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30" yWindow="-225" windowWidth="12660" windowHeight="11640" tabRatio="727" activeTab="1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  <sheet name="Munka1" sheetId="94" r:id="rId35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t.'!$A$1:$E$139</definedName>
    <definedName name="_xlnm.Print_Area" localSheetId="1">'1.1.sz.mell.'!$A$1:$C$129</definedName>
    <definedName name="_xlnm.Print_Area" localSheetId="2">'1.2.sz.mell.'!$A$1:$C$132</definedName>
    <definedName name="_xlnm.Print_Area" localSheetId="3">'1.3.sz.mell.'!$A$1:$C$132</definedName>
    <definedName name="_xlnm.Print_Area" localSheetId="4">'1.4.sz.mell.'!$A$1:$C$129</definedName>
    <definedName name="_xlnm.Print_Area" localSheetId="33">'7. sz tájékoztató t.'!$A$1:$E$37</definedName>
  </definedNames>
  <calcPr calcId="125725" fullCalcOnLoad="1"/>
</workbook>
</file>

<file path=xl/calcChain.xml><?xml version="1.0" encoding="utf-8"?>
<calcChain xmlns="http://schemas.openxmlformats.org/spreadsheetml/2006/main">
  <c r="O21" i="24"/>
  <c r="C26"/>
  <c r="C13" i="2"/>
  <c r="C24"/>
  <c r="C25"/>
  <c r="C26" s="1"/>
  <c r="C16"/>
  <c r="C28"/>
  <c r="C5" i="87"/>
  <c r="I10" i="66"/>
  <c r="I7"/>
  <c r="I8"/>
  <c r="E27" i="87"/>
  <c r="C27" i="116"/>
  <c r="C30" i="119"/>
  <c r="C115" i="1"/>
  <c r="C110"/>
  <c r="C123" s="1"/>
  <c r="C82"/>
  <c r="C103"/>
  <c r="C109"/>
  <c r="C124" s="1"/>
  <c r="B15" i="76" s="1"/>
  <c r="C3" i="1"/>
  <c r="C18" i="61"/>
  <c r="E17"/>
  <c r="C82" i="3"/>
  <c r="C103"/>
  <c r="C109" s="1"/>
  <c r="C115"/>
  <c r="C124" s="1"/>
  <c r="C8"/>
  <c r="C15"/>
  <c r="C22"/>
  <c r="C30"/>
  <c r="C29" s="1"/>
  <c r="C65" s="1"/>
  <c r="C37"/>
  <c r="C49"/>
  <c r="C55"/>
  <c r="C60"/>
  <c r="C71"/>
  <c r="C66"/>
  <c r="C78" s="1"/>
  <c r="C18" i="73"/>
  <c r="C115" i="121"/>
  <c r="C110"/>
  <c r="C124" s="1"/>
  <c r="C82"/>
  <c r="C103"/>
  <c r="C109"/>
  <c r="C125" s="1"/>
  <c r="C119" i="120"/>
  <c r="C114"/>
  <c r="C128"/>
  <c r="C86"/>
  <c r="C107"/>
  <c r="C113" s="1"/>
  <c r="C129" s="1"/>
  <c r="C112" i="119"/>
  <c r="C107"/>
  <c r="C121" s="1"/>
  <c r="C79"/>
  <c r="C100"/>
  <c r="C106"/>
  <c r="C122" s="1"/>
  <c r="E3" i="128"/>
  <c r="E26" s="1"/>
  <c r="C3"/>
  <c r="C26" s="1"/>
  <c r="D3"/>
  <c r="D26" s="1"/>
  <c r="E29"/>
  <c r="D29"/>
  <c r="C29"/>
  <c r="E9"/>
  <c r="E8"/>
  <c r="E20" s="1"/>
  <c r="E22" s="1"/>
  <c r="D9"/>
  <c r="D8" s="1"/>
  <c r="D20" s="1"/>
  <c r="D22" s="1"/>
  <c r="C9"/>
  <c r="C8" s="1"/>
  <c r="C20" s="1"/>
  <c r="C22" s="1"/>
  <c r="C51" i="127"/>
  <c r="C45"/>
  <c r="C57"/>
  <c r="C51" i="126"/>
  <c r="C45"/>
  <c r="C57" s="1"/>
  <c r="C51" i="125"/>
  <c r="C45"/>
  <c r="C57"/>
  <c r="C51" i="105"/>
  <c r="C45"/>
  <c r="C52" i="124"/>
  <c r="C46"/>
  <c r="C58" s="1"/>
  <c r="C52" i="123"/>
  <c r="C46"/>
  <c r="C58"/>
  <c r="C52" i="122"/>
  <c r="C46"/>
  <c r="C58" s="1"/>
  <c r="D93" i="87"/>
  <c r="E93"/>
  <c r="D114"/>
  <c r="E114"/>
  <c r="D128"/>
  <c r="E128"/>
  <c r="D129"/>
  <c r="E129"/>
  <c r="D134"/>
  <c r="E134"/>
  <c r="D142"/>
  <c r="E142"/>
  <c r="D143"/>
  <c r="E143"/>
  <c r="C134"/>
  <c r="C129"/>
  <c r="C114"/>
  <c r="C93"/>
  <c r="D5"/>
  <c r="E5"/>
  <c r="D12"/>
  <c r="E12"/>
  <c r="D19"/>
  <c r="E19"/>
  <c r="D27"/>
  <c r="D26" s="1"/>
  <c r="D62" s="1"/>
  <c r="D87" s="1"/>
  <c r="D34"/>
  <c r="D46"/>
  <c r="D52"/>
  <c r="D57"/>
  <c r="D63"/>
  <c r="D67"/>
  <c r="D72"/>
  <c r="D75"/>
  <c r="D79"/>
  <c r="D86"/>
  <c r="E26"/>
  <c r="E62" s="1"/>
  <c r="E34"/>
  <c r="E52"/>
  <c r="E46"/>
  <c r="E57"/>
  <c r="E72"/>
  <c r="E63"/>
  <c r="E67"/>
  <c r="E86" s="1"/>
  <c r="E75"/>
  <c r="E79"/>
  <c r="C79"/>
  <c r="C75"/>
  <c r="C72"/>
  <c r="C67"/>
  <c r="C63"/>
  <c r="C86"/>
  <c r="C57"/>
  <c r="C52"/>
  <c r="C46"/>
  <c r="C34"/>
  <c r="C27"/>
  <c r="C26"/>
  <c r="C19"/>
  <c r="C12"/>
  <c r="C1" i="127"/>
  <c r="C1" i="126"/>
  <c r="C1" i="125"/>
  <c r="C37" i="127"/>
  <c r="C30"/>
  <c r="C26"/>
  <c r="C20"/>
  <c r="C8"/>
  <c r="C36" s="1"/>
  <c r="C41" s="1"/>
  <c r="C37" i="126"/>
  <c r="C30"/>
  <c r="C26"/>
  <c r="C20"/>
  <c r="C8"/>
  <c r="C36"/>
  <c r="C41" s="1"/>
  <c r="C37" i="125"/>
  <c r="C30"/>
  <c r="C26"/>
  <c r="C20"/>
  <c r="C8"/>
  <c r="C36" s="1"/>
  <c r="C41" s="1"/>
  <c r="C1" i="124"/>
  <c r="C1" i="123"/>
  <c r="C1" i="122"/>
  <c r="C38" i="124"/>
  <c r="C31"/>
  <c r="C26"/>
  <c r="C20"/>
  <c r="C8"/>
  <c r="C37" s="1"/>
  <c r="C42" s="1"/>
  <c r="C38" i="123"/>
  <c r="C31"/>
  <c r="C26"/>
  <c r="C20"/>
  <c r="C8"/>
  <c r="C37"/>
  <c r="C42" s="1"/>
  <c r="C38" i="122"/>
  <c r="C31"/>
  <c r="C26"/>
  <c r="C20"/>
  <c r="C8"/>
  <c r="C37" s="1"/>
  <c r="C42" s="1"/>
  <c r="C1" i="120"/>
  <c r="C1" i="121"/>
  <c r="C71"/>
  <c r="C66"/>
  <c r="C78" s="1"/>
  <c r="C60"/>
  <c r="C55"/>
  <c r="C49"/>
  <c r="C37"/>
  <c r="C30"/>
  <c r="C29" s="1"/>
  <c r="C22"/>
  <c r="C15"/>
  <c r="C8"/>
  <c r="C65" s="1"/>
  <c r="C79" s="1"/>
  <c r="C75" i="120"/>
  <c r="C70"/>
  <c r="C66"/>
  <c r="C82"/>
  <c r="C60"/>
  <c r="C55"/>
  <c r="C49"/>
  <c r="C37"/>
  <c r="C30"/>
  <c r="C29"/>
  <c r="C22"/>
  <c r="C15"/>
  <c r="C8"/>
  <c r="C65"/>
  <c r="C83" s="1"/>
  <c r="C1" i="119"/>
  <c r="C68"/>
  <c r="C75"/>
  <c r="C60"/>
  <c r="C55"/>
  <c r="C49"/>
  <c r="C37"/>
  <c r="C29"/>
  <c r="C22"/>
  <c r="C15"/>
  <c r="C8"/>
  <c r="C65" s="1"/>
  <c r="C76" s="1"/>
  <c r="C4" i="73"/>
  <c r="C115" i="118"/>
  <c r="C110"/>
  <c r="C123"/>
  <c r="C103"/>
  <c r="C82"/>
  <c r="C109" s="1"/>
  <c r="C124" s="1"/>
  <c r="C68"/>
  <c r="C63"/>
  <c r="C75" s="1"/>
  <c r="C129" s="1"/>
  <c r="C57"/>
  <c r="C52"/>
  <c r="C46"/>
  <c r="C34"/>
  <c r="C27"/>
  <c r="C26" s="1"/>
  <c r="C62" s="1"/>
  <c r="C19"/>
  <c r="C12"/>
  <c r="C5"/>
  <c r="C3"/>
  <c r="C80" s="1"/>
  <c r="C118" i="117"/>
  <c r="C113"/>
  <c r="C126" s="1"/>
  <c r="C106"/>
  <c r="C85"/>
  <c r="C112"/>
  <c r="C127" s="1"/>
  <c r="C71"/>
  <c r="C68"/>
  <c r="C63"/>
  <c r="C78" s="1"/>
  <c r="C132" s="1"/>
  <c r="C57"/>
  <c r="C52"/>
  <c r="C46"/>
  <c r="C34"/>
  <c r="C27"/>
  <c r="C26" s="1"/>
  <c r="C19"/>
  <c r="C12"/>
  <c r="C5"/>
  <c r="C62" s="1"/>
  <c r="C3"/>
  <c r="C83" s="1"/>
  <c r="C3" i="116"/>
  <c r="C83" s="1"/>
  <c r="C118"/>
  <c r="C113"/>
  <c r="C126"/>
  <c r="C106"/>
  <c r="C85"/>
  <c r="C112" s="1"/>
  <c r="C71"/>
  <c r="C68"/>
  <c r="C63"/>
  <c r="C78"/>
  <c r="C132" s="1"/>
  <c r="C57"/>
  <c r="C52"/>
  <c r="C46"/>
  <c r="C34"/>
  <c r="C26"/>
  <c r="C19"/>
  <c r="C12"/>
  <c r="C5"/>
  <c r="C62"/>
  <c r="C26" i="79"/>
  <c r="F3" i="64"/>
  <c r="E29" i="73"/>
  <c r="C27" i="1"/>
  <c r="A1" i="70"/>
  <c r="A1" i="2"/>
  <c r="A1" i="24"/>
  <c r="H4" i="66"/>
  <c r="G4"/>
  <c r="F4"/>
  <c r="E4"/>
  <c r="D3"/>
  <c r="C3" i="87"/>
  <c r="C91" s="1"/>
  <c r="D3"/>
  <c r="D91" s="1"/>
  <c r="A20" i="89"/>
  <c r="C1" i="105"/>
  <c r="C1" i="79"/>
  <c r="C1" i="3"/>
  <c r="A26" i="71"/>
  <c r="D4"/>
  <c r="D14" s="1"/>
  <c r="C4"/>
  <c r="C14" s="1"/>
  <c r="B4"/>
  <c r="B14" s="1"/>
  <c r="F3" i="63"/>
  <c r="D3"/>
  <c r="D3" i="64"/>
  <c r="C4" i="62"/>
  <c r="D4"/>
  <c r="E4" s="1"/>
  <c r="A12" i="75"/>
  <c r="A11" i="76" s="1"/>
  <c r="F1" i="61"/>
  <c r="F1" i="73"/>
  <c r="E3" i="63"/>
  <c r="E3" i="64" s="1"/>
  <c r="A4" i="76"/>
  <c r="C37" i="105"/>
  <c r="C30"/>
  <c r="C26"/>
  <c r="C20"/>
  <c r="C8"/>
  <c r="C36"/>
  <c r="C41" s="1"/>
  <c r="H16" i="66"/>
  <c r="G16"/>
  <c r="F16"/>
  <c r="E16"/>
  <c r="D16"/>
  <c r="H14"/>
  <c r="G14"/>
  <c r="F14"/>
  <c r="E14"/>
  <c r="D14"/>
  <c r="H12"/>
  <c r="G12"/>
  <c r="F12"/>
  <c r="E12"/>
  <c r="D12"/>
  <c r="H9"/>
  <c r="G9"/>
  <c r="F9"/>
  <c r="E9"/>
  <c r="D9"/>
  <c r="H6"/>
  <c r="H18" s="1"/>
  <c r="G6"/>
  <c r="G18" s="1"/>
  <c r="F6"/>
  <c r="F18" s="1"/>
  <c r="E6"/>
  <c r="E18" s="1"/>
  <c r="D6"/>
  <c r="D18" s="1"/>
  <c r="D30" i="88"/>
  <c r="C30"/>
  <c r="C52" i="79"/>
  <c r="C38"/>
  <c r="C31"/>
  <c r="C20"/>
  <c r="C110" i="3"/>
  <c r="E18" i="73"/>
  <c r="D13" i="76"/>
  <c r="B13"/>
  <c r="E13"/>
  <c r="C17" i="61"/>
  <c r="D6" i="76"/>
  <c r="C5" i="1"/>
  <c r="C12"/>
  <c r="C62" s="1"/>
  <c r="C19"/>
  <c r="C26"/>
  <c r="C34"/>
  <c r="C52"/>
  <c r="C46"/>
  <c r="C57"/>
  <c r="C68"/>
  <c r="C63"/>
  <c r="E30" i="61"/>
  <c r="E31" s="1"/>
  <c r="D15" i="76" s="1"/>
  <c r="C19" i="73"/>
  <c r="C24" i="61"/>
  <c r="C30" s="1"/>
  <c r="C31" s="1"/>
  <c r="C24" i="73"/>
  <c r="C29" s="1"/>
  <c r="C46" i="79"/>
  <c r="C58"/>
  <c r="C8"/>
  <c r="C37"/>
  <c r="C42" s="1"/>
  <c r="E16" i="89"/>
  <c r="F16"/>
  <c r="D16"/>
  <c r="C16"/>
  <c r="G15"/>
  <c r="G14"/>
  <c r="G13"/>
  <c r="G12"/>
  <c r="G11"/>
  <c r="G10"/>
  <c r="C8" i="78"/>
  <c r="C11" i="77"/>
  <c r="C11" i="62"/>
  <c r="D11"/>
  <c r="E11"/>
  <c r="F8"/>
  <c r="F9"/>
  <c r="F10"/>
  <c r="F7"/>
  <c r="F6"/>
  <c r="I17" i="66"/>
  <c r="O22" i="24"/>
  <c r="O9"/>
  <c r="E5" i="71"/>
  <c r="E7"/>
  <c r="E8"/>
  <c r="E9"/>
  <c r="E10"/>
  <c r="E11"/>
  <c r="E12"/>
  <c r="D12"/>
  <c r="C12"/>
  <c r="B12"/>
  <c r="E6"/>
  <c r="E15"/>
  <c r="E16"/>
  <c r="E17"/>
  <c r="E18"/>
  <c r="E19"/>
  <c r="E20"/>
  <c r="E21"/>
  <c r="E22"/>
  <c r="B22"/>
  <c r="C22"/>
  <c r="D22"/>
  <c r="D31"/>
  <c r="D25" i="70"/>
  <c r="I6" i="66"/>
  <c r="I9"/>
  <c r="I12"/>
  <c r="I14"/>
  <c r="I16"/>
  <c r="I18"/>
  <c r="I11"/>
  <c r="I13"/>
  <c r="I15"/>
  <c r="F5" i="64"/>
  <c r="F6"/>
  <c r="F7"/>
  <c r="F8"/>
  <c r="F9"/>
  <c r="F10"/>
  <c r="F11"/>
  <c r="F12"/>
  <c r="F13"/>
  <c r="F14"/>
  <c r="F15"/>
  <c r="F16"/>
  <c r="F17"/>
  <c r="B17"/>
  <c r="D17"/>
  <c r="E17"/>
  <c r="F5" i="63"/>
  <c r="F6"/>
  <c r="F7"/>
  <c r="F8"/>
  <c r="F9"/>
  <c r="F10"/>
  <c r="F11"/>
  <c r="F12"/>
  <c r="F13"/>
  <c r="F14"/>
  <c r="F15"/>
  <c r="F16"/>
  <c r="F17"/>
  <c r="B17"/>
  <c r="D17"/>
  <c r="E17"/>
  <c r="O5" i="24"/>
  <c r="N14"/>
  <c r="N26"/>
  <c r="N27" s="1"/>
  <c r="M14"/>
  <c r="M26"/>
  <c r="M27" s="1"/>
  <c r="L14"/>
  <c r="L26"/>
  <c r="L27"/>
  <c r="K14"/>
  <c r="K26"/>
  <c r="K27" s="1"/>
  <c r="J14"/>
  <c r="J26"/>
  <c r="J27"/>
  <c r="I14"/>
  <c r="H14"/>
  <c r="H26"/>
  <c r="H27"/>
  <c r="G14"/>
  <c r="G26"/>
  <c r="G27" s="1"/>
  <c r="F14"/>
  <c r="C14"/>
  <c r="D14"/>
  <c r="E14"/>
  <c r="O14"/>
  <c r="E26"/>
  <c r="E27"/>
  <c r="C27"/>
  <c r="D26"/>
  <c r="F26"/>
  <c r="I26"/>
  <c r="I27" s="1"/>
  <c r="D27"/>
  <c r="O25"/>
  <c r="O24"/>
  <c r="O23"/>
  <c r="O20"/>
  <c r="O19"/>
  <c r="O18"/>
  <c r="O17"/>
  <c r="O16"/>
  <c r="O13"/>
  <c r="O12"/>
  <c r="O11"/>
  <c r="O10"/>
  <c r="O8"/>
  <c r="O7"/>
  <c r="O6"/>
  <c r="G16" i="89"/>
  <c r="C32" i="61"/>
  <c r="O26" i="24"/>
  <c r="E31" i="73"/>
  <c r="C80" i="1"/>
  <c r="E3" i="87"/>
  <c r="E91" s="1"/>
  <c r="C3" i="77"/>
  <c r="E30" i="73"/>
  <c r="C31"/>
  <c r="C62" i="87"/>
  <c r="C87"/>
  <c r="E4" i="61"/>
  <c r="C4"/>
  <c r="E4" i="73"/>
  <c r="C79" i="116"/>
  <c r="D33" i="128"/>
  <c r="D35" s="1"/>
  <c r="C33"/>
  <c r="E33"/>
  <c r="E35"/>
  <c r="C35"/>
  <c r="F27" i="24"/>
  <c r="O27"/>
  <c r="C57" i="105"/>
  <c r="C142" i="87"/>
  <c r="C128"/>
  <c r="F11" i="62"/>
  <c r="D14" i="76"/>
  <c r="E32" i="61"/>
  <c r="C75" i="1"/>
  <c r="B7" i="76"/>
  <c r="C143" i="87"/>
  <c r="C30" i="73" l="1"/>
  <c r="D8" i="76" s="1"/>
  <c r="D7"/>
  <c r="E7" s="1"/>
  <c r="C32" i="73"/>
  <c r="E32"/>
  <c r="B6" i="76"/>
  <c r="E6" s="1"/>
  <c r="C128" i="1"/>
  <c r="C76"/>
  <c r="B8" i="76" s="1"/>
  <c r="E8" s="1"/>
  <c r="C79" i="117"/>
  <c r="C131"/>
  <c r="E87" i="87"/>
  <c r="C79" i="3"/>
  <c r="E15" i="76"/>
  <c r="C127" i="116"/>
  <c r="C131"/>
  <c r="C128" i="118"/>
  <c r="C76"/>
  <c r="B14" i="76"/>
  <c r="E14" s="1"/>
  <c r="C129" i="1"/>
  <c r="C33" i="61"/>
  <c r="C125" i="3"/>
  <c r="E33" i="61"/>
</calcChain>
</file>

<file path=xl/sharedStrings.xml><?xml version="1.0" encoding="utf-8"?>
<sst xmlns="http://schemas.openxmlformats.org/spreadsheetml/2006/main" count="3843" uniqueCount="615">
  <si>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</si>
  <si>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</si>
  <si>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</si>
  <si>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</si>
  <si>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</si>
  <si>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</si>
  <si>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</si>
  <si>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</si>
  <si>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</si>
  <si>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</si>
  <si>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</si>
  <si>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</si>
  <si>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</si>
  <si>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</si>
  <si>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</si>
  <si>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</si>
  <si>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</si>
  <si>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</si>
  <si>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</si>
  <si>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</si>
  <si>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</si>
  <si>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</si>
  <si>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</si>
  <si>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</si>
  <si>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</si>
  <si>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</si>
  <si>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</si>
  <si>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</si>
  <si>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</si>
  <si>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</si>
  <si>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</si>
  <si>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</si>
  <si>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</si>
  <si>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</si>
  <si>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</si>
  <si>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</si>
  <si>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</si>
  <si>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</si>
  <si>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</si>
  <si>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</si>
  <si>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</si>
  <si>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</si>
  <si>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</si>
  <si>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</si>
  <si>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</si>
  <si>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</si>
  <si>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</si>
  <si>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</si>
  <si>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</si>
  <si>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</si>
  <si>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</si>
  <si>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</si>
  <si>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</si>
  <si>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</si>
  <si>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</si>
  <si>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</si>
  <si>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</si>
  <si>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</si>
  <si>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</si>
  <si>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</si>
  <si>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</si>
  <si>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</si>
  <si>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</si>
  <si>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</si>
  <si>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</si>
  <si>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</si>
  <si>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</si>
  <si>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</si>
  <si>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</si>
  <si>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</si>
  <si>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</si>
  <si>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</si>
  <si>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</si>
  <si>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</si>
  <si>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</si>
  <si>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</si>
  <si>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</si>
  <si>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</si>
  <si>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</si>
  <si>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</si>
  <si>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</si>
  <si>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</si>
  <si>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</si>
  <si>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</si>
  <si>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</si>
  <si>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</si>
  <si>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</si>
  <si>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</si>
  <si>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</si>
  <si>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</si>
  <si>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</si>
  <si>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</si>
  <si>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</si>
  <si>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</si>
  <si>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</si>
  <si>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</si>
  <si>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</si>
  <si>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</si>
  <si>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</si>
  <si>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</si>
  <si>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</si>
  <si>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</si>
  <si>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</si>
  <si>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</si>
  <si>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</si>
  <si>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</si>
  <si>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</si>
  <si>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</si>
  <si>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</si>
  <si>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</si>
  <si>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</si>
  <si>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</si>
  <si>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</si>
  <si>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</si>
  <si>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</si>
  <si>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</si>
  <si>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</si>
  <si>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</si>
  <si>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</si>
  <si>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</si>
  <si>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</si>
  <si>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</si>
  <si>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</si>
  <si>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</si>
  <si>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</si>
  <si>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</si>
  <si>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</si>
  <si>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</si>
  <si>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</si>
  <si>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</si>
  <si>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</si>
  <si>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</si>
  <si>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</si>
  <si>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</si>
  <si>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</si>
  <si>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</si>
  <si>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</si>
  <si>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</si>
  <si>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</si>
  <si>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</si>
  <si>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</si>
  <si>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</si>
  <si>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</si>
  <si>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</si>
  <si>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</si>
  <si>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</si>
  <si>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</si>
  <si>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</si>
  <si>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</si>
  <si>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</si>
  <si>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</si>
  <si>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</si>
  <si>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</si>
  <si>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</si>
  <si>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</si>
  <si>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</si>
  <si>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</si>
  <si>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</si>
  <si>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</si>
  <si>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</si>
  <si>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</si>
  <si>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</si>
  <si>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</si>
  <si>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</si>
  <si>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</si>
  <si>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</si>
  <si>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</si>
  <si>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</si>
  <si>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</si>
  <si>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</si>
  <si>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</si>
  <si>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</si>
  <si>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</si>
  <si>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</si>
  <si>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</si>
  <si>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</si>
  <si>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</si>
  <si>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</si>
  <si>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</si>
  <si>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</si>
  <si>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</si>
  <si>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</si>
  <si>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</si>
  <si>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</si>
  <si>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</si>
  <si>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</si>
  <si>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</si>
  <si>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</si>
  <si>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</si>
  <si>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</si>
  <si>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</si>
  <si>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</si>
  <si>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</si>
  <si>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</si>
  <si>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</si>
  <si>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</si>
  <si>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</si>
  <si>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</si>
  <si>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</si>
  <si>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</si>
  <si>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</si>
  <si>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</si>
  <si>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</si>
  <si>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</si>
  <si>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</si>
  <si>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</si>
  <si>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</si>
  <si>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</si>
  <si>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</si>
  <si>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</si>
  <si>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</si>
  <si>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</si>
  <si>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</si>
  <si>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</si>
  <si>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</si>
  <si>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</si>
  <si>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</si>
  <si>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</si>
  <si>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</si>
  <si>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</si>
  <si>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</si>
  <si>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</si>
  <si>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</si>
  <si>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</si>
  <si>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</si>
  <si>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</si>
  <si>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</si>
  <si>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</si>
  <si>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</si>
  <si>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</si>
  <si>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</si>
  <si>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</si>
  <si>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</si>
  <si>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</si>
  <si>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</si>
  <si>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</si>
  <si>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</si>
  <si>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</si>
  <si>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</si>
  <si>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</si>
  <si>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</si>
  <si>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</si>
  <si>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</si>
  <si>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</si>
  <si>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</si>
  <si>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</si>
  <si>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</si>
  <si>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</si>
  <si>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</si>
  <si>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</si>
  <si>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</si>
  <si>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</si>
  <si>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</si>
  <si>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</si>
  <si>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</si>
  <si>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</si>
  <si>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</si>
  <si>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</si>
  <si>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</si>
  <si>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</si>
  <si>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</si>
  <si>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</si>
  <si>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</si>
  <si>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</si>
  <si>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</si>
  <si>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</si>
  <si>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</si>
  <si>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</si>
  <si>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</si>
  <si>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</si>
  <si>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</si>
  <si>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</si>
  <si>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</si>
  <si>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</si>
  <si>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</si>
  <si>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</si>
  <si>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</si>
  <si>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</si>
  <si>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</si>
  <si>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</si>
  <si>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</si>
  <si>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</si>
  <si>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</si>
  <si>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</si>
  <si>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</si>
  <si>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</si>
  <si>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</si>
  <si>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</si>
  <si>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</si>
  <si>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</si>
  <si>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</si>
  <si>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</si>
  <si>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</si>
  <si>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</si>
  <si>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</si>
  <si>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</si>
  <si>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</si>
  <si>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</si>
  <si>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</si>
  <si>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</si>
  <si>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</si>
  <si>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</si>
  <si>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</si>
  <si>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</si>
  <si>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</si>
  <si>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</si>
  <si>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</si>
  <si>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</si>
  <si>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</si>
  <si>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</si>
  <si>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</si>
  <si>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</si>
  <si>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</si>
  <si>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</si>
  <si>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</si>
  <si>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</si>
  <si>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</si>
  <si>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</si>
  <si>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</si>
  <si>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</si>
  <si>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</si>
  <si>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</si>
  <si>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</si>
  <si>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</si>
  <si>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</si>
  <si>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</si>
  <si>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</si>
  <si>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</si>
  <si>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</si>
  <si>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</si>
  <si>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</si>
  <si>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</si>
  <si>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</si>
  <si>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</si>
  <si>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</si>
  <si>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</si>
  <si>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</si>
  <si>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</si>
  <si>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</si>
  <si>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</si>
  <si>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</si>
  <si>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</si>
  <si>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</si>
  <si>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</si>
  <si>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</si>
  <si>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</si>
  <si>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</si>
  <si>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</si>
  <si>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</si>
  <si>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</si>
  <si>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</si>
  <si>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</si>
  <si>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</si>
  <si>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</si>
  <si>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</si>
  <si>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</si>
  <si>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</si>
  <si>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</si>
  <si>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</si>
  <si>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</si>
  <si>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</si>
  <si>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</si>
  <si>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</si>
  <si>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</si>
  <si>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</si>
  <si>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</si>
  <si>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</si>
  <si>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</si>
  <si>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</si>
  <si>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</si>
  <si>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</si>
  <si>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</si>
  <si>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</si>
  <si>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</si>
  <si>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</si>
  <si>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</si>
  <si>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</si>
  <si>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</si>
  <si>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</si>
  <si>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</si>
  <si>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</si>
  <si>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</si>
  <si>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</si>
  <si>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</si>
  <si>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</si>
  <si>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</si>
  <si>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</si>
  <si>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</si>
  <si>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</si>
  <si>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</si>
  <si>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</si>
  <si>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</si>
  <si>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</si>
  <si>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</si>
  <si>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</si>
  <si>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</si>
  <si>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</si>
  <si>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</si>
  <si>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</si>
  <si>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</si>
  <si>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</si>
  <si>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</si>
  <si>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</si>
  <si>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</si>
  <si>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</si>
  <si>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</si>
  <si>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</si>
  <si>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</si>
  <si>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</si>
  <si>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</si>
  <si>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</si>
  <si>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</si>
  <si>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</si>
  <si>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</si>
  <si>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</si>
  <si>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</si>
  <si>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</si>
  <si>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</si>
  <si>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</si>
  <si>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</si>
  <si>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</si>
  <si>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</si>
  <si>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</si>
  <si>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</si>
  <si>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</si>
  <si>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</si>
  <si>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</si>
  <si>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</si>
  <si>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</si>
  <si>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</si>
  <si>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</si>
  <si>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</si>
  <si>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</si>
  <si>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</si>
  <si>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</si>
  <si>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</si>
  <si>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</si>
  <si>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</si>
  <si>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</si>
  <si>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</si>
  <si>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</si>
  <si>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</si>
  <si>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</si>
  <si>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</si>
  <si>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</si>
  <si>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</si>
  <si>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</si>
  <si>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</si>
  <si>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>2015. évi előirányzat BEVÉTELEK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</si>
  <si>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</si>
  <si>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</si>
  <si>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</si>
  <si>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</si>
  <si>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</si>
  <si>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</si>
  <si>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</si>
  <si>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</si>
  <si>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</si>
  <si>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</si>
  <si>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</si>
  <si>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</si>
  <si>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</si>
  <si>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</si>
  <si>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</si>
  <si>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</si>
  <si>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</si>
  <si>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</si>
  <si>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</si>
  <si>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</si>
  <si>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</si>
  <si>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</si>
  <si>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</si>
  <si>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</si>
  <si>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 xml:space="preserve">   Rövid lejáratú  hitelek, kölcsönök felvétele</t>
  </si>
  <si>
    <t>Belföldi finanszírozás kiadásai (6.1. + … + 6.4.)</t>
  </si>
  <si>
    <t>Pénzeszközök lekötött betétként elhelyezése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</si>
  <si>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</si>
  <si>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</si>
  <si>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</si>
  <si>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</si>
  <si>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</si>
  <si>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</si>
  <si>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</si>
  <si>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</si>
  <si>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</si>
  <si>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</si>
  <si>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</si>
  <si>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</si>
  <si>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</si>
  <si>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</si>
  <si>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</si>
  <si>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</si>
  <si>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</si>
  <si>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</si>
  <si>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</si>
  <si>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</si>
  <si>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</si>
  <si>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</si>
  <si>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</si>
  <si>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</si>
  <si>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</si>
  <si>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</si>
  <si>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</si>
  <si>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</si>
  <si>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</si>
  <si>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</si>
  <si>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</si>
  <si>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</si>
  <si>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</si>
  <si>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</si>
  <si>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</si>
  <si>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</si>
  <si>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</si>
  <si>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</si>
  <si>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</si>
  <si>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</si>
  <si>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</si>
  <si>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</si>
  <si>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</si>
  <si>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</si>
  <si>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</si>
  <si>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</si>
  <si>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</si>
  <si>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Rövid lejáratú hitelek, kölcsönök törlesztése</t>
  </si>
  <si>
    <t>Hosszú lejáratú hitelek, kölcsönök törlesztése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</si>
  <si>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</si>
  <si>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</si>
  <si>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</si>
  <si>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</si>
  <si>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</si>
  <si>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</si>
  <si>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</si>
  <si>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</si>
  <si>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</si>
  <si>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</si>
  <si>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</si>
  <si>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</si>
  <si>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</si>
  <si>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</si>
  <si>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</si>
  <si>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</si>
  <si>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</si>
  <si>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</si>
  <si>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</si>
  <si>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</si>
  <si>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</si>
  <si>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</si>
  <si>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</si>
  <si>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</si>
  <si>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</si>
  <si>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</si>
  <si>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</si>
  <si>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</si>
  <si>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</si>
  <si>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</si>
  <si>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</si>
  <si>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</si>
  <si>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 xml:space="preserve">Belföldi értékpapírok bevételei </t>
  </si>
  <si>
    <t>BEVÉTELEK ÖSSZESEN: (9+13)</t>
  </si>
  <si>
    <t xml:space="preserve">Belföldi értékpapírok kiadásai </t>
  </si>
  <si>
    <t>Buji Aranyalma Egységes Óvoda és Bölcsőde</t>
  </si>
  <si>
    <t xml:space="preserve">   </t>
  </si>
  <si>
    <t>Külföldi finanszírozás kiadásai</t>
  </si>
  <si>
    <t xml:space="preserve">Belföldi finanszírozás bevételei </t>
  </si>
  <si>
    <t xml:space="preserve">Külföldi finanszírozás bevételei </t>
  </si>
  <si>
    <t>Buj Község Önkormányzat adósságot keletkeztető ügyletekből és kezességvállalásokból fennálló kötelezettségei</t>
  </si>
  <si>
    <t>Buj Község Önkormányzat saját bevételeinek részletezése az adósságot keletkeztető ügyletből származó tárgyévi fizetési kötelezettség megállapításához</t>
  </si>
  <si>
    <t>Buj Község Önkormányzatának 2015.évi adósságot keletkeztető fejlesztési céljai</t>
  </si>
  <si>
    <t>Ingatlan vásárlás</t>
  </si>
  <si>
    <t>2015-2015</t>
  </si>
  <si>
    <t>Kisértékű eszközbeszerzés</t>
  </si>
  <si>
    <t>Kisértékű eszközbeszerzés- hivatal</t>
  </si>
  <si>
    <t>Orvosi eszközök beszerzése</t>
  </si>
  <si>
    <t>Általános iskola energetikai fejlesztése</t>
  </si>
  <si>
    <t>KEOP-2014-4.10.0/F Épületenergetikai fejlesztés Buj Községben</t>
  </si>
  <si>
    <t>Térfigyelő rendszer telepítése</t>
  </si>
  <si>
    <t xml:space="preserve">Hitel-, kölcsönfelvétel államháztartáson kívülről  </t>
  </si>
  <si>
    <t>Belföldi finanszírozás kiadásai (6.1+…+6.4.)</t>
  </si>
  <si>
    <t xml:space="preserve">Külföldi finanszírozás kiadásai </t>
  </si>
  <si>
    <t>Belföldi finanszírozás kiadásai</t>
  </si>
  <si>
    <t>Felhalmozási célú hosszú lejáratú hitel törlesztése</t>
  </si>
  <si>
    <t>2014</t>
  </si>
  <si>
    <t>I.A helyi önkorm. működésének általános támogatása összesen</t>
  </si>
  <si>
    <t>Pedagógusok bértámogatása</t>
  </si>
  <si>
    <t>8hóra</t>
  </si>
  <si>
    <t>Segítők bértámogatása</t>
  </si>
  <si>
    <t>4hóra</t>
  </si>
  <si>
    <t>Óvodaped. Elismert létszáma után pótlólagos összeg</t>
  </si>
  <si>
    <t>Óvoda működtetési támogatás összesen</t>
  </si>
  <si>
    <t>II. A települési önkorm. köznevelési és gyermek étkeztetési feladatainak támogatása</t>
  </si>
  <si>
    <t>Gyermekétkeztetés üzemeltetési támogatása</t>
  </si>
  <si>
    <t>III. A települési önkorm. gyermek étkeztetési feladatainak támogatása</t>
  </si>
  <si>
    <t>Hozzájárulás a pénzbeli szociális ellátásokhoz</t>
  </si>
  <si>
    <t>Szociális és gyermekjóléti általános feladatok</t>
  </si>
  <si>
    <t>Gyermekjóléti központ</t>
  </si>
  <si>
    <t>Szociális étkeztetés</t>
  </si>
  <si>
    <t>Házi segítségnyújtás</t>
  </si>
  <si>
    <t>Falugondnoki vagy tanyagondnoki szolgáltatás</t>
  </si>
  <si>
    <t>Időskorúak nappali int. ellátása</t>
  </si>
  <si>
    <t>III.3. Egyes szociális és gyermekjóléti feladatok támogatása összesen</t>
  </si>
  <si>
    <t>IV. Települési önk. szoc. és gyermekjóléti feladatainak támogatása összesen</t>
  </si>
  <si>
    <t>I+II+III+IV. Támogatás összesen</t>
  </si>
  <si>
    <t xml:space="preserve">Települési önkormányzatok támogatása a nyilvános könyvtári és közművelődési feladatokhoz </t>
  </si>
  <si>
    <t>V. A települési önkormányzatok kulturális feladatainak támogatása összesen</t>
  </si>
  <si>
    <t>A finanszírozás szempontjából elismert szakmai dolgozók bértámogatása (gyermekétkeztetés)</t>
  </si>
  <si>
    <t>2015.évi támogatás összege</t>
  </si>
  <si>
    <t>Református Egyházközség</t>
  </si>
  <si>
    <t>működési célú támogatás</t>
  </si>
  <si>
    <t>Katolikus Egyházközség</t>
  </si>
  <si>
    <t>Római-katolikus Egyházközség</t>
  </si>
  <si>
    <t>Buji Polgárőr Egyesület</t>
  </si>
  <si>
    <t>Napfény Nyugdíjas Egyesület</t>
  </si>
  <si>
    <t>Buji Sportegyesület</t>
  </si>
  <si>
    <t>Buji Diáksport Egyesület</t>
  </si>
  <si>
    <t>Tartalék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</si>
</sst>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6" formatCode="_-* #,##0\ _F_t_-;\-* #,##0\ _F_t_-;_-* &quot;-&quot;??\ _F_t_-;_-@_-"/>
    <numFmt numFmtId="172" formatCode="0&quot;.&quot;"/>
  </numFmts>
  <fonts count="5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i/>
      <sz val="9"/>
      <name val="Times New Roman CE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66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0" xfId="4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0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0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8" fillId="0" borderId="20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8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0" xfId="0" applyFont="1" applyFill="1" applyBorder="1" applyAlignment="1" applyProtection="1">
      <alignment vertical="center" wrapText="1"/>
      <protection locked="0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9" xfId="5" applyFont="1" applyFill="1" applyBorder="1" applyAlignment="1" applyProtection="1">
      <alignment horizontal="center" vertical="center"/>
    </xf>
    <xf numFmtId="0" fontId="31" fillId="0" borderId="32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17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3" xfId="5" applyNumberFormat="1" applyFont="1" applyFill="1" applyBorder="1" applyAlignment="1" applyProtection="1">
      <alignment vertical="center"/>
      <protection locked="0"/>
    </xf>
    <xf numFmtId="164" fontId="22" fillId="0" borderId="29" xfId="5" applyNumberFormat="1" applyFont="1" applyFill="1" applyBorder="1" applyAlignment="1" applyProtection="1">
      <alignment vertical="center"/>
    </xf>
    <xf numFmtId="164" fontId="20" fillId="0" borderId="14" xfId="5" applyNumberFormat="1" applyFont="1" applyFill="1" applyBorder="1" applyAlignment="1" applyProtection="1">
      <alignment vertical="center"/>
    </xf>
    <xf numFmtId="164" fontId="20" fillId="0" borderId="20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164" fontId="20" fillId="0" borderId="14" xfId="5" applyNumberFormat="1" applyFont="1" applyFill="1" applyBorder="1" applyProtection="1"/>
    <xf numFmtId="164" fontId="20" fillId="0" borderId="20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3" xfId="0" applyNumberFormat="1" applyFont="1" applyFill="1" applyBorder="1" applyAlignment="1" applyProtection="1">
      <alignment horizontal="left" vertical="center" wrapText="1" indent="2"/>
    </xf>
    <xf numFmtId="3" fontId="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5" xfId="0" applyFont="1" applyFill="1" applyBorder="1" applyAlignment="1" applyProtection="1">
      <alignment horizontal="right"/>
    </xf>
    <xf numFmtId="164" fontId="37" fillId="0" borderId="35" xfId="4" applyNumberFormat="1" applyFont="1" applyFill="1" applyBorder="1" applyAlignment="1" applyProtection="1">
      <alignment horizontal="left" vertical="center"/>
    </xf>
    <xf numFmtId="0" fontId="30" fillId="0" borderId="22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0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0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6" fontId="15" fillId="0" borderId="29" xfId="1" applyNumberFormat="1" applyFont="1" applyFill="1" applyBorder="1"/>
    <xf numFmtId="166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6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6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6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37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0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6" fontId="29" fillId="0" borderId="20" xfId="1" applyNumberFormat="1" applyFont="1" applyFill="1" applyBorder="1" applyProtection="1"/>
    <xf numFmtId="166" fontId="30" fillId="0" borderId="37" xfId="1" applyNumberFormat="1" applyFont="1" applyFill="1" applyBorder="1" applyProtection="1">
      <protection locked="0"/>
    </xf>
    <xf numFmtId="166" fontId="30" fillId="0" borderId="16" xfId="1" applyNumberFormat="1" applyFont="1" applyFill="1" applyBorder="1" applyProtection="1">
      <protection locked="0"/>
    </xf>
    <xf numFmtId="166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20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0" xfId="0" applyFont="1" applyFill="1" applyBorder="1" applyAlignment="1" applyProtection="1">
      <alignment horizontal="center" vertical="center" wrapText="1"/>
    </xf>
    <xf numFmtId="0" fontId="27" fillId="0" borderId="34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vertical="center" wrapText="1"/>
    </xf>
    <xf numFmtId="164" fontId="29" fillId="0" borderId="22" xfId="0" applyNumberFormat="1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164" fontId="15" fillId="3" borderId="24" xfId="0" applyNumberFormat="1" applyFont="1" applyFill="1" applyBorder="1" applyAlignment="1" applyProtection="1">
      <alignment horizontal="left" vertical="center" wrapText="1" indent="2"/>
    </xf>
    <xf numFmtId="3" fontId="32" fillId="0" borderId="20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2" xfId="0" applyFont="1" applyFill="1" applyBorder="1" applyAlignment="1" applyProtection="1">
      <alignment horizontal="center" vertical="center"/>
    </xf>
    <xf numFmtId="49" fontId="31" fillId="0" borderId="13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8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164" fontId="8" fillId="0" borderId="41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2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0" fontId="4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9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0" xfId="0" applyNumberFormat="1" applyFont="1" applyFill="1" applyBorder="1" applyAlignment="1" applyProtection="1">
      <alignment vertical="center"/>
    </xf>
    <xf numFmtId="0" fontId="0" fillId="0" borderId="45" xfId="0" applyFill="1" applyBorder="1" applyProtection="1"/>
    <xf numFmtId="0" fontId="6" fillId="0" borderId="45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</xf>
    <xf numFmtId="164" fontId="22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8" xfId="0" applyNumberFormat="1" applyFont="1" applyFill="1" applyBorder="1" applyAlignment="1" applyProtection="1">
      <alignment horizontal="center" vertical="center"/>
    </xf>
    <xf numFmtId="164" fontId="8" fillId="0" borderId="31" xfId="0" applyNumberFormat="1" applyFont="1" applyFill="1" applyBorder="1" applyAlignment="1" applyProtection="1">
      <alignment horizontal="center" vertical="center" wrapText="1"/>
    </xf>
    <xf numFmtId="164" fontId="20" fillId="0" borderId="4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20" fillId="0" borderId="33" xfId="0" applyNumberFormat="1" applyFont="1" applyFill="1" applyBorder="1" applyAlignment="1" applyProtection="1">
      <alignment horizontal="center" vertical="center" wrapText="1"/>
    </xf>
    <xf numFmtId="164" fontId="20" fillId="0" borderId="20" xfId="0" applyNumberFormat="1" applyFont="1" applyFill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1" xfId="0" applyFont="1" applyBorder="1" applyAlignment="1" applyProtection="1">
      <alignment horizontal="left" vertical="center" wrapText="1" indent="1"/>
    </xf>
    <xf numFmtId="164" fontId="20" fillId="0" borderId="32" xfId="4" applyNumberFormat="1" applyFont="1" applyFill="1" applyBorder="1" applyAlignment="1" applyProtection="1">
      <alignment horizontal="right" vertical="center" wrapText="1" indent="1"/>
    </xf>
    <xf numFmtId="164" fontId="20" fillId="0" borderId="20" xfId="4" applyNumberFormat="1" applyFont="1" applyFill="1" applyBorder="1" applyAlignment="1" applyProtection="1">
      <alignment horizontal="right" vertical="center" wrapText="1" indent="1"/>
    </xf>
    <xf numFmtId="164" fontId="22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0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0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4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0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0" xfId="0" applyNumberFormat="1" applyFont="1" applyFill="1" applyBorder="1" applyAlignment="1" applyProtection="1">
      <alignment horizontal="left" vertical="center" wrapText="1" indent="1"/>
    </xf>
    <xf numFmtId="164" fontId="32" fillId="0" borderId="24" xfId="0" applyNumberFormat="1" applyFont="1" applyFill="1" applyBorder="1" applyAlignment="1" applyProtection="1">
      <alignment horizontal="left" vertical="center" wrapText="1" indent="1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5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6" xfId="0" applyNumberFormat="1" applyFont="1" applyFill="1" applyBorder="1" applyAlignment="1" applyProtection="1">
      <alignment horizontal="right" vertical="center" wrapText="1" indent="1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6" fontId="30" fillId="0" borderId="51" xfId="1" applyNumberFormat="1" applyFont="1" applyFill="1" applyBorder="1" applyProtection="1">
      <protection locked="0"/>
    </xf>
    <xf numFmtId="166" fontId="30" fillId="0" borderId="46" xfId="1" applyNumberFormat="1" applyFont="1" applyFill="1" applyBorder="1" applyProtection="1">
      <protection locked="0"/>
    </xf>
    <xf numFmtId="166" fontId="30" fillId="0" borderId="41" xfId="1" applyNumberFormat="1" applyFont="1" applyFill="1" applyBorder="1" applyProtection="1">
      <protection locked="0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30" xfId="0" applyFont="1" applyFill="1" applyBorder="1" applyAlignment="1" applyProtection="1">
      <alignment horizontal="center" vertical="center"/>
    </xf>
    <xf numFmtId="0" fontId="8" fillId="0" borderId="37" xfId="0" quotePrefix="1" applyFont="1" applyFill="1" applyBorder="1" applyAlignment="1" applyProtection="1">
      <alignment horizontal="right" vertical="center" indent="1"/>
    </xf>
    <xf numFmtId="0" fontId="8" fillId="0" borderId="32" xfId="0" applyFont="1" applyFill="1" applyBorder="1" applyAlignment="1" applyProtection="1">
      <alignment horizontal="right" vertical="center" wrapText="1" indent="1"/>
    </xf>
    <xf numFmtId="164" fontId="8" fillId="0" borderId="41" xfId="0" applyNumberFormat="1" applyFont="1" applyFill="1" applyBorder="1" applyAlignment="1" applyProtection="1">
      <alignment horizontal="righ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20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52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3" xfId="4" applyFont="1" applyFill="1" applyBorder="1" applyAlignment="1" applyProtection="1">
      <alignment horizontal="center" vertical="center" wrapText="1"/>
    </xf>
    <xf numFmtId="0" fontId="7" fillId="0" borderId="53" xfId="4" applyFont="1" applyFill="1" applyBorder="1" applyAlignment="1" applyProtection="1">
      <alignment vertical="center" wrapText="1"/>
    </xf>
    <xf numFmtId="164" fontId="7" fillId="0" borderId="53" xfId="4" applyNumberFormat="1" applyFont="1" applyFill="1" applyBorder="1" applyAlignment="1" applyProtection="1">
      <alignment horizontal="right" vertical="center" wrapText="1" indent="1"/>
    </xf>
    <xf numFmtId="0" fontId="22" fillId="0" borderId="53" xfId="4" applyFont="1" applyFill="1" applyBorder="1" applyAlignment="1" applyProtection="1">
      <alignment horizontal="right" vertical="center" wrapText="1" indent="1"/>
      <protection locked="0"/>
    </xf>
    <xf numFmtId="164" fontId="30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32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26" fillId="0" borderId="22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30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2" xfId="4" applyFont="1" applyFill="1" applyBorder="1" applyAlignment="1" applyProtection="1">
      <alignment horizontal="center" vertical="center" wrapText="1"/>
    </xf>
    <xf numFmtId="0" fontId="8" fillId="0" borderId="55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2" xfId="4" applyFont="1" applyFill="1" applyBorder="1" applyAlignment="1" applyProtection="1">
      <alignment horizontal="center" vertical="center" wrapText="1"/>
    </xf>
    <xf numFmtId="164" fontId="22" fillId="0" borderId="29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2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0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8" fillId="0" borderId="21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1" xfId="0" applyFont="1" applyBorder="1" applyAlignment="1" applyProtection="1">
      <alignment horizontal="center" vertical="center" wrapText="1"/>
    </xf>
    <xf numFmtId="164" fontId="29" fillId="0" borderId="36" xfId="4" applyNumberFormat="1" applyFont="1" applyFill="1" applyBorder="1" applyAlignment="1" applyProtection="1">
      <alignment horizontal="right" vertical="center" wrapText="1" indent="1"/>
    </xf>
    <xf numFmtId="164" fontId="22" fillId="0" borderId="47" xfId="4" applyNumberFormat="1" applyFont="1" applyFill="1" applyBorder="1" applyAlignment="1" applyProtection="1">
      <alignment horizontal="right" vertical="center" wrapText="1" indent="1"/>
    </xf>
    <xf numFmtId="164" fontId="22" fillId="0" borderId="3" xfId="4" applyNumberFormat="1" applyFont="1" applyFill="1" applyBorder="1" applyAlignment="1" applyProtection="1">
      <alignment horizontal="right" vertical="center" wrapText="1" indent="1"/>
    </xf>
    <xf numFmtId="0" fontId="20" fillId="0" borderId="36" xfId="4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41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21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6" fontId="32" fillId="0" borderId="14" xfId="4" applyNumberFormat="1" applyFont="1" applyFill="1" applyBorder="1"/>
    <xf numFmtId="166" fontId="32" fillId="0" borderId="20" xfId="4" applyNumberFormat="1" applyFont="1" applyFill="1" applyBorder="1"/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72" fontId="32" fillId="0" borderId="6" xfId="4" applyNumberFormat="1" applyFont="1" applyFill="1" applyBorder="1" applyAlignment="1">
      <alignment horizontal="center" vertical="center" wrapText="1"/>
    </xf>
    <xf numFmtId="0" fontId="27" fillId="0" borderId="2" xfId="0" quotePrefix="1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vertical="center" wrapText="1"/>
    </xf>
    <xf numFmtId="0" fontId="20" fillId="0" borderId="21" xfId="4" applyFont="1" applyFill="1" applyBorder="1" applyAlignment="1" applyProtection="1">
      <alignment horizontal="left" vertical="center" wrapText="1" indent="1"/>
    </xf>
    <xf numFmtId="0" fontId="20" fillId="0" borderId="22" xfId="4" applyFont="1" applyFill="1" applyBorder="1" applyAlignment="1" applyProtection="1">
      <alignment vertical="center" wrapText="1"/>
    </xf>
    <xf numFmtId="164" fontId="20" fillId="0" borderId="23" xfId="4" applyNumberFormat="1" applyFont="1" applyFill="1" applyBorder="1" applyAlignment="1" applyProtection="1">
      <alignment horizontal="right" vertical="center" wrapText="1" indent="1"/>
    </xf>
    <xf numFmtId="0" fontId="22" fillId="0" borderId="30" xfId="4" applyFont="1" applyFill="1" applyBorder="1" applyAlignment="1" applyProtection="1">
      <alignment horizontal="left" vertical="center" wrapText="1" indent="7"/>
    </xf>
    <xf numFmtId="164" fontId="28" fillId="0" borderId="20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2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56" xfId="4" applyNumberFormat="1" applyFont="1" applyFill="1" applyBorder="1" applyAlignment="1" applyProtection="1">
      <alignment horizontal="right" vertical="center" wrapText="1" indent="1"/>
    </xf>
    <xf numFmtId="164" fontId="20" fillId="0" borderId="52" xfId="4" applyNumberFormat="1" applyFont="1" applyFill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2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56" xfId="4" applyFont="1" applyFill="1" applyBorder="1" applyAlignment="1" applyProtection="1">
      <alignment horizontal="center" vertical="center" wrapText="1"/>
    </xf>
    <xf numFmtId="0" fontId="29" fillId="0" borderId="22" xfId="4" applyFont="1" applyFill="1" applyBorder="1" applyAlignment="1" applyProtection="1">
      <alignment vertical="center" wrapText="1"/>
    </xf>
    <xf numFmtId="164" fontId="29" fillId="0" borderId="22" xfId="4" applyNumberFormat="1" applyFont="1" applyFill="1" applyBorder="1" applyAlignment="1" applyProtection="1">
      <alignment horizontal="right" vertical="center" wrapText="1" indent="1"/>
    </xf>
    <xf numFmtId="164" fontId="29" fillId="0" borderId="52" xfId="4" applyNumberFormat="1" applyFont="1" applyFill="1" applyBorder="1" applyAlignment="1" applyProtection="1">
      <alignment horizontal="right" vertical="center" wrapText="1" indent="1"/>
    </xf>
    <xf numFmtId="0" fontId="22" fillId="0" borderId="53" xfId="4" applyFont="1" applyFill="1" applyBorder="1" applyAlignment="1" applyProtection="1">
      <alignment horizontal="right" vertical="center" wrapText="1" indent="1"/>
    </xf>
    <xf numFmtId="164" fontId="30" fillId="0" borderId="53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  <protection locked="0"/>
    </xf>
    <xf numFmtId="0" fontId="39" fillId="0" borderId="3" xfId="4" applyFont="1" applyFill="1" applyBorder="1" applyProtection="1"/>
    <xf numFmtId="164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164" fontId="15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14" xfId="0" applyNumberFormat="1" applyFont="1" applyFill="1" applyBorder="1" applyAlignment="1" applyProtection="1">
      <alignment vertical="center" wrapText="1"/>
    </xf>
    <xf numFmtId="164" fontId="4" fillId="2" borderId="14" xfId="0" applyNumberFormat="1" applyFont="1" applyFill="1" applyBorder="1" applyAlignment="1" applyProtection="1">
      <alignment vertical="center" wrapText="1"/>
    </xf>
    <xf numFmtId="164" fontId="4" fillId="0" borderId="20" xfId="0" applyNumberFormat="1" applyFont="1" applyFill="1" applyBorder="1" applyAlignment="1" applyProtection="1">
      <alignment vertical="center" wrapText="1"/>
    </xf>
    <xf numFmtId="16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6" xfId="0" applyNumberFormat="1" applyFont="1" applyFill="1" applyBorder="1" applyAlignment="1" applyProtection="1">
      <alignment vertical="center" wrapText="1"/>
    </xf>
    <xf numFmtId="164" fontId="15" fillId="0" borderId="0" xfId="0" applyNumberFormat="1" applyFont="1" applyFill="1" applyAlignment="1">
      <alignment vertical="center" wrapText="1"/>
    </xf>
    <xf numFmtId="49" fontId="39" fillId="0" borderId="11" xfId="0" applyNumberFormat="1" applyFont="1" applyFill="1" applyBorder="1" applyAlignment="1" applyProtection="1">
      <alignment vertical="center"/>
    </xf>
    <xf numFmtId="3" fontId="39" fillId="0" borderId="4" xfId="0" applyNumberFormat="1" applyFont="1" applyFill="1" applyBorder="1" applyAlignment="1" applyProtection="1">
      <alignment vertical="center"/>
      <protection locked="0"/>
    </xf>
    <xf numFmtId="3" fontId="39" fillId="0" borderId="37" xfId="0" applyNumberFormat="1" applyFont="1" applyFill="1" applyBorder="1" applyAlignment="1" applyProtection="1">
      <alignment vertical="center"/>
    </xf>
    <xf numFmtId="49" fontId="49" fillId="0" borderId="8" xfId="0" quotePrefix="1" applyNumberFormat="1" applyFont="1" applyFill="1" applyBorder="1" applyAlignment="1" applyProtection="1">
      <alignment horizontal="left" vertical="center" indent="1"/>
    </xf>
    <xf numFmtId="3" fontId="49" fillId="0" borderId="2" xfId="0" applyNumberFormat="1" applyFont="1" applyFill="1" applyBorder="1" applyAlignment="1" applyProtection="1">
      <alignment vertical="center"/>
      <protection locked="0"/>
    </xf>
    <xf numFmtId="3" fontId="49" fillId="0" borderId="16" xfId="0" applyNumberFormat="1" applyFont="1" applyFill="1" applyBorder="1" applyAlignment="1" applyProtection="1">
      <alignment vertical="center"/>
    </xf>
    <xf numFmtId="49" fontId="39" fillId="0" borderId="8" xfId="0" applyNumberFormat="1" applyFont="1" applyFill="1" applyBorder="1" applyAlignment="1" applyProtection="1">
      <alignment vertical="center"/>
    </xf>
    <xf numFmtId="3" fontId="39" fillId="0" borderId="2" xfId="0" applyNumberFormat="1" applyFont="1" applyFill="1" applyBorder="1" applyAlignment="1" applyProtection="1">
      <alignment vertical="center"/>
      <protection locked="0"/>
    </xf>
    <xf numFmtId="3" fontId="39" fillId="0" borderId="16" xfId="0" applyNumberFormat="1" applyFont="1" applyFill="1" applyBorder="1" applyAlignment="1" applyProtection="1">
      <alignment vertical="center"/>
    </xf>
    <xf numFmtId="49" fontId="39" fillId="0" borderId="10" xfId="0" applyNumberFormat="1" applyFont="1" applyFill="1" applyBorder="1" applyAlignment="1" applyProtection="1">
      <alignment vertical="center"/>
      <protection locked="0"/>
    </xf>
    <xf numFmtId="3" fontId="39" fillId="0" borderId="6" xfId="0" applyNumberFormat="1" applyFont="1" applyFill="1" applyBorder="1" applyAlignment="1" applyProtection="1">
      <alignment vertical="center"/>
      <protection locked="0"/>
    </xf>
    <xf numFmtId="3" fontId="39" fillId="0" borderId="14" xfId="0" applyNumberFormat="1" applyFont="1" applyFill="1" applyBorder="1" applyAlignment="1" applyProtection="1">
      <alignment vertical="center"/>
    </xf>
    <xf numFmtId="3" fontId="39" fillId="0" borderId="20" xfId="0" applyNumberFormat="1" applyFont="1" applyFill="1" applyBorder="1" applyAlignment="1" applyProtection="1">
      <alignment vertical="center"/>
    </xf>
    <xf numFmtId="49" fontId="39" fillId="0" borderId="8" xfId="0" applyNumberFormat="1" applyFont="1" applyFill="1" applyBorder="1" applyAlignment="1" applyProtection="1">
      <alignment horizontal="left" vertical="center"/>
    </xf>
    <xf numFmtId="49" fontId="39" fillId="0" borderId="8" xfId="0" applyNumberFormat="1" applyFont="1" applyFill="1" applyBorder="1" applyAlignment="1" applyProtection="1">
      <alignment vertical="center"/>
      <protection locked="0"/>
    </xf>
    <xf numFmtId="0" fontId="50" fillId="0" borderId="2" xfId="0" applyFont="1" applyBorder="1" applyAlignment="1">
      <alignment vertical="top" wrapText="1"/>
    </xf>
    <xf numFmtId="164" fontId="5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0" fillId="0" borderId="2" xfId="0" applyFont="1" applyBorder="1" applyAlignment="1">
      <alignment horizontal="center" wrapText="1"/>
    </xf>
    <xf numFmtId="164" fontId="16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5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6" fillId="0" borderId="32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left" vertical="center" indent="1"/>
      <protection locked="0"/>
    </xf>
    <xf numFmtId="3" fontId="12" fillId="0" borderId="37" xfId="0" applyNumberFormat="1" applyFont="1" applyBorder="1" applyAlignment="1" applyProtection="1">
      <alignment horizontal="right" vertical="center" indent="1"/>
      <protection locked="0"/>
    </xf>
    <xf numFmtId="0" fontId="12" fillId="0" borderId="2" xfId="0" applyFont="1" applyBorder="1" applyAlignment="1" applyProtection="1">
      <alignment horizontal="left" vertical="center" indent="1"/>
      <protection locked="0"/>
    </xf>
    <xf numFmtId="3" fontId="12" fillId="0" borderId="16" xfId="0" applyNumberFormat="1" applyFont="1" applyBorder="1" applyAlignment="1" applyProtection="1">
      <alignment horizontal="right" vertical="center" indent="1"/>
      <protection locked="0"/>
    </xf>
    <xf numFmtId="0" fontId="32" fillId="0" borderId="61" xfId="0" applyFont="1" applyBorder="1" applyAlignment="1" applyProtection="1">
      <alignment horizontal="center" vertical="center" wrapText="1"/>
    </xf>
    <xf numFmtId="0" fontId="32" fillId="0" borderId="56" xfId="0" applyFont="1" applyBorder="1" applyAlignment="1" applyProtection="1">
      <alignment horizontal="center" vertical="center" wrapText="1"/>
    </xf>
    <xf numFmtId="0" fontId="32" fillId="0" borderId="13" xfId="0" applyFont="1" applyBorder="1" applyAlignment="1" applyProtection="1">
      <alignment horizontal="center" vertical="center"/>
    </xf>
    <xf numFmtId="0" fontId="32" fillId="0" borderId="20" xfId="0" applyFont="1" applyBorder="1" applyAlignment="1" applyProtection="1">
      <alignment horizontal="center" vertical="center"/>
    </xf>
    <xf numFmtId="164" fontId="37" fillId="0" borderId="35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5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58" xfId="0" applyNumberFormat="1" applyFont="1" applyFill="1" applyBorder="1" applyAlignment="1" applyProtection="1">
      <alignment horizontal="center" vertical="center" wrapText="1"/>
    </xf>
    <xf numFmtId="164" fontId="31" fillId="0" borderId="59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8" fillId="0" borderId="53" xfId="0" applyNumberFormat="1" applyFont="1" applyFill="1" applyBorder="1" applyAlignment="1" applyProtection="1">
      <alignment horizontal="center" vertical="center" wrapText="1"/>
    </xf>
    <xf numFmtId="164" fontId="31" fillId="0" borderId="60" xfId="0" applyNumberFormat="1" applyFont="1" applyFill="1" applyBorder="1" applyAlignment="1" applyProtection="1">
      <alignment horizontal="center" vertical="center" wrapText="1"/>
    </xf>
    <xf numFmtId="164" fontId="31" fillId="0" borderId="57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37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3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3" xfId="0" applyFont="1" applyFill="1" applyBorder="1" applyAlignment="1" applyProtection="1">
      <alignment horizontal="left" indent="1"/>
    </xf>
    <xf numFmtId="0" fontId="31" fillId="0" borderId="44" xfId="0" applyFont="1" applyFill="1" applyBorder="1" applyAlignment="1" applyProtection="1">
      <alignment horizontal="left" indent="1"/>
    </xf>
    <xf numFmtId="0" fontId="31" fillId="0" borderId="42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37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0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2" xfId="0" applyFont="1" applyFill="1" applyBorder="1" applyAlignment="1" applyProtection="1">
      <alignment horizontal="center"/>
    </xf>
    <xf numFmtId="0" fontId="31" fillId="0" borderId="61" xfId="0" applyFont="1" applyFill="1" applyBorder="1" applyAlignment="1" applyProtection="1">
      <alignment horizontal="center"/>
    </xf>
    <xf numFmtId="0" fontId="31" fillId="0" borderId="53" xfId="0" applyFont="1" applyFill="1" applyBorder="1" applyAlignment="1" applyProtection="1">
      <alignment horizontal="center"/>
    </xf>
    <xf numFmtId="0" fontId="31" fillId="0" borderId="62" xfId="0" applyFont="1" applyFill="1" applyBorder="1" applyAlignment="1" applyProtection="1">
      <alignment horizontal="center"/>
    </xf>
    <xf numFmtId="0" fontId="30" fillId="0" borderId="55" xfId="0" applyFont="1" applyFill="1" applyBorder="1" applyAlignment="1" applyProtection="1">
      <alignment horizontal="left" indent="1"/>
      <protection locked="0"/>
    </xf>
    <xf numFmtId="0" fontId="30" fillId="0" borderId="63" xfId="0" applyFont="1" applyFill="1" applyBorder="1" applyAlignment="1" applyProtection="1">
      <alignment horizontal="left" indent="1"/>
      <protection locked="0"/>
    </xf>
    <xf numFmtId="0" fontId="30" fillId="0" borderId="64" xfId="0" applyFont="1" applyFill="1" applyBorder="1" applyAlignment="1" applyProtection="1">
      <alignment horizontal="left" indent="1"/>
      <protection locked="0"/>
    </xf>
    <xf numFmtId="0" fontId="30" fillId="0" borderId="3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65" xfId="0" applyFont="1" applyFill="1" applyBorder="1" applyAlignment="1" applyProtection="1">
      <alignment horizontal="left" inden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50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left" vertical="center" wrapText="1" indent="2"/>
    </xf>
    <xf numFmtId="164" fontId="8" fillId="0" borderId="36" xfId="0" applyNumberFormat="1" applyFont="1" applyFill="1" applyBorder="1" applyAlignment="1" applyProtection="1">
      <alignment horizontal="left" vertical="center" wrapText="1" indent="2"/>
    </xf>
    <xf numFmtId="164" fontId="8" fillId="0" borderId="58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55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1" xfId="0" applyNumberFormat="1" applyFont="1" applyFill="1" applyBorder="1" applyAlignment="1" applyProtection="1">
      <alignment horizontal="center" vertical="center"/>
    </xf>
    <xf numFmtId="164" fontId="8" fillId="0" borderId="58" xfId="0" applyNumberFormat="1" applyFont="1" applyFill="1" applyBorder="1" applyAlignment="1" applyProtection="1">
      <alignment horizontal="center" vertical="center" wrapText="1"/>
    </xf>
    <xf numFmtId="164" fontId="8" fillId="0" borderId="59" xfId="0" applyNumberFormat="1" applyFont="1" applyFill="1" applyBorder="1" applyAlignment="1" applyProtection="1">
      <alignment horizontal="center" vertical="center" wrapText="1"/>
    </xf>
    <xf numFmtId="0" fontId="30" fillId="0" borderId="53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33" xfId="5" applyFont="1" applyFill="1" applyBorder="1" applyAlignment="1" applyProtection="1">
      <alignment horizontal="left" vertical="center" indent="1"/>
    </xf>
    <xf numFmtId="0" fontId="21" fillId="0" borderId="44" xfId="5" applyFont="1" applyFill="1" applyBorder="1" applyAlignment="1" applyProtection="1">
      <alignment horizontal="left" vertical="center" indent="1"/>
    </xf>
    <xf numFmtId="0" fontId="21" fillId="0" borderId="36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49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49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50" fillId="0" borderId="2" xfId="0" applyFont="1" applyFill="1" applyBorder="1" applyAlignment="1" applyProtection="1">
      <alignment horizontal="left" vertical="center" wrapText="1"/>
      <protection locked="0"/>
    </xf>
    <xf numFmtId="0" fontId="24" fillId="0" borderId="2" xfId="0" applyFont="1" applyFill="1" applyBorder="1" applyAlignment="1">
      <alignment horizontal="left"/>
    </xf>
    <xf numFmtId="0" fontId="50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/>
    </xf>
    <xf numFmtId="0" fontId="50" fillId="0" borderId="49" xfId="0" applyFont="1" applyBorder="1" applyAlignment="1">
      <alignment horizontal="left" vertical="top" wrapText="1"/>
    </xf>
    <xf numFmtId="0" fontId="50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16" fillId="0" borderId="0" xfId="0" applyFont="1" applyFill="1" applyBorder="1" applyAlignment="1" applyProtection="1">
      <alignment horizontal="center" vertical="center"/>
    </xf>
    <xf numFmtId="0" fontId="37" fillId="0" borderId="0" xfId="0" applyFont="1" applyAlignment="1" applyProtection="1">
      <alignment horizontal="right"/>
    </xf>
    <xf numFmtId="0" fontId="31" fillId="0" borderId="43" xfId="0" applyFont="1" applyBorder="1" applyAlignment="1" applyProtection="1">
      <alignment horizontal="left" vertical="center" indent="2"/>
    </xf>
    <xf numFmtId="0" fontId="31" fillId="0" borderId="42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A5" sqref="A5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152</v>
      </c>
    </row>
    <row r="4" spans="1:2">
      <c r="A4" s="143"/>
      <c r="B4" s="143"/>
    </row>
    <row r="5" spans="1:2" s="155" customFormat="1" ht="15.75">
      <c r="A5" s="96" t="s">
        <v>448</v>
      </c>
      <c r="B5" s="154"/>
    </row>
    <row r="6" spans="1:2">
      <c r="A6" s="143"/>
      <c r="B6" s="143"/>
    </row>
    <row r="7" spans="1:2">
      <c r="A7" s="143" t="s">
        <v>551</v>
      </c>
      <c r="B7" s="143" t="s">
        <v>493</v>
      </c>
    </row>
    <row r="8" spans="1:2">
      <c r="A8" s="143" t="s">
        <v>552</v>
      </c>
      <c r="B8" s="143" t="s">
        <v>494</v>
      </c>
    </row>
    <row r="9" spans="1:2">
      <c r="A9" s="143" t="s">
        <v>553</v>
      </c>
      <c r="B9" s="143" t="s">
        <v>495</v>
      </c>
    </row>
    <row r="10" spans="1:2">
      <c r="A10" s="143"/>
      <c r="B10" s="143"/>
    </row>
    <row r="11" spans="1:2">
      <c r="A11" s="143"/>
      <c r="B11" s="143"/>
    </row>
    <row r="12" spans="1:2" s="155" customFormat="1" ht="15.75">
      <c r="A12" s="96" t="str">
        <f>+CONCATENATE(LEFT(A5,4),". évi előirányzat KIADÁSOK")</f>
        <v>2015. évi előirányzat KIADÁSOK</v>
      </c>
      <c r="B12" s="154"/>
    </row>
    <row r="13" spans="1:2">
      <c r="A13" s="143"/>
      <c r="B13" s="143"/>
    </row>
    <row r="14" spans="1:2">
      <c r="A14" s="143" t="s">
        <v>554</v>
      </c>
      <c r="B14" s="143" t="s">
        <v>496</v>
      </c>
    </row>
    <row r="15" spans="1:2">
      <c r="A15" s="143" t="s">
        <v>555</v>
      </c>
      <c r="B15" s="143" t="s">
        <v>497</v>
      </c>
    </row>
    <row r="16" spans="1:2">
      <c r="A16" s="143" t="s">
        <v>556</v>
      </c>
      <c r="B16" s="143" t="s">
        <v>498</v>
      </c>
    </row>
  </sheetData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activeCell="C10" sqref="C10"/>
    </sheetView>
  </sheetViews>
  <sheetFormatPr defaultRowHeight="15"/>
  <cols>
    <col min="1" max="1" width="5.6640625" style="157" customWidth="1"/>
    <col min="2" max="2" width="68.6640625" style="157" customWidth="1"/>
    <col min="3" max="3" width="19.5" style="157" customWidth="1"/>
    <col min="4" max="16384" width="9.33203125" style="157"/>
  </cols>
  <sheetData>
    <row r="1" spans="1:4" ht="33" customHeight="1">
      <c r="A1" s="594" t="s">
        <v>566</v>
      </c>
      <c r="B1" s="594"/>
      <c r="C1" s="594"/>
    </row>
    <row r="2" spans="1:4" ht="15.95" customHeight="1" thickBot="1">
      <c r="A2" s="158"/>
      <c r="B2" s="158"/>
      <c r="C2" s="169" t="s">
        <v>55</v>
      </c>
      <c r="D2" s="164"/>
    </row>
    <row r="3" spans="1:4" ht="26.25" customHeight="1" thickBot="1">
      <c r="A3" s="188" t="s">
        <v>17</v>
      </c>
      <c r="B3" s="189" t="s">
        <v>196</v>
      </c>
      <c r="C3" s="190" t="str">
        <f>+'1.1.sz.mell.'!C3</f>
        <v>2015. évi előirányzat</v>
      </c>
    </row>
    <row r="4" spans="1:4" ht="15.75" thickBot="1">
      <c r="A4" s="191" t="s">
        <v>499</v>
      </c>
      <c r="B4" s="192" t="s">
        <v>500</v>
      </c>
      <c r="C4" s="193" t="s">
        <v>501</v>
      </c>
    </row>
    <row r="5" spans="1:4">
      <c r="A5" s="194" t="s">
        <v>19</v>
      </c>
      <c r="B5" s="543" t="s">
        <v>510</v>
      </c>
      <c r="C5" s="371">
        <v>14900</v>
      </c>
    </row>
    <row r="6" spans="1:4" ht="24.75">
      <c r="A6" s="195" t="s">
        <v>20</v>
      </c>
      <c r="B6" s="406" t="s">
        <v>255</v>
      </c>
      <c r="C6" s="372">
        <v>430</v>
      </c>
    </row>
    <row r="7" spans="1:4">
      <c r="A7" s="195" t="s">
        <v>21</v>
      </c>
      <c r="B7" s="407" t="s">
        <v>511</v>
      </c>
      <c r="C7" s="372"/>
    </row>
    <row r="8" spans="1:4" ht="24.75">
      <c r="A8" s="195" t="s">
        <v>22</v>
      </c>
      <c r="B8" s="407" t="s">
        <v>257</v>
      </c>
      <c r="C8" s="372"/>
    </row>
    <row r="9" spans="1:4">
      <c r="A9" s="196" t="s">
        <v>23</v>
      </c>
      <c r="B9" s="407" t="s">
        <v>256</v>
      </c>
      <c r="C9" s="373">
        <v>860</v>
      </c>
    </row>
    <row r="10" spans="1:4" ht="15.75" thickBot="1">
      <c r="A10" s="195" t="s">
        <v>24</v>
      </c>
      <c r="B10" s="408" t="s">
        <v>512</v>
      </c>
      <c r="C10" s="372"/>
    </row>
    <row r="11" spans="1:4" ht="15.75" thickBot="1">
      <c r="A11" s="603" t="s">
        <v>199</v>
      </c>
      <c r="B11" s="604"/>
      <c r="C11" s="197">
        <f>SUM(C5:C10)</f>
        <v>16190</v>
      </c>
    </row>
    <row r="12" spans="1:4" ht="23.25" customHeight="1">
      <c r="A12" s="605" t="s">
        <v>230</v>
      </c>
      <c r="B12" s="605"/>
      <c r="C12" s="605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...../2015.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zoomScale="120" zoomScaleNormal="120" workbookViewId="0">
      <selection activeCell="E13" sqref="E13"/>
    </sheetView>
  </sheetViews>
  <sheetFormatPr defaultRowHeight="15"/>
  <cols>
    <col min="1" max="1" width="5.6640625" style="157" customWidth="1"/>
    <col min="2" max="2" width="66.83203125" style="157" customWidth="1"/>
    <col min="3" max="3" width="27" style="157" customWidth="1"/>
    <col min="4" max="16384" width="9.33203125" style="157"/>
  </cols>
  <sheetData>
    <row r="1" spans="1:4" ht="33" customHeight="1">
      <c r="A1" s="594" t="s">
        <v>567</v>
      </c>
      <c r="B1" s="594"/>
      <c r="C1" s="594"/>
    </row>
    <row r="2" spans="1:4" ht="15.95" customHeight="1" thickBot="1">
      <c r="A2" s="158"/>
      <c r="B2" s="158"/>
      <c r="C2" s="169" t="s">
        <v>55</v>
      </c>
      <c r="D2" s="164"/>
    </row>
    <row r="3" spans="1:4" ht="26.25" customHeight="1" thickBot="1">
      <c r="A3" s="188" t="s">
        <v>17</v>
      </c>
      <c r="B3" s="189" t="s">
        <v>200</v>
      </c>
      <c r="C3" s="190" t="s">
        <v>228</v>
      </c>
    </row>
    <row r="4" spans="1:4" ht="15.75" thickBot="1">
      <c r="A4" s="191" t="s">
        <v>499</v>
      </c>
      <c r="B4" s="192" t="s">
        <v>500</v>
      </c>
      <c r="C4" s="193" t="s">
        <v>501</v>
      </c>
    </row>
    <row r="5" spans="1:4">
      <c r="A5" s="194" t="s">
        <v>19</v>
      </c>
      <c r="B5" s="201"/>
      <c r="C5" s="198"/>
    </row>
    <row r="6" spans="1:4">
      <c r="A6" s="195" t="s">
        <v>20</v>
      </c>
      <c r="B6" s="202"/>
      <c r="C6" s="199"/>
    </row>
    <row r="7" spans="1:4" ht="15.75" thickBot="1">
      <c r="A7" s="196" t="s">
        <v>21</v>
      </c>
      <c r="B7" s="203"/>
      <c r="C7" s="200"/>
    </row>
    <row r="8" spans="1:4" s="492" customFormat="1" ht="17.25" customHeight="1" thickBot="1">
      <c r="A8" s="493" t="s">
        <v>22</v>
      </c>
      <c r="B8" s="138" t="s">
        <v>201</v>
      </c>
      <c r="C8" s="197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...../2015.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17"/>
  <sheetViews>
    <sheetView zoomScaleNormal="100" workbookViewId="0">
      <selection activeCell="E10" sqref="E10"/>
    </sheetView>
  </sheetViews>
  <sheetFormatPr defaultRowHeight="12.75"/>
  <cols>
    <col min="1" max="1" width="47.1640625" style="45" customWidth="1"/>
    <col min="2" max="2" width="15.6640625" style="44" customWidth="1"/>
    <col min="3" max="3" width="16.33203125" style="44" customWidth="1"/>
    <col min="4" max="4" width="18" style="44" customWidth="1"/>
    <col min="5" max="5" width="16.6640625" style="44" customWidth="1"/>
    <col min="6" max="6" width="18.83203125" style="58" customWidth="1"/>
    <col min="7" max="8" width="12.83203125" style="44" customWidth="1"/>
    <col min="9" max="9" width="13.83203125" style="44" customWidth="1"/>
    <col min="10" max="16384" width="9.33203125" style="44"/>
  </cols>
  <sheetData>
    <row r="1" spans="1:6" ht="25.5" customHeight="1">
      <c r="A1" s="606" t="s">
        <v>0</v>
      </c>
      <c r="B1" s="606"/>
      <c r="C1" s="606"/>
      <c r="D1" s="606"/>
      <c r="E1" s="606"/>
      <c r="F1" s="606"/>
    </row>
    <row r="2" spans="1:6" ht="22.5" customHeight="1" thickBot="1">
      <c r="A2" s="206"/>
      <c r="B2" s="58"/>
      <c r="C2" s="58"/>
      <c r="D2" s="58"/>
      <c r="E2" s="58"/>
      <c r="F2" s="53" t="s">
        <v>63</v>
      </c>
    </row>
    <row r="3" spans="1:6" s="47" customFormat="1" ht="44.25" customHeight="1" thickBot="1">
      <c r="A3" s="207" t="s">
        <v>67</v>
      </c>
      <c r="B3" s="208" t="s">
        <v>68</v>
      </c>
      <c r="C3" s="208" t="s">
        <v>69</v>
      </c>
      <c r="D3" s="208" t="str">
        <f>+CONCATENATE("Felhasználás   ",LEFT(ÖSSZEFÜGGÉSEK!A5,4)-1,". XII. 31-ig")</f>
        <v>Felhasználás   2014. XII. 31-ig</v>
      </c>
      <c r="E3" s="208" t="str">
        <f>+'1.1.sz.mell.'!C3</f>
        <v>2015. évi előirányzat</v>
      </c>
      <c r="F3" s="54" t="str">
        <f>+CONCATENATE(LEFT(ÖSSZEFÜGGÉSEK!A5,4),". utáni szükséglet")</f>
        <v>2015. utáni szükséglet</v>
      </c>
    </row>
    <row r="4" spans="1:6" s="58" customFormat="1" ht="12" customHeight="1" thickBot="1">
      <c r="A4" s="55" t="s">
        <v>499</v>
      </c>
      <c r="B4" s="56" t="s">
        <v>500</v>
      </c>
      <c r="C4" s="56" t="s">
        <v>501</v>
      </c>
      <c r="D4" s="56" t="s">
        <v>503</v>
      </c>
      <c r="E4" s="56" t="s">
        <v>502</v>
      </c>
      <c r="F4" s="57" t="s">
        <v>505</v>
      </c>
    </row>
    <row r="5" spans="1:6" ht="15.95" customHeight="1">
      <c r="A5" s="544" t="s">
        <v>568</v>
      </c>
      <c r="B5" s="545">
        <v>1500</v>
      </c>
      <c r="C5" s="500" t="s">
        <v>569</v>
      </c>
      <c r="D5" s="545"/>
      <c r="E5" s="545">
        <v>1500</v>
      </c>
      <c r="F5" s="59">
        <f t="shared" ref="F5:F16" si="0">B5-D5-E5</f>
        <v>0</v>
      </c>
    </row>
    <row r="6" spans="1:6" ht="15.95" customHeight="1">
      <c r="A6" s="544" t="s">
        <v>570</v>
      </c>
      <c r="B6" s="545">
        <v>1270</v>
      </c>
      <c r="C6" s="500" t="s">
        <v>569</v>
      </c>
      <c r="D6" s="545"/>
      <c r="E6" s="545">
        <v>1270</v>
      </c>
      <c r="F6" s="59">
        <f t="shared" si="0"/>
        <v>0</v>
      </c>
    </row>
    <row r="7" spans="1:6" ht="15.95" customHeight="1">
      <c r="A7" s="544" t="s">
        <v>571</v>
      </c>
      <c r="B7" s="545">
        <v>444</v>
      </c>
      <c r="C7" s="500" t="s">
        <v>569</v>
      </c>
      <c r="D7" s="545"/>
      <c r="E7" s="545">
        <v>444</v>
      </c>
      <c r="F7" s="59">
        <f t="shared" si="0"/>
        <v>0</v>
      </c>
    </row>
    <row r="8" spans="1:6" ht="15.95" customHeight="1">
      <c r="A8" s="546" t="s">
        <v>572</v>
      </c>
      <c r="B8" s="545">
        <v>1270</v>
      </c>
      <c r="C8" s="500" t="s">
        <v>569</v>
      </c>
      <c r="D8" s="545"/>
      <c r="E8" s="545">
        <v>1270</v>
      </c>
      <c r="F8" s="59">
        <f t="shared" si="0"/>
        <v>0</v>
      </c>
    </row>
    <row r="9" spans="1:6" ht="15.95" customHeight="1">
      <c r="A9" s="544" t="s">
        <v>575</v>
      </c>
      <c r="B9" s="545">
        <v>7347</v>
      </c>
      <c r="C9" s="500" t="s">
        <v>569</v>
      </c>
      <c r="D9" s="545"/>
      <c r="E9" s="545">
        <v>7347</v>
      </c>
      <c r="F9" s="59">
        <f t="shared" si="0"/>
        <v>0</v>
      </c>
    </row>
    <row r="10" spans="1:6" ht="15.95" customHeight="1">
      <c r="A10" s="495"/>
      <c r="B10" s="28"/>
      <c r="C10" s="496"/>
      <c r="D10" s="28"/>
      <c r="E10" s="28"/>
      <c r="F10" s="59">
        <f t="shared" si="0"/>
        <v>0</v>
      </c>
    </row>
    <row r="11" spans="1:6" ht="15.95" customHeight="1">
      <c r="A11" s="494"/>
      <c r="B11" s="28"/>
      <c r="C11" s="496"/>
      <c r="D11" s="28"/>
      <c r="E11" s="28"/>
      <c r="F11" s="59">
        <f t="shared" si="0"/>
        <v>0</v>
      </c>
    </row>
    <row r="12" spans="1:6" ht="15.95" customHeight="1">
      <c r="A12" s="494"/>
      <c r="B12" s="28"/>
      <c r="C12" s="496"/>
      <c r="D12" s="28"/>
      <c r="E12" s="28"/>
      <c r="F12" s="59">
        <f t="shared" si="0"/>
        <v>0</v>
      </c>
    </row>
    <row r="13" spans="1:6" ht="15.95" customHeight="1">
      <c r="A13" s="494"/>
      <c r="B13" s="28"/>
      <c r="C13" s="496"/>
      <c r="D13" s="28"/>
      <c r="E13" s="28"/>
      <c r="F13" s="59">
        <f t="shared" si="0"/>
        <v>0</v>
      </c>
    </row>
    <row r="14" spans="1:6" ht="15.95" customHeight="1">
      <c r="A14" s="494"/>
      <c r="B14" s="28"/>
      <c r="C14" s="496"/>
      <c r="D14" s="28"/>
      <c r="E14" s="28"/>
      <c r="F14" s="59">
        <f t="shared" si="0"/>
        <v>0</v>
      </c>
    </row>
    <row r="15" spans="1:6" ht="15.75" customHeight="1">
      <c r="A15" s="494"/>
      <c r="B15" s="28"/>
      <c r="C15" s="496"/>
      <c r="D15" s="28"/>
      <c r="E15" s="28"/>
      <c r="F15" s="59">
        <f t="shared" si="0"/>
        <v>0</v>
      </c>
    </row>
    <row r="16" spans="1:6" ht="15.95" customHeight="1" thickBot="1">
      <c r="A16" s="60"/>
      <c r="B16" s="29"/>
      <c r="C16" s="497"/>
      <c r="D16" s="29"/>
      <c r="E16" s="29"/>
      <c r="F16" s="61">
        <f t="shared" si="0"/>
        <v>0</v>
      </c>
    </row>
    <row r="17" spans="1:6" s="62" customFormat="1" ht="18" customHeight="1" thickBot="1">
      <c r="A17" s="209" t="s">
        <v>66</v>
      </c>
      <c r="B17" s="547">
        <f>SUM(B5:B16)</f>
        <v>11831</v>
      </c>
      <c r="C17" s="548"/>
      <c r="D17" s="547">
        <f>SUM(D5:D16)</f>
        <v>0</v>
      </c>
      <c r="E17" s="547">
        <f>SUM(E5:E16)</f>
        <v>11831</v>
      </c>
      <c r="F17" s="549">
        <f>SUM(F5:F16)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……/2015. (….)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17"/>
  <sheetViews>
    <sheetView zoomScaleNormal="100" workbookViewId="0">
      <selection activeCell="C9" sqref="C9"/>
    </sheetView>
  </sheetViews>
  <sheetFormatPr defaultRowHeight="12.75"/>
  <cols>
    <col min="1" max="1" width="60.6640625" style="45" customWidth="1"/>
    <col min="2" max="2" width="15.6640625" style="44" customWidth="1"/>
    <col min="3" max="3" width="16.33203125" style="44" customWidth="1"/>
    <col min="4" max="4" width="18" style="44" customWidth="1"/>
    <col min="5" max="5" width="16.6640625" style="44" customWidth="1"/>
    <col min="6" max="6" width="18.83203125" style="44" customWidth="1"/>
    <col min="7" max="8" width="12.83203125" style="44" customWidth="1"/>
    <col min="9" max="9" width="13.83203125" style="44" customWidth="1"/>
    <col min="10" max="16384" width="9.33203125" style="44"/>
  </cols>
  <sheetData>
    <row r="1" spans="1:6" ht="24.75" customHeight="1">
      <c r="A1" s="606" t="s">
        <v>1</v>
      </c>
      <c r="B1" s="606"/>
      <c r="C1" s="606"/>
      <c r="D1" s="606"/>
      <c r="E1" s="606"/>
      <c r="F1" s="606"/>
    </row>
    <row r="2" spans="1:6" ht="23.25" customHeight="1" thickBot="1">
      <c r="A2" s="206"/>
      <c r="B2" s="58"/>
      <c r="C2" s="58"/>
      <c r="D2" s="58"/>
      <c r="E2" s="58"/>
      <c r="F2" s="53" t="s">
        <v>63</v>
      </c>
    </row>
    <row r="3" spans="1:6" s="47" customFormat="1" ht="48.75" customHeight="1" thickBot="1">
      <c r="A3" s="207" t="s">
        <v>70</v>
      </c>
      <c r="B3" s="208" t="s">
        <v>68</v>
      </c>
      <c r="C3" s="208" t="s">
        <v>69</v>
      </c>
      <c r="D3" s="208" t="str">
        <f>+'6.sz.mell.'!D3</f>
        <v>Felhasználás   2014. XII. 31-ig</v>
      </c>
      <c r="E3" s="208" t="str">
        <f>+'6.sz.mell.'!E3</f>
        <v>2015. évi előirányzat</v>
      </c>
      <c r="F3" s="54" t="str">
        <f>+CONCATENATE(LEFT(ÖSSZEFÜGGÉSEK!A5,4),". utáni szükséglet ",CHAR(10),"(F=B - D - E)")</f>
        <v>2015. utáni szükséglet 
(F=B - D - E)</v>
      </c>
    </row>
    <row r="4" spans="1:6" s="58" customFormat="1" ht="15" customHeight="1" thickBot="1">
      <c r="A4" s="55" t="s">
        <v>499</v>
      </c>
      <c r="B4" s="56" t="s">
        <v>500</v>
      </c>
      <c r="C4" s="56" t="s">
        <v>501</v>
      </c>
      <c r="D4" s="56" t="s">
        <v>503</v>
      </c>
      <c r="E4" s="56" t="s">
        <v>502</v>
      </c>
      <c r="F4" s="57" t="s">
        <v>504</v>
      </c>
    </row>
    <row r="5" spans="1:6" s="552" customFormat="1" ht="15.95" customHeight="1">
      <c r="A5" s="550" t="s">
        <v>573</v>
      </c>
      <c r="B5" s="545">
        <v>99032</v>
      </c>
      <c r="C5" s="500" t="s">
        <v>569</v>
      </c>
      <c r="D5" s="545"/>
      <c r="E5" s="545">
        <v>99032</v>
      </c>
      <c r="F5" s="551">
        <f t="shared" ref="F5:F16" si="0">B5-D5-E5</f>
        <v>0</v>
      </c>
    </row>
    <row r="6" spans="1:6" ht="15.95" customHeight="1">
      <c r="A6" s="63"/>
      <c r="B6" s="64"/>
      <c r="C6" s="498"/>
      <c r="D6" s="64"/>
      <c r="E6" s="64"/>
      <c r="F6" s="65">
        <f t="shared" si="0"/>
        <v>0</v>
      </c>
    </row>
    <row r="7" spans="1:6" ht="15.95" customHeight="1">
      <c r="A7" s="63"/>
      <c r="B7" s="64"/>
      <c r="C7" s="498"/>
      <c r="D7" s="64"/>
      <c r="E7" s="64"/>
      <c r="F7" s="65">
        <f t="shared" si="0"/>
        <v>0</v>
      </c>
    </row>
    <row r="8" spans="1:6" ht="15.95" customHeight="1">
      <c r="A8" s="63"/>
      <c r="B8" s="64"/>
      <c r="C8" s="498"/>
      <c r="D8" s="64"/>
      <c r="E8" s="64"/>
      <c r="F8" s="65">
        <f t="shared" si="0"/>
        <v>0</v>
      </c>
    </row>
    <row r="9" spans="1:6" ht="15.95" customHeight="1">
      <c r="A9" s="63"/>
      <c r="B9" s="64"/>
      <c r="C9" s="498"/>
      <c r="D9" s="64"/>
      <c r="E9" s="64"/>
      <c r="F9" s="65">
        <f t="shared" si="0"/>
        <v>0</v>
      </c>
    </row>
    <row r="10" spans="1:6" ht="15.95" customHeight="1">
      <c r="A10" s="63"/>
      <c r="B10" s="64"/>
      <c r="C10" s="498"/>
      <c r="D10" s="64"/>
      <c r="E10" s="64"/>
      <c r="F10" s="65">
        <f t="shared" si="0"/>
        <v>0</v>
      </c>
    </row>
    <row r="11" spans="1:6" ht="15.95" customHeight="1">
      <c r="A11" s="63"/>
      <c r="B11" s="64"/>
      <c r="C11" s="498"/>
      <c r="D11" s="64"/>
      <c r="E11" s="64"/>
      <c r="F11" s="65">
        <f t="shared" si="0"/>
        <v>0</v>
      </c>
    </row>
    <row r="12" spans="1:6" ht="15.95" customHeight="1">
      <c r="A12" s="63"/>
      <c r="B12" s="64"/>
      <c r="C12" s="498"/>
      <c r="D12" s="64"/>
      <c r="E12" s="64"/>
      <c r="F12" s="65">
        <f t="shared" si="0"/>
        <v>0</v>
      </c>
    </row>
    <row r="13" spans="1:6" ht="15.95" customHeight="1">
      <c r="A13" s="63"/>
      <c r="B13" s="64"/>
      <c r="C13" s="498"/>
      <c r="D13" s="64"/>
      <c r="E13" s="64"/>
      <c r="F13" s="65">
        <f t="shared" si="0"/>
        <v>0</v>
      </c>
    </row>
    <row r="14" spans="1:6" ht="15.95" customHeight="1">
      <c r="A14" s="63"/>
      <c r="B14" s="64"/>
      <c r="C14" s="498"/>
      <c r="D14" s="64"/>
      <c r="E14" s="64"/>
      <c r="F14" s="65">
        <f t="shared" si="0"/>
        <v>0</v>
      </c>
    </row>
    <row r="15" spans="1:6" ht="15.95" customHeight="1">
      <c r="A15" s="63"/>
      <c r="B15" s="64"/>
      <c r="C15" s="498"/>
      <c r="D15" s="64"/>
      <c r="E15" s="64"/>
      <c r="F15" s="65">
        <f t="shared" si="0"/>
        <v>0</v>
      </c>
    </row>
    <row r="16" spans="1:6" ht="15.95" customHeight="1" thickBot="1">
      <c r="A16" s="63"/>
      <c r="B16" s="64"/>
      <c r="C16" s="498"/>
      <c r="D16" s="64"/>
      <c r="E16" s="64"/>
      <c r="F16" s="65">
        <f t="shared" si="0"/>
        <v>0</v>
      </c>
    </row>
    <row r="17" spans="1:6" s="62" customFormat="1" ht="18" customHeight="1" thickBot="1">
      <c r="A17" s="209" t="s">
        <v>66</v>
      </c>
      <c r="B17" s="210">
        <f>SUM(B5:B16)</f>
        <v>99032</v>
      </c>
      <c r="C17" s="126"/>
      <c r="D17" s="210">
        <f>SUM(D5:D16)</f>
        <v>0</v>
      </c>
      <c r="E17" s="210">
        <f>SUM(E5:E16)</f>
        <v>99032</v>
      </c>
      <c r="F17" s="66">
        <f>SUM(F5:F16)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……/2015. (….)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31"/>
  <sheetViews>
    <sheetView zoomScaleNormal="100" workbookViewId="0">
      <selection activeCell="A26" sqref="A26:E26"/>
    </sheetView>
  </sheetViews>
  <sheetFormatPr defaultRowHeight="12.75"/>
  <cols>
    <col min="1" max="1" width="35.33203125" style="49" customWidth="1"/>
    <col min="2" max="4" width="13.83203125" style="49" customWidth="1"/>
    <col min="5" max="5" width="16.33203125" style="49" customWidth="1"/>
    <col min="6" max="16384" width="9.33203125" style="49"/>
  </cols>
  <sheetData>
    <row r="1" spans="1:5">
      <c r="A1" s="231"/>
      <c r="B1" s="231"/>
      <c r="C1" s="231"/>
      <c r="D1" s="231"/>
      <c r="E1" s="231"/>
    </row>
    <row r="2" spans="1:5" ht="34.5" customHeight="1">
      <c r="A2" s="232" t="s">
        <v>138</v>
      </c>
      <c r="B2" s="607" t="s">
        <v>574</v>
      </c>
      <c r="C2" s="607"/>
      <c r="D2" s="607"/>
      <c r="E2" s="607"/>
    </row>
    <row r="3" spans="1:5" ht="14.25" thickBot="1">
      <c r="A3" s="231"/>
      <c r="B3" s="231"/>
      <c r="C3" s="231"/>
      <c r="D3" s="608" t="s">
        <v>131</v>
      </c>
      <c r="E3" s="608"/>
    </row>
    <row r="4" spans="1:5" ht="15" customHeight="1" thickBot="1">
      <c r="A4" s="233" t="s">
        <v>130</v>
      </c>
      <c r="B4" s="234" t="str">
        <f>CONCATENATE((LEFT(ÖSSZEFÜGGÉSEK!A5,4)),".")</f>
        <v>2015.</v>
      </c>
      <c r="C4" s="234" t="str">
        <f>CONCATENATE((LEFT(ÖSSZEFÜGGÉSEK!A5,4))+1,".")</f>
        <v>2016.</v>
      </c>
      <c r="D4" s="234" t="str">
        <f>CONCATENATE((LEFT(ÖSSZEFÜGGÉSEK!A5,4))+1,". után")</f>
        <v>2016. után</v>
      </c>
      <c r="E4" s="235" t="s">
        <v>51</v>
      </c>
    </row>
    <row r="5" spans="1:5">
      <c r="A5" s="553" t="s">
        <v>132</v>
      </c>
      <c r="B5" s="554"/>
      <c r="C5" s="554"/>
      <c r="D5" s="554"/>
      <c r="E5" s="555">
        <f t="shared" ref="E5:E11" si="0">SUM(B5:D5)</f>
        <v>0</v>
      </c>
    </row>
    <row r="6" spans="1:5">
      <c r="A6" s="556" t="s">
        <v>145</v>
      </c>
      <c r="B6" s="557"/>
      <c r="C6" s="557"/>
      <c r="D6" s="557"/>
      <c r="E6" s="558">
        <f t="shared" si="0"/>
        <v>0</v>
      </c>
    </row>
    <row r="7" spans="1:5">
      <c r="A7" s="559" t="s">
        <v>133</v>
      </c>
      <c r="B7" s="560">
        <v>99032</v>
      </c>
      <c r="C7" s="560"/>
      <c r="D7" s="560"/>
      <c r="E7" s="561">
        <f t="shared" si="0"/>
        <v>99032</v>
      </c>
    </row>
    <row r="8" spans="1:5">
      <c r="A8" s="559" t="s">
        <v>147</v>
      </c>
      <c r="B8" s="560"/>
      <c r="C8" s="560"/>
      <c r="D8" s="560"/>
      <c r="E8" s="561">
        <f t="shared" si="0"/>
        <v>0</v>
      </c>
    </row>
    <row r="9" spans="1:5">
      <c r="A9" s="559" t="s">
        <v>134</v>
      </c>
      <c r="B9" s="560"/>
      <c r="C9" s="560"/>
      <c r="D9" s="560"/>
      <c r="E9" s="561">
        <f t="shared" si="0"/>
        <v>0</v>
      </c>
    </row>
    <row r="10" spans="1:5">
      <c r="A10" s="559" t="s">
        <v>135</v>
      </c>
      <c r="B10" s="560"/>
      <c r="C10" s="560"/>
      <c r="D10" s="560"/>
      <c r="E10" s="561">
        <f t="shared" si="0"/>
        <v>0</v>
      </c>
    </row>
    <row r="11" spans="1:5" ht="13.5" thickBot="1">
      <c r="A11" s="562"/>
      <c r="B11" s="563"/>
      <c r="C11" s="563"/>
      <c r="D11" s="563"/>
      <c r="E11" s="561">
        <f t="shared" si="0"/>
        <v>0</v>
      </c>
    </row>
    <row r="12" spans="1:5" ht="13.5" thickBot="1">
      <c r="A12" s="236" t="s">
        <v>137</v>
      </c>
      <c r="B12" s="564">
        <f>B5+SUM(B7:B11)</f>
        <v>99032</v>
      </c>
      <c r="C12" s="564">
        <f>C5+SUM(C7:C11)</f>
        <v>0</v>
      </c>
      <c r="D12" s="564">
        <f>D5+SUM(D7:D11)</f>
        <v>0</v>
      </c>
      <c r="E12" s="565">
        <f>E5+SUM(E7:E11)</f>
        <v>99032</v>
      </c>
    </row>
    <row r="13" spans="1:5" ht="13.5" thickBot="1">
      <c r="A13" s="52"/>
      <c r="B13" s="52"/>
      <c r="C13" s="52"/>
      <c r="D13" s="52"/>
      <c r="E13" s="52"/>
    </row>
    <row r="14" spans="1:5" ht="15" customHeight="1" thickBot="1">
      <c r="A14" s="233" t="s">
        <v>136</v>
      </c>
      <c r="B14" s="234" t="str">
        <f>+B4</f>
        <v>2015.</v>
      </c>
      <c r="C14" s="234" t="str">
        <f>+C4</f>
        <v>2016.</v>
      </c>
      <c r="D14" s="234" t="str">
        <f>+D4</f>
        <v>2016. után</v>
      </c>
      <c r="E14" s="235" t="s">
        <v>51</v>
      </c>
    </row>
    <row r="15" spans="1:5">
      <c r="A15" s="553" t="s">
        <v>141</v>
      </c>
      <c r="B15" s="554"/>
      <c r="C15" s="554"/>
      <c r="D15" s="554"/>
      <c r="E15" s="555">
        <f t="shared" ref="E15:E21" si="1">SUM(B15:D15)</f>
        <v>0</v>
      </c>
    </row>
    <row r="16" spans="1:5">
      <c r="A16" s="566" t="s">
        <v>142</v>
      </c>
      <c r="B16" s="560">
        <v>99032</v>
      </c>
      <c r="C16" s="560"/>
      <c r="D16" s="560"/>
      <c r="E16" s="561">
        <f t="shared" si="1"/>
        <v>99032</v>
      </c>
    </row>
    <row r="17" spans="1:8">
      <c r="A17" s="559" t="s">
        <v>143</v>
      </c>
      <c r="B17" s="560"/>
      <c r="C17" s="560"/>
      <c r="D17" s="560"/>
      <c r="E17" s="561">
        <f t="shared" si="1"/>
        <v>0</v>
      </c>
    </row>
    <row r="18" spans="1:8">
      <c r="A18" s="559" t="s">
        <v>144</v>
      </c>
      <c r="B18" s="560"/>
      <c r="C18" s="560"/>
      <c r="D18" s="560"/>
      <c r="E18" s="561">
        <f t="shared" si="1"/>
        <v>0</v>
      </c>
    </row>
    <row r="19" spans="1:8">
      <c r="A19" s="567"/>
      <c r="B19" s="560"/>
      <c r="C19" s="560"/>
      <c r="D19" s="560"/>
      <c r="E19" s="561">
        <f t="shared" si="1"/>
        <v>0</v>
      </c>
    </row>
    <row r="20" spans="1:8">
      <c r="A20" s="567"/>
      <c r="B20" s="560"/>
      <c r="C20" s="560"/>
      <c r="D20" s="560"/>
      <c r="E20" s="561">
        <f t="shared" si="1"/>
        <v>0</v>
      </c>
    </row>
    <row r="21" spans="1:8" ht="13.5" thickBot="1">
      <c r="A21" s="562"/>
      <c r="B21" s="563"/>
      <c r="C21" s="563"/>
      <c r="D21" s="563"/>
      <c r="E21" s="561">
        <f t="shared" si="1"/>
        <v>0</v>
      </c>
    </row>
    <row r="22" spans="1:8" ht="13.5" thickBot="1">
      <c r="A22" s="236" t="s">
        <v>53</v>
      </c>
      <c r="B22" s="564">
        <f>SUM(B15:B21)</f>
        <v>99032</v>
      </c>
      <c r="C22" s="564">
        <f>SUM(C15:C21)</f>
        <v>0</v>
      </c>
      <c r="D22" s="564">
        <f>SUM(D15:D21)</f>
        <v>0</v>
      </c>
      <c r="E22" s="565">
        <f>SUM(E15:E21)</f>
        <v>99032</v>
      </c>
    </row>
    <row r="23" spans="1:8">
      <c r="A23" s="231"/>
      <c r="B23" s="231"/>
      <c r="C23" s="231"/>
      <c r="D23" s="231"/>
      <c r="E23" s="231"/>
    </row>
    <row r="24" spans="1:8">
      <c r="A24" s="231"/>
      <c r="B24" s="231"/>
      <c r="C24" s="231"/>
      <c r="D24" s="231"/>
      <c r="E24" s="231"/>
    </row>
    <row r="25" spans="1:8">
      <c r="A25" s="231"/>
      <c r="B25" s="231"/>
      <c r="C25" s="231"/>
      <c r="D25" s="231"/>
      <c r="E25" s="231"/>
    </row>
    <row r="26" spans="1:8" ht="15.75">
      <c r="A26" s="616" t="str">
        <f>+CONCATENATE("Önkormányzaton kívüli EU-s projektekhez történő hozzájárulás ",LEFT(ÖSSZEFÜGGÉSEK!A5,4),". évi előirányzat")</f>
        <v>Önkormányzaton kívüli EU-s projektekhez történő hozzájárulás 2015. évi előirányzat</v>
      </c>
      <c r="B26" s="616"/>
      <c r="C26" s="616"/>
      <c r="D26" s="616"/>
      <c r="E26" s="616"/>
    </row>
    <row r="27" spans="1:8" ht="13.5" thickBot="1">
      <c r="A27" s="231"/>
      <c r="B27" s="231"/>
      <c r="C27" s="231"/>
      <c r="D27" s="231"/>
      <c r="E27" s="231"/>
    </row>
    <row r="28" spans="1:8" ht="13.5" thickBot="1">
      <c r="A28" s="621" t="s">
        <v>139</v>
      </c>
      <c r="B28" s="622"/>
      <c r="C28" s="623"/>
      <c r="D28" s="619" t="s">
        <v>148</v>
      </c>
      <c r="E28" s="620"/>
      <c r="H28" s="50"/>
    </row>
    <row r="29" spans="1:8">
      <c r="A29" s="624"/>
      <c r="B29" s="625"/>
      <c r="C29" s="626"/>
      <c r="D29" s="612"/>
      <c r="E29" s="613"/>
    </row>
    <row r="30" spans="1:8" ht="13.5" thickBot="1">
      <c r="A30" s="627"/>
      <c r="B30" s="628"/>
      <c r="C30" s="629"/>
      <c r="D30" s="614"/>
      <c r="E30" s="615"/>
    </row>
    <row r="31" spans="1:8" ht="13.5" thickBot="1">
      <c r="A31" s="609" t="s">
        <v>53</v>
      </c>
      <c r="B31" s="610"/>
      <c r="C31" s="611"/>
      <c r="D31" s="617">
        <f>SUM(D29:E30)</f>
        <v>0</v>
      </c>
      <c r="E31" s="618"/>
    </row>
  </sheetData>
  <mergeCells count="11">
    <mergeCell ref="A30:C30"/>
    <mergeCell ref="B2:E2"/>
    <mergeCell ref="D3:E3"/>
    <mergeCell ref="A31:C31"/>
    <mergeCell ref="D29:E29"/>
    <mergeCell ref="D30:E30"/>
    <mergeCell ref="A26:E26"/>
    <mergeCell ref="D31:E31"/>
    <mergeCell ref="D28:E28"/>
    <mergeCell ref="A28:C28"/>
    <mergeCell ref="A29:C29"/>
  </mergeCells>
  <phoneticPr fontId="30" type="noConversion"/>
  <conditionalFormatting sqref="D31:E31 E5:E12 B12:D12 B22:E22 E15:E21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……/2015. (….)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28"/>
  <sheetViews>
    <sheetView topLeftCell="A79" zoomScale="130" zoomScaleNormal="130" zoomScaleSheetLayoutView="85" workbookViewId="0">
      <selection activeCell="C90" sqref="C90:C94"/>
    </sheetView>
  </sheetViews>
  <sheetFormatPr defaultRowHeight="12.75"/>
  <cols>
    <col min="1" max="1" width="19.5" style="412" customWidth="1"/>
    <col min="2" max="2" width="72" style="413" customWidth="1"/>
    <col min="3" max="3" width="25" style="414" customWidth="1"/>
    <col min="4" max="16384" width="9.33203125" style="3"/>
  </cols>
  <sheetData>
    <row r="1" spans="1:3" s="2" customFormat="1" ht="16.5" customHeight="1" thickBot="1">
      <c r="A1" s="237"/>
      <c r="B1" s="239"/>
      <c r="C1" s="262" t="str">
        <f>+CONCATENATE("9.1. melléklet a ……/",LEFT(ÖSSZEFÜGGÉSEK!A5,4),". (….) önkormányzati rendelethez")</f>
        <v>9.1. melléklet a ……/2015. (….) önkormányzati rendelethez</v>
      </c>
    </row>
    <row r="2" spans="1:3" s="97" customFormat="1" ht="21" customHeight="1">
      <c r="A2" s="428" t="s">
        <v>64</v>
      </c>
      <c r="B2" s="374" t="s">
        <v>229</v>
      </c>
      <c r="C2" s="376" t="s">
        <v>54</v>
      </c>
    </row>
    <row r="3" spans="1:3" s="97" customFormat="1" ht="16.5" thickBot="1">
      <c r="A3" s="240" t="s">
        <v>203</v>
      </c>
      <c r="B3" s="375" t="s">
        <v>413</v>
      </c>
      <c r="C3" s="519" t="s">
        <v>54</v>
      </c>
    </row>
    <row r="4" spans="1:3" s="98" customFormat="1" ht="15.95" customHeight="1" thickBot="1">
      <c r="A4" s="241"/>
      <c r="B4" s="241"/>
      <c r="C4" s="242" t="s">
        <v>55</v>
      </c>
    </row>
    <row r="5" spans="1:3" ht="13.5" thickBot="1">
      <c r="A5" s="429" t="s">
        <v>205</v>
      </c>
      <c r="B5" s="243" t="s">
        <v>56</v>
      </c>
      <c r="C5" s="377" t="s">
        <v>57</v>
      </c>
    </row>
    <row r="6" spans="1:3" s="67" customFormat="1" ht="12.95" customHeight="1" thickBot="1">
      <c r="A6" s="214" t="s">
        <v>499</v>
      </c>
      <c r="B6" s="215" t="s">
        <v>500</v>
      </c>
      <c r="C6" s="216" t="s">
        <v>501</v>
      </c>
    </row>
    <row r="7" spans="1:3" s="67" customFormat="1" ht="15.95" customHeight="1" thickBot="1">
      <c r="A7" s="245"/>
      <c r="B7" s="246" t="s">
        <v>58</v>
      </c>
      <c r="C7" s="378"/>
    </row>
    <row r="8" spans="1:3" s="67" customFormat="1" ht="12" customHeight="1" thickBot="1">
      <c r="A8" s="34" t="s">
        <v>19</v>
      </c>
      <c r="B8" s="21" t="s">
        <v>259</v>
      </c>
      <c r="C8" s="314">
        <f>+C9+C10+C11+C12+C13+C14</f>
        <v>199810</v>
      </c>
    </row>
    <row r="9" spans="1:3" s="99" customFormat="1" ht="12" customHeight="1">
      <c r="A9" s="457" t="s">
        <v>101</v>
      </c>
      <c r="B9" s="438" t="s">
        <v>260</v>
      </c>
      <c r="C9" s="317">
        <v>70490</v>
      </c>
    </row>
    <row r="10" spans="1:3" s="100" customFormat="1" ht="12" customHeight="1">
      <c r="A10" s="458" t="s">
        <v>102</v>
      </c>
      <c r="B10" s="439" t="s">
        <v>261</v>
      </c>
      <c r="C10" s="316">
        <v>46475</v>
      </c>
    </row>
    <row r="11" spans="1:3" s="100" customFormat="1" ht="12" customHeight="1">
      <c r="A11" s="458" t="s">
        <v>103</v>
      </c>
      <c r="B11" s="439" t="s">
        <v>262</v>
      </c>
      <c r="C11" s="316">
        <v>80215</v>
      </c>
    </row>
    <row r="12" spans="1:3" s="100" customFormat="1" ht="12" customHeight="1">
      <c r="A12" s="458" t="s">
        <v>104</v>
      </c>
      <c r="B12" s="439" t="s">
        <v>263</v>
      </c>
      <c r="C12" s="316">
        <v>2630</v>
      </c>
    </row>
    <row r="13" spans="1:3" s="100" customFormat="1" ht="12" customHeight="1">
      <c r="A13" s="458" t="s">
        <v>149</v>
      </c>
      <c r="B13" s="439" t="s">
        <v>513</v>
      </c>
      <c r="C13" s="316"/>
    </row>
    <row r="14" spans="1:3" s="99" customFormat="1" ht="12" customHeight="1" thickBot="1">
      <c r="A14" s="459" t="s">
        <v>105</v>
      </c>
      <c r="B14" s="440" t="s">
        <v>450</v>
      </c>
      <c r="C14" s="316"/>
    </row>
    <row r="15" spans="1:3" s="99" customFormat="1" ht="12" customHeight="1" thickBot="1">
      <c r="A15" s="34" t="s">
        <v>20</v>
      </c>
      <c r="B15" s="309" t="s">
        <v>264</v>
      </c>
      <c r="C15" s="314">
        <f>+C16+C17+C18+C19+C20</f>
        <v>192440</v>
      </c>
    </row>
    <row r="16" spans="1:3" s="99" customFormat="1" ht="12" customHeight="1">
      <c r="A16" s="457" t="s">
        <v>107</v>
      </c>
      <c r="B16" s="438" t="s">
        <v>265</v>
      </c>
      <c r="C16" s="317"/>
    </row>
    <row r="17" spans="1:3" s="99" customFormat="1" ht="12" customHeight="1">
      <c r="A17" s="458" t="s">
        <v>108</v>
      </c>
      <c r="B17" s="439" t="s">
        <v>266</v>
      </c>
      <c r="C17" s="316"/>
    </row>
    <row r="18" spans="1:3" s="99" customFormat="1" ht="12" customHeight="1">
      <c r="A18" s="458" t="s">
        <v>109</v>
      </c>
      <c r="B18" s="439" t="s">
        <v>438</v>
      </c>
      <c r="C18" s="316"/>
    </row>
    <row r="19" spans="1:3" s="99" customFormat="1" ht="12" customHeight="1">
      <c r="A19" s="458" t="s">
        <v>110</v>
      </c>
      <c r="B19" s="439" t="s">
        <v>439</v>
      </c>
      <c r="C19" s="316"/>
    </row>
    <row r="20" spans="1:3" s="99" customFormat="1" ht="12" customHeight="1">
      <c r="A20" s="458" t="s">
        <v>111</v>
      </c>
      <c r="B20" s="439" t="s">
        <v>267</v>
      </c>
      <c r="C20" s="316">
        <v>192440</v>
      </c>
    </row>
    <row r="21" spans="1:3" s="100" customFormat="1" ht="12" customHeight="1" thickBot="1">
      <c r="A21" s="459" t="s">
        <v>120</v>
      </c>
      <c r="B21" s="440" t="s">
        <v>268</v>
      </c>
      <c r="C21" s="318"/>
    </row>
    <row r="22" spans="1:3" s="100" customFormat="1" ht="12" customHeight="1" thickBot="1">
      <c r="A22" s="34" t="s">
        <v>21</v>
      </c>
      <c r="B22" s="21" t="s">
        <v>269</v>
      </c>
      <c r="C22" s="314">
        <f>+C23+C24+C25+C26+C27</f>
        <v>99032</v>
      </c>
    </row>
    <row r="23" spans="1:3" s="100" customFormat="1" ht="12" customHeight="1">
      <c r="A23" s="457" t="s">
        <v>90</v>
      </c>
      <c r="B23" s="438" t="s">
        <v>270</v>
      </c>
      <c r="C23" s="317"/>
    </row>
    <row r="24" spans="1:3" s="99" customFormat="1" ht="12" customHeight="1">
      <c r="A24" s="458" t="s">
        <v>91</v>
      </c>
      <c r="B24" s="439" t="s">
        <v>271</v>
      </c>
      <c r="C24" s="316"/>
    </row>
    <row r="25" spans="1:3" s="100" customFormat="1" ht="12" customHeight="1">
      <c r="A25" s="458" t="s">
        <v>92</v>
      </c>
      <c r="B25" s="439" t="s">
        <v>440</v>
      </c>
      <c r="C25" s="316"/>
    </row>
    <row r="26" spans="1:3" s="100" customFormat="1" ht="12" customHeight="1">
      <c r="A26" s="458" t="s">
        <v>93</v>
      </c>
      <c r="B26" s="439" t="s">
        <v>441</v>
      </c>
      <c r="C26" s="316"/>
    </row>
    <row r="27" spans="1:3" s="100" customFormat="1" ht="12" customHeight="1">
      <c r="A27" s="458" t="s">
        <v>172</v>
      </c>
      <c r="B27" s="439" t="s">
        <v>272</v>
      </c>
      <c r="C27" s="316">
        <v>99032</v>
      </c>
    </row>
    <row r="28" spans="1:3" s="100" customFormat="1" ht="12" customHeight="1" thickBot="1">
      <c r="A28" s="459" t="s">
        <v>173</v>
      </c>
      <c r="B28" s="440" t="s">
        <v>273</v>
      </c>
      <c r="C28" s="318">
        <v>99032</v>
      </c>
    </row>
    <row r="29" spans="1:3" s="100" customFormat="1" ht="12" customHeight="1" thickBot="1">
      <c r="A29" s="34" t="s">
        <v>174</v>
      </c>
      <c r="B29" s="21" t="s">
        <v>274</v>
      </c>
      <c r="C29" s="320">
        <f>+C30+C34+C35+C36</f>
        <v>18660</v>
      </c>
    </row>
    <row r="30" spans="1:3" s="100" customFormat="1" ht="12" customHeight="1">
      <c r="A30" s="457" t="s">
        <v>275</v>
      </c>
      <c r="B30" s="438" t="s">
        <v>514</v>
      </c>
      <c r="C30" s="433">
        <f>+C31+C32+C33</f>
        <v>14900</v>
      </c>
    </row>
    <row r="31" spans="1:3" s="100" customFormat="1" ht="12" customHeight="1">
      <c r="A31" s="458" t="s">
        <v>276</v>
      </c>
      <c r="B31" s="439" t="s">
        <v>281</v>
      </c>
      <c r="C31" s="316">
        <v>7300</v>
      </c>
    </row>
    <row r="32" spans="1:3" s="100" customFormat="1" ht="12" customHeight="1">
      <c r="A32" s="458" t="s">
        <v>277</v>
      </c>
      <c r="B32" s="439" t="s">
        <v>282</v>
      </c>
      <c r="C32" s="316"/>
    </row>
    <row r="33" spans="1:3" s="100" customFormat="1" ht="12" customHeight="1">
      <c r="A33" s="458" t="s">
        <v>454</v>
      </c>
      <c r="B33" s="510" t="s">
        <v>455</v>
      </c>
      <c r="C33" s="316">
        <v>7600</v>
      </c>
    </row>
    <row r="34" spans="1:3" s="100" customFormat="1" ht="12" customHeight="1">
      <c r="A34" s="458" t="s">
        <v>278</v>
      </c>
      <c r="B34" s="439" t="s">
        <v>283</v>
      </c>
      <c r="C34" s="316">
        <v>2900</v>
      </c>
    </row>
    <row r="35" spans="1:3" s="100" customFormat="1" ht="12" customHeight="1">
      <c r="A35" s="458" t="s">
        <v>279</v>
      </c>
      <c r="B35" s="439" t="s">
        <v>284</v>
      </c>
      <c r="C35" s="316"/>
    </row>
    <row r="36" spans="1:3" s="100" customFormat="1" ht="12" customHeight="1" thickBot="1">
      <c r="A36" s="459" t="s">
        <v>280</v>
      </c>
      <c r="B36" s="440" t="s">
        <v>285</v>
      </c>
      <c r="C36" s="318">
        <v>860</v>
      </c>
    </row>
    <row r="37" spans="1:3" s="100" customFormat="1" ht="12" customHeight="1" thickBot="1">
      <c r="A37" s="34" t="s">
        <v>23</v>
      </c>
      <c r="B37" s="21" t="s">
        <v>451</v>
      </c>
      <c r="C37" s="314">
        <f>SUM(C38:C48)</f>
        <v>12555</v>
      </c>
    </row>
    <row r="38" spans="1:3" s="100" customFormat="1" ht="12" customHeight="1">
      <c r="A38" s="457" t="s">
        <v>94</v>
      </c>
      <c r="B38" s="438" t="s">
        <v>288</v>
      </c>
      <c r="C38" s="317">
        <v>600</v>
      </c>
    </row>
    <row r="39" spans="1:3" s="100" customFormat="1" ht="12" customHeight="1">
      <c r="A39" s="458" t="s">
        <v>95</v>
      </c>
      <c r="B39" s="439" t="s">
        <v>289</v>
      </c>
      <c r="C39" s="316">
        <v>6735</v>
      </c>
    </row>
    <row r="40" spans="1:3" s="100" customFormat="1" ht="12" customHeight="1">
      <c r="A40" s="458" t="s">
        <v>96</v>
      </c>
      <c r="B40" s="439" t="s">
        <v>290</v>
      </c>
      <c r="C40" s="316">
        <v>3500</v>
      </c>
    </row>
    <row r="41" spans="1:3" s="100" customFormat="1" ht="12" customHeight="1">
      <c r="A41" s="458" t="s">
        <v>176</v>
      </c>
      <c r="B41" s="439" t="s">
        <v>291</v>
      </c>
      <c r="C41" s="316">
        <v>430</v>
      </c>
    </row>
    <row r="42" spans="1:3" s="100" customFormat="1" ht="12" customHeight="1">
      <c r="A42" s="458" t="s">
        <v>177</v>
      </c>
      <c r="B42" s="439" t="s">
        <v>292</v>
      </c>
      <c r="C42" s="316"/>
    </row>
    <row r="43" spans="1:3" s="100" customFormat="1" ht="12" customHeight="1">
      <c r="A43" s="458" t="s">
        <v>178</v>
      </c>
      <c r="B43" s="439" t="s">
        <v>293</v>
      </c>
      <c r="C43" s="316">
        <v>1290</v>
      </c>
    </row>
    <row r="44" spans="1:3" s="100" customFormat="1" ht="12" customHeight="1">
      <c r="A44" s="458" t="s">
        <v>179</v>
      </c>
      <c r="B44" s="439" t="s">
        <v>294</v>
      </c>
      <c r="C44" s="316"/>
    </row>
    <row r="45" spans="1:3" s="100" customFormat="1" ht="12" customHeight="1">
      <c r="A45" s="458" t="s">
        <v>180</v>
      </c>
      <c r="B45" s="439" t="s">
        <v>295</v>
      </c>
      <c r="C45" s="316"/>
    </row>
    <row r="46" spans="1:3" s="100" customFormat="1" ht="12" customHeight="1">
      <c r="A46" s="458" t="s">
        <v>286</v>
      </c>
      <c r="B46" s="439" t="s">
        <v>296</v>
      </c>
      <c r="C46" s="319"/>
    </row>
    <row r="47" spans="1:3" s="100" customFormat="1" ht="12" customHeight="1">
      <c r="A47" s="459" t="s">
        <v>287</v>
      </c>
      <c r="B47" s="440" t="s">
        <v>453</v>
      </c>
      <c r="C47" s="425"/>
    </row>
    <row r="48" spans="1:3" s="100" customFormat="1" ht="12" customHeight="1" thickBot="1">
      <c r="A48" s="459" t="s">
        <v>452</v>
      </c>
      <c r="B48" s="440" t="s">
        <v>297</v>
      </c>
      <c r="C48" s="425"/>
    </row>
    <row r="49" spans="1:3" s="100" customFormat="1" ht="12" customHeight="1" thickBot="1">
      <c r="A49" s="34" t="s">
        <v>24</v>
      </c>
      <c r="B49" s="21" t="s">
        <v>298</v>
      </c>
      <c r="C49" s="314">
        <f>SUM(C50:C54)</f>
        <v>0</v>
      </c>
    </row>
    <row r="50" spans="1:3" s="100" customFormat="1" ht="12" customHeight="1">
      <c r="A50" s="457" t="s">
        <v>97</v>
      </c>
      <c r="B50" s="438" t="s">
        <v>302</v>
      </c>
      <c r="C50" s="482"/>
    </row>
    <row r="51" spans="1:3" s="100" customFormat="1" ht="12" customHeight="1">
      <c r="A51" s="458" t="s">
        <v>98</v>
      </c>
      <c r="B51" s="439" t="s">
        <v>303</v>
      </c>
      <c r="C51" s="319"/>
    </row>
    <row r="52" spans="1:3" s="100" customFormat="1" ht="12" customHeight="1">
      <c r="A52" s="458" t="s">
        <v>299</v>
      </c>
      <c r="B52" s="439" t="s">
        <v>304</v>
      </c>
      <c r="C52" s="319"/>
    </row>
    <row r="53" spans="1:3" s="100" customFormat="1" ht="12" customHeight="1">
      <c r="A53" s="458" t="s">
        <v>300</v>
      </c>
      <c r="B53" s="439" t="s">
        <v>305</v>
      </c>
      <c r="C53" s="319"/>
    </row>
    <row r="54" spans="1:3" s="100" customFormat="1" ht="12" customHeight="1" thickBot="1">
      <c r="A54" s="459" t="s">
        <v>301</v>
      </c>
      <c r="B54" s="440" t="s">
        <v>306</v>
      </c>
      <c r="C54" s="425"/>
    </row>
    <row r="55" spans="1:3" s="100" customFormat="1" ht="12" customHeight="1" thickBot="1">
      <c r="A55" s="34" t="s">
        <v>181</v>
      </c>
      <c r="B55" s="21" t="s">
        <v>307</v>
      </c>
      <c r="C55" s="314">
        <f>SUM(C56:C58)</f>
        <v>810</v>
      </c>
    </row>
    <row r="56" spans="1:3" s="100" customFormat="1" ht="12" customHeight="1">
      <c r="A56" s="457" t="s">
        <v>99</v>
      </c>
      <c r="B56" s="438" t="s">
        <v>308</v>
      </c>
      <c r="C56" s="317"/>
    </row>
    <row r="57" spans="1:3" s="100" customFormat="1" ht="12" customHeight="1">
      <c r="A57" s="458" t="s">
        <v>100</v>
      </c>
      <c r="B57" s="439" t="s">
        <v>442</v>
      </c>
      <c r="C57" s="316"/>
    </row>
    <row r="58" spans="1:3" s="100" customFormat="1" ht="12" customHeight="1">
      <c r="A58" s="458" t="s">
        <v>311</v>
      </c>
      <c r="B58" s="439" t="s">
        <v>309</v>
      </c>
      <c r="C58" s="316">
        <v>810</v>
      </c>
    </row>
    <row r="59" spans="1:3" s="100" customFormat="1" ht="12" customHeight="1" thickBot="1">
      <c r="A59" s="459" t="s">
        <v>312</v>
      </c>
      <c r="B59" s="440" t="s">
        <v>310</v>
      </c>
      <c r="C59" s="318"/>
    </row>
    <row r="60" spans="1:3" s="100" customFormat="1" ht="12" customHeight="1" thickBot="1">
      <c r="A60" s="34" t="s">
        <v>26</v>
      </c>
      <c r="B60" s="309" t="s">
        <v>313</v>
      </c>
      <c r="C60" s="314">
        <f>SUM(C61:C63)</f>
        <v>0</v>
      </c>
    </row>
    <row r="61" spans="1:3" s="100" customFormat="1" ht="12" customHeight="1">
      <c r="A61" s="457" t="s">
        <v>182</v>
      </c>
      <c r="B61" s="438" t="s">
        <v>315</v>
      </c>
      <c r="C61" s="319"/>
    </row>
    <row r="62" spans="1:3" s="100" customFormat="1" ht="12" customHeight="1">
      <c r="A62" s="458" t="s">
        <v>183</v>
      </c>
      <c r="B62" s="439" t="s">
        <v>443</v>
      </c>
      <c r="C62" s="319"/>
    </row>
    <row r="63" spans="1:3" s="100" customFormat="1" ht="12" customHeight="1">
      <c r="A63" s="458" t="s">
        <v>235</v>
      </c>
      <c r="B63" s="439" t="s">
        <v>316</v>
      </c>
      <c r="C63" s="319"/>
    </row>
    <row r="64" spans="1:3" s="100" customFormat="1" ht="12" customHeight="1" thickBot="1">
      <c r="A64" s="459" t="s">
        <v>314</v>
      </c>
      <c r="B64" s="440" t="s">
        <v>317</v>
      </c>
      <c r="C64" s="319"/>
    </row>
    <row r="65" spans="1:3" s="100" customFormat="1" ht="12" customHeight="1" thickBot="1">
      <c r="A65" s="34" t="s">
        <v>27</v>
      </c>
      <c r="B65" s="21" t="s">
        <v>318</v>
      </c>
      <c r="C65" s="320">
        <f>+C8+C15+C22+C29+C37+C49+C55+C60</f>
        <v>523307</v>
      </c>
    </row>
    <row r="66" spans="1:3" s="100" customFormat="1" ht="12" customHeight="1" thickBot="1">
      <c r="A66" s="460" t="s">
        <v>409</v>
      </c>
      <c r="B66" s="309" t="s">
        <v>320</v>
      </c>
      <c r="C66" s="314">
        <f>SUM(C67:C69)</f>
        <v>0</v>
      </c>
    </row>
    <row r="67" spans="1:3" s="100" customFormat="1" ht="12" customHeight="1">
      <c r="A67" s="457" t="s">
        <v>351</v>
      </c>
      <c r="B67" s="438" t="s">
        <v>321</v>
      </c>
      <c r="C67" s="319"/>
    </row>
    <row r="68" spans="1:3" s="100" customFormat="1" ht="12" customHeight="1">
      <c r="A68" s="458" t="s">
        <v>360</v>
      </c>
      <c r="B68" s="439" t="s">
        <v>322</v>
      </c>
      <c r="C68" s="319"/>
    </row>
    <row r="69" spans="1:3" s="100" customFormat="1" ht="12" customHeight="1" thickBot="1">
      <c r="A69" s="459" t="s">
        <v>361</v>
      </c>
      <c r="B69" s="441" t="s">
        <v>323</v>
      </c>
      <c r="C69" s="319"/>
    </row>
    <row r="70" spans="1:3" s="100" customFormat="1" ht="12" customHeight="1" thickBot="1">
      <c r="A70" s="460" t="s">
        <v>324</v>
      </c>
      <c r="B70" s="309" t="s">
        <v>557</v>
      </c>
      <c r="C70" s="314"/>
    </row>
    <row r="71" spans="1:3" s="100" customFormat="1" ht="12" customHeight="1" thickBot="1">
      <c r="A71" s="460" t="s">
        <v>330</v>
      </c>
      <c r="B71" s="309" t="s">
        <v>331</v>
      </c>
      <c r="C71" s="314">
        <f>SUM(C72:C73)</f>
        <v>14203</v>
      </c>
    </row>
    <row r="72" spans="1:3" s="100" customFormat="1" ht="13.5" customHeight="1">
      <c r="A72" s="457" t="s">
        <v>354</v>
      </c>
      <c r="B72" s="438" t="s">
        <v>332</v>
      </c>
      <c r="C72" s="319">
        <v>14203</v>
      </c>
    </row>
    <row r="73" spans="1:3" s="100" customFormat="1" ht="12" customHeight="1" thickBot="1">
      <c r="A73" s="459" t="s">
        <v>355</v>
      </c>
      <c r="B73" s="440" t="s">
        <v>333</v>
      </c>
      <c r="C73" s="319"/>
    </row>
    <row r="74" spans="1:3" s="99" customFormat="1" ht="12" customHeight="1" thickBot="1">
      <c r="A74" s="460" t="s">
        <v>334</v>
      </c>
      <c r="B74" s="309" t="s">
        <v>563</v>
      </c>
      <c r="C74" s="314"/>
    </row>
    <row r="75" spans="1:3" s="100" customFormat="1" ht="12" customHeight="1" thickBot="1">
      <c r="A75" s="460" t="s">
        <v>339</v>
      </c>
      <c r="B75" s="309" t="s">
        <v>564</v>
      </c>
      <c r="C75" s="314"/>
    </row>
    <row r="76" spans="1:3" s="99" customFormat="1" ht="12" customHeight="1" thickBot="1">
      <c r="A76" s="460" t="s">
        <v>348</v>
      </c>
      <c r="B76" s="309" t="s">
        <v>481</v>
      </c>
      <c r="C76" s="483"/>
    </row>
    <row r="77" spans="1:3" s="99" customFormat="1" ht="12" customHeight="1" thickBot="1">
      <c r="A77" s="460" t="s">
        <v>515</v>
      </c>
      <c r="B77" s="309" t="s">
        <v>349</v>
      </c>
      <c r="C77" s="483"/>
    </row>
    <row r="78" spans="1:3" s="99" customFormat="1" ht="12" customHeight="1" thickBot="1">
      <c r="A78" s="460" t="s">
        <v>516</v>
      </c>
      <c r="B78" s="445" t="s">
        <v>484</v>
      </c>
      <c r="C78" s="320">
        <f>SUM(C71,C70,C66)</f>
        <v>14203</v>
      </c>
    </row>
    <row r="79" spans="1:3" s="99" customFormat="1" ht="12" customHeight="1" thickBot="1">
      <c r="A79" s="460" t="s">
        <v>517</v>
      </c>
      <c r="B79" s="446" t="s">
        <v>558</v>
      </c>
      <c r="C79" s="320">
        <f>+C65+C78</f>
        <v>537510</v>
      </c>
    </row>
    <row r="80" spans="1:3" s="100" customFormat="1" ht="15" customHeight="1" thickBot="1">
      <c r="A80" s="251"/>
      <c r="B80" s="252"/>
      <c r="C80" s="383"/>
    </row>
    <row r="81" spans="1:3" s="67" customFormat="1" ht="16.5" customHeight="1" thickBot="1">
      <c r="A81" s="255"/>
      <c r="B81" s="256" t="s">
        <v>59</v>
      </c>
      <c r="C81" s="385"/>
    </row>
    <row r="82" spans="1:3" s="101" customFormat="1" ht="12" customHeight="1" thickBot="1">
      <c r="A82" s="430" t="s">
        <v>19</v>
      </c>
      <c r="B82" s="31" t="s">
        <v>522</v>
      </c>
      <c r="C82" s="313">
        <f>+C83+C84+C85+C86+C87+C100</f>
        <v>282698</v>
      </c>
    </row>
    <row r="83" spans="1:3" ht="12" customHeight="1">
      <c r="A83" s="462" t="s">
        <v>101</v>
      </c>
      <c r="B83" s="10" t="s">
        <v>49</v>
      </c>
      <c r="C83" s="315">
        <v>145013</v>
      </c>
    </row>
    <row r="84" spans="1:3" ht="12" customHeight="1">
      <c r="A84" s="458" t="s">
        <v>102</v>
      </c>
      <c r="B84" s="8" t="s">
        <v>184</v>
      </c>
      <c r="C84" s="316">
        <v>22518</v>
      </c>
    </row>
    <row r="85" spans="1:3" ht="12" customHeight="1">
      <c r="A85" s="458" t="s">
        <v>103</v>
      </c>
      <c r="B85" s="8" t="s">
        <v>140</v>
      </c>
      <c r="C85" s="318">
        <v>67168</v>
      </c>
    </row>
    <row r="86" spans="1:3" ht="12" customHeight="1">
      <c r="A86" s="458" t="s">
        <v>104</v>
      </c>
      <c r="B86" s="11" t="s">
        <v>185</v>
      </c>
      <c r="C86" s="318">
        <v>8500</v>
      </c>
    </row>
    <row r="87" spans="1:3" ht="12" customHeight="1">
      <c r="A87" s="458" t="s">
        <v>115</v>
      </c>
      <c r="B87" s="19" t="s">
        <v>186</v>
      </c>
      <c r="C87" s="318">
        <v>35499</v>
      </c>
    </row>
    <row r="88" spans="1:3" ht="12" customHeight="1">
      <c r="A88" s="458" t="s">
        <v>105</v>
      </c>
      <c r="B88" s="8" t="s">
        <v>519</v>
      </c>
      <c r="C88" s="318"/>
    </row>
    <row r="89" spans="1:3" ht="12" customHeight="1">
      <c r="A89" s="458" t="s">
        <v>106</v>
      </c>
      <c r="B89" s="150" t="s">
        <v>461</v>
      </c>
      <c r="C89" s="318"/>
    </row>
    <row r="90" spans="1:3" ht="12" customHeight="1">
      <c r="A90" s="458" t="s">
        <v>116</v>
      </c>
      <c r="B90" s="150" t="s">
        <v>460</v>
      </c>
      <c r="C90" s="318">
        <v>1052</v>
      </c>
    </row>
    <row r="91" spans="1:3" ht="12" customHeight="1">
      <c r="A91" s="458" t="s">
        <v>117</v>
      </c>
      <c r="B91" s="150" t="s">
        <v>365</v>
      </c>
      <c r="C91" s="318"/>
    </row>
    <row r="92" spans="1:3" ht="12" customHeight="1">
      <c r="A92" s="458" t="s">
        <v>118</v>
      </c>
      <c r="B92" s="151" t="s">
        <v>366</v>
      </c>
      <c r="C92" s="318"/>
    </row>
    <row r="93" spans="1:3" ht="12" customHeight="1">
      <c r="A93" s="458" t="s">
        <v>119</v>
      </c>
      <c r="B93" s="151" t="s">
        <v>367</v>
      </c>
      <c r="C93" s="318"/>
    </row>
    <row r="94" spans="1:3" ht="12" customHeight="1">
      <c r="A94" s="458" t="s">
        <v>121</v>
      </c>
      <c r="B94" s="150" t="s">
        <v>368</v>
      </c>
      <c r="C94" s="318">
        <v>33447</v>
      </c>
    </row>
    <row r="95" spans="1:3" ht="12" customHeight="1">
      <c r="A95" s="458" t="s">
        <v>187</v>
      </c>
      <c r="B95" s="150" t="s">
        <v>369</v>
      </c>
      <c r="C95" s="318"/>
    </row>
    <row r="96" spans="1:3" ht="12" customHeight="1">
      <c r="A96" s="458" t="s">
        <v>363</v>
      </c>
      <c r="B96" s="151" t="s">
        <v>370</v>
      </c>
      <c r="C96" s="318"/>
    </row>
    <row r="97" spans="1:3" ht="12" customHeight="1">
      <c r="A97" s="463" t="s">
        <v>364</v>
      </c>
      <c r="B97" s="152" t="s">
        <v>371</v>
      </c>
      <c r="C97" s="318"/>
    </row>
    <row r="98" spans="1:3" ht="12" customHeight="1">
      <c r="A98" s="458" t="s">
        <v>458</v>
      </c>
      <c r="B98" s="152" t="s">
        <v>372</v>
      </c>
      <c r="C98" s="318"/>
    </row>
    <row r="99" spans="1:3" ht="12" customHeight="1">
      <c r="A99" s="458" t="s">
        <v>459</v>
      </c>
      <c r="B99" s="151" t="s">
        <v>373</v>
      </c>
      <c r="C99" s="316">
        <v>1000</v>
      </c>
    </row>
    <row r="100" spans="1:3" ht="12" customHeight="1">
      <c r="A100" s="458" t="s">
        <v>463</v>
      </c>
      <c r="B100" s="11" t="s">
        <v>50</v>
      </c>
      <c r="C100" s="316">
        <v>4000</v>
      </c>
    </row>
    <row r="101" spans="1:3" ht="12" customHeight="1">
      <c r="A101" s="459" t="s">
        <v>464</v>
      </c>
      <c r="B101" s="8" t="s">
        <v>520</v>
      </c>
      <c r="C101" s="318">
        <v>2000</v>
      </c>
    </row>
    <row r="102" spans="1:3" ht="12" customHeight="1" thickBot="1">
      <c r="A102" s="464" t="s">
        <v>465</v>
      </c>
      <c r="B102" s="153" t="s">
        <v>521</v>
      </c>
      <c r="C102" s="322">
        <v>2000</v>
      </c>
    </row>
    <row r="103" spans="1:3" ht="12" customHeight="1" thickBot="1">
      <c r="A103" s="34" t="s">
        <v>20</v>
      </c>
      <c r="B103" s="30" t="s">
        <v>374</v>
      </c>
      <c r="C103" s="314">
        <f>+C104+C106+C108</f>
        <v>110419</v>
      </c>
    </row>
    <row r="104" spans="1:3" ht="12" customHeight="1">
      <c r="A104" s="457" t="s">
        <v>107</v>
      </c>
      <c r="B104" s="8" t="s">
        <v>233</v>
      </c>
      <c r="C104" s="317">
        <v>11387</v>
      </c>
    </row>
    <row r="105" spans="1:3" ht="12" customHeight="1">
      <c r="A105" s="457" t="s">
        <v>108</v>
      </c>
      <c r="B105" s="12" t="s">
        <v>378</v>
      </c>
      <c r="C105" s="317"/>
    </row>
    <row r="106" spans="1:3" ht="12" customHeight="1">
      <c r="A106" s="457" t="s">
        <v>109</v>
      </c>
      <c r="B106" s="12" t="s">
        <v>188</v>
      </c>
      <c r="C106" s="316">
        <v>99032</v>
      </c>
    </row>
    <row r="107" spans="1:3" ht="12" customHeight="1">
      <c r="A107" s="457" t="s">
        <v>110</v>
      </c>
      <c r="B107" s="12" t="s">
        <v>379</v>
      </c>
      <c r="C107" s="281">
        <v>99032</v>
      </c>
    </row>
    <row r="108" spans="1:3" ht="12" customHeight="1" thickBot="1">
      <c r="A108" s="457" t="s">
        <v>111</v>
      </c>
      <c r="B108" s="311" t="s">
        <v>236</v>
      </c>
      <c r="C108" s="281"/>
    </row>
    <row r="109" spans="1:3" ht="12" customHeight="1" thickBot="1">
      <c r="A109" s="34" t="s">
        <v>21</v>
      </c>
      <c r="B109" s="131" t="s">
        <v>468</v>
      </c>
      <c r="C109" s="314">
        <f>+C82+C103</f>
        <v>393117</v>
      </c>
    </row>
    <row r="110" spans="1:3" ht="12" customHeight="1" thickBot="1">
      <c r="A110" s="34" t="s">
        <v>22</v>
      </c>
      <c r="B110" s="131" t="s">
        <v>469</v>
      </c>
      <c r="C110" s="314">
        <f>+C111+C112+C113</f>
        <v>1671</v>
      </c>
    </row>
    <row r="111" spans="1:3" s="101" customFormat="1" ht="12" customHeight="1">
      <c r="A111" s="457" t="s">
        <v>275</v>
      </c>
      <c r="B111" s="9" t="s">
        <v>524</v>
      </c>
      <c r="C111" s="281">
        <v>1671</v>
      </c>
    </row>
    <row r="112" spans="1:3" ht="12" customHeight="1">
      <c r="A112" s="457" t="s">
        <v>278</v>
      </c>
      <c r="B112" s="9" t="s">
        <v>471</v>
      </c>
      <c r="C112" s="281"/>
    </row>
    <row r="113" spans="1:11" ht="12" customHeight="1" thickBot="1">
      <c r="A113" s="463" t="s">
        <v>279</v>
      </c>
      <c r="B113" s="7" t="s">
        <v>523</v>
      </c>
      <c r="C113" s="281"/>
    </row>
    <row r="114" spans="1:11" ht="12" customHeight="1" thickBot="1">
      <c r="A114" s="34" t="s">
        <v>23</v>
      </c>
      <c r="B114" s="131" t="s">
        <v>559</v>
      </c>
      <c r="C114" s="314"/>
    </row>
    <row r="115" spans="1:11" ht="12" customHeight="1" thickBot="1">
      <c r="A115" s="34" t="s">
        <v>24</v>
      </c>
      <c r="B115" s="131" t="s">
        <v>548</v>
      </c>
      <c r="C115" s="320">
        <f>+C116+C117+C119+C120+C118</f>
        <v>142722</v>
      </c>
      <c r="K115" s="263"/>
    </row>
    <row r="116" spans="1:11">
      <c r="A116" s="457" t="s">
        <v>97</v>
      </c>
      <c r="B116" s="9" t="s">
        <v>385</v>
      </c>
      <c r="C116" s="281"/>
    </row>
    <row r="117" spans="1:11" ht="12" customHeight="1">
      <c r="A117" s="457" t="s">
        <v>98</v>
      </c>
      <c r="B117" s="9" t="s">
        <v>386</v>
      </c>
      <c r="C117" s="281">
        <v>6856</v>
      </c>
    </row>
    <row r="118" spans="1:11" ht="12" customHeight="1">
      <c r="A118" s="457" t="s">
        <v>299</v>
      </c>
      <c r="B118" s="9" t="s">
        <v>547</v>
      </c>
      <c r="C118" s="281">
        <v>135866</v>
      </c>
    </row>
    <row r="119" spans="1:11" s="101" customFormat="1" ht="12" customHeight="1">
      <c r="A119" s="457" t="s">
        <v>300</v>
      </c>
      <c r="B119" s="9" t="s">
        <v>475</v>
      </c>
      <c r="C119" s="281"/>
    </row>
    <row r="120" spans="1:11" s="101" customFormat="1" ht="12" customHeight="1" thickBot="1">
      <c r="A120" s="463" t="s">
        <v>301</v>
      </c>
      <c r="B120" s="7" t="s">
        <v>405</v>
      </c>
      <c r="C120" s="281"/>
    </row>
    <row r="121" spans="1:11" s="101" customFormat="1" ht="12" customHeight="1" thickBot="1">
      <c r="A121" s="34" t="s">
        <v>25</v>
      </c>
      <c r="B121" s="131" t="s">
        <v>578</v>
      </c>
      <c r="C121" s="323"/>
    </row>
    <row r="122" spans="1:11" ht="12.75" customHeight="1" thickBot="1">
      <c r="A122" s="520" t="s">
        <v>26</v>
      </c>
      <c r="B122" s="131" t="s">
        <v>476</v>
      </c>
      <c r="C122" s="323"/>
    </row>
    <row r="123" spans="1:11" ht="12" customHeight="1" thickBot="1">
      <c r="A123" s="520" t="s">
        <v>27</v>
      </c>
      <c r="B123" s="131" t="s">
        <v>477</v>
      </c>
      <c r="C123" s="323"/>
    </row>
    <row r="124" spans="1:11" ht="12" customHeight="1" thickBot="1">
      <c r="A124" s="34" t="s">
        <v>28</v>
      </c>
      <c r="B124" s="131" t="s">
        <v>479</v>
      </c>
      <c r="C124" s="448">
        <f>SUM(C115,C110)</f>
        <v>144393</v>
      </c>
    </row>
    <row r="125" spans="1:11" ht="15" customHeight="1" thickBot="1">
      <c r="A125" s="465" t="s">
        <v>29</v>
      </c>
      <c r="B125" s="401" t="s">
        <v>478</v>
      </c>
      <c r="C125" s="448">
        <f>+C109+C124</f>
        <v>537510</v>
      </c>
    </row>
    <row r="126" spans="1:11" ht="13.5" thickBot="1">
      <c r="A126" s="409"/>
      <c r="B126" s="410"/>
      <c r="C126" s="411"/>
    </row>
    <row r="127" spans="1:11" ht="15" customHeight="1" thickBot="1">
      <c r="A127" s="260" t="s">
        <v>525</v>
      </c>
      <c r="B127" s="261"/>
      <c r="C127" s="128">
        <v>7</v>
      </c>
    </row>
    <row r="128" spans="1:11" ht="14.25" customHeight="1" thickBot="1">
      <c r="A128" s="260" t="s">
        <v>206</v>
      </c>
      <c r="B128" s="261"/>
      <c r="C128" s="128">
        <v>137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7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25"/>
  <sheetViews>
    <sheetView topLeftCell="A103" zoomScale="130" zoomScaleNormal="130" zoomScaleSheetLayoutView="85" workbookViewId="0">
      <selection activeCell="C31" sqref="C31"/>
    </sheetView>
  </sheetViews>
  <sheetFormatPr defaultRowHeight="12.75"/>
  <cols>
    <col min="1" max="1" width="19.5" style="412" customWidth="1"/>
    <col min="2" max="2" width="72" style="413" customWidth="1"/>
    <col min="3" max="3" width="25" style="414" customWidth="1"/>
    <col min="4" max="16384" width="9.33203125" style="3"/>
  </cols>
  <sheetData>
    <row r="1" spans="1:3" s="2" customFormat="1" ht="16.5" customHeight="1" thickBot="1">
      <c r="A1" s="237"/>
      <c r="B1" s="239"/>
      <c r="C1" s="262" t="str">
        <f>+CONCATENATE("9.1.1. melléklet a ……/",LEFT(ÖSSZEFÜGGÉSEK!A5,4),". (….) önkormányzati rendelethez")</f>
        <v>9.1.1. melléklet a ……/2015. (….) önkormányzati rendelethez</v>
      </c>
    </row>
    <row r="2" spans="1:3" s="97" customFormat="1" ht="21" customHeight="1">
      <c r="A2" s="428" t="s">
        <v>64</v>
      </c>
      <c r="B2" s="374" t="s">
        <v>229</v>
      </c>
      <c r="C2" s="376" t="s">
        <v>54</v>
      </c>
    </row>
    <row r="3" spans="1:3" s="97" customFormat="1" ht="16.5" thickBot="1">
      <c r="A3" s="240" t="s">
        <v>203</v>
      </c>
      <c r="B3" s="375" t="s">
        <v>445</v>
      </c>
      <c r="C3" s="519" t="s">
        <v>61</v>
      </c>
    </row>
    <row r="4" spans="1:3" s="98" customFormat="1" ht="15.95" customHeight="1" thickBot="1">
      <c r="A4" s="241"/>
      <c r="B4" s="241"/>
      <c r="C4" s="242" t="s">
        <v>55</v>
      </c>
    </row>
    <row r="5" spans="1:3" ht="13.5" thickBot="1">
      <c r="A5" s="429" t="s">
        <v>205</v>
      </c>
      <c r="B5" s="243" t="s">
        <v>56</v>
      </c>
      <c r="C5" s="377" t="s">
        <v>57</v>
      </c>
    </row>
    <row r="6" spans="1:3" s="67" customFormat="1" ht="12.95" customHeight="1" thickBot="1">
      <c r="A6" s="214" t="s">
        <v>499</v>
      </c>
      <c r="B6" s="215" t="s">
        <v>500</v>
      </c>
      <c r="C6" s="216" t="s">
        <v>501</v>
      </c>
    </row>
    <row r="7" spans="1:3" s="67" customFormat="1" ht="15.95" customHeight="1" thickBot="1">
      <c r="A7" s="245"/>
      <c r="B7" s="246" t="s">
        <v>58</v>
      </c>
      <c r="C7" s="378"/>
    </row>
    <row r="8" spans="1:3" s="67" customFormat="1" ht="12" customHeight="1" thickBot="1">
      <c r="A8" s="34" t="s">
        <v>19</v>
      </c>
      <c r="B8" s="21" t="s">
        <v>259</v>
      </c>
      <c r="C8" s="314">
        <f>+C9+C10+C11+C12+C13+C14</f>
        <v>199810</v>
      </c>
    </row>
    <row r="9" spans="1:3" s="99" customFormat="1" ht="12" customHeight="1">
      <c r="A9" s="457" t="s">
        <v>101</v>
      </c>
      <c r="B9" s="438" t="s">
        <v>260</v>
      </c>
      <c r="C9" s="317">
        <v>70490</v>
      </c>
    </row>
    <row r="10" spans="1:3" s="100" customFormat="1" ht="12" customHeight="1">
      <c r="A10" s="458" t="s">
        <v>102</v>
      </c>
      <c r="B10" s="439" t="s">
        <v>261</v>
      </c>
      <c r="C10" s="316">
        <v>46475</v>
      </c>
    </row>
    <row r="11" spans="1:3" s="100" customFormat="1" ht="12" customHeight="1">
      <c r="A11" s="458" t="s">
        <v>103</v>
      </c>
      <c r="B11" s="439" t="s">
        <v>262</v>
      </c>
      <c r="C11" s="316">
        <v>80215</v>
      </c>
    </row>
    <row r="12" spans="1:3" s="100" customFormat="1" ht="12" customHeight="1">
      <c r="A12" s="458" t="s">
        <v>104</v>
      </c>
      <c r="B12" s="439" t="s">
        <v>263</v>
      </c>
      <c r="C12" s="316">
        <v>2630</v>
      </c>
    </row>
    <row r="13" spans="1:3" s="100" customFormat="1" ht="12" customHeight="1">
      <c r="A13" s="458" t="s">
        <v>149</v>
      </c>
      <c r="B13" s="439" t="s">
        <v>513</v>
      </c>
      <c r="C13" s="316"/>
    </row>
    <row r="14" spans="1:3" s="99" customFormat="1" ht="12" customHeight="1" thickBot="1">
      <c r="A14" s="459" t="s">
        <v>105</v>
      </c>
      <c r="B14" s="440" t="s">
        <v>450</v>
      </c>
      <c r="C14" s="316"/>
    </row>
    <row r="15" spans="1:3" s="99" customFormat="1" ht="12" customHeight="1" thickBot="1">
      <c r="A15" s="34" t="s">
        <v>20</v>
      </c>
      <c r="B15" s="309" t="s">
        <v>264</v>
      </c>
      <c r="C15" s="314">
        <f>+C16+C17+C18+C19+C20</f>
        <v>192440</v>
      </c>
    </row>
    <row r="16" spans="1:3" s="99" customFormat="1" ht="12" customHeight="1">
      <c r="A16" s="457" t="s">
        <v>107</v>
      </c>
      <c r="B16" s="438" t="s">
        <v>265</v>
      </c>
      <c r="C16" s="317"/>
    </row>
    <row r="17" spans="1:3" s="99" customFormat="1" ht="12" customHeight="1">
      <c r="A17" s="458" t="s">
        <v>108</v>
      </c>
      <c r="B17" s="439" t="s">
        <v>266</v>
      </c>
      <c r="C17" s="316"/>
    </row>
    <row r="18" spans="1:3" s="99" customFormat="1" ht="12" customHeight="1">
      <c r="A18" s="458" t="s">
        <v>109</v>
      </c>
      <c r="B18" s="439" t="s">
        <v>438</v>
      </c>
      <c r="C18" s="316"/>
    </row>
    <row r="19" spans="1:3" s="99" customFormat="1" ht="12" customHeight="1">
      <c r="A19" s="458" t="s">
        <v>110</v>
      </c>
      <c r="B19" s="439" t="s">
        <v>439</v>
      </c>
      <c r="C19" s="316"/>
    </row>
    <row r="20" spans="1:3" s="99" customFormat="1" ht="12" customHeight="1">
      <c r="A20" s="458" t="s">
        <v>111</v>
      </c>
      <c r="B20" s="439" t="s">
        <v>267</v>
      </c>
      <c r="C20" s="316">
        <v>192440</v>
      </c>
    </row>
    <row r="21" spans="1:3" s="100" customFormat="1" ht="12" customHeight="1" thickBot="1">
      <c r="A21" s="459" t="s">
        <v>120</v>
      </c>
      <c r="B21" s="440" t="s">
        <v>268</v>
      </c>
      <c r="C21" s="318"/>
    </row>
    <row r="22" spans="1:3" s="100" customFormat="1" ht="12" customHeight="1" thickBot="1">
      <c r="A22" s="34" t="s">
        <v>21</v>
      </c>
      <c r="B22" s="21" t="s">
        <v>269</v>
      </c>
      <c r="C22" s="314">
        <f>+C23+C24+C25+C26+C27</f>
        <v>99032</v>
      </c>
    </row>
    <row r="23" spans="1:3" s="100" customFormat="1" ht="12" customHeight="1">
      <c r="A23" s="457" t="s">
        <v>90</v>
      </c>
      <c r="B23" s="438" t="s">
        <v>270</v>
      </c>
      <c r="C23" s="317"/>
    </row>
    <row r="24" spans="1:3" s="99" customFormat="1" ht="12" customHeight="1">
      <c r="A24" s="458" t="s">
        <v>91</v>
      </c>
      <c r="B24" s="439" t="s">
        <v>271</v>
      </c>
      <c r="C24" s="316"/>
    </row>
    <row r="25" spans="1:3" s="100" customFormat="1" ht="12" customHeight="1">
      <c r="A25" s="458" t="s">
        <v>92</v>
      </c>
      <c r="B25" s="439" t="s">
        <v>440</v>
      </c>
      <c r="C25" s="316"/>
    </row>
    <row r="26" spans="1:3" s="100" customFormat="1" ht="12" customHeight="1">
      <c r="A26" s="458" t="s">
        <v>93</v>
      </c>
      <c r="B26" s="439" t="s">
        <v>441</v>
      </c>
      <c r="C26" s="316"/>
    </row>
    <row r="27" spans="1:3" s="100" customFormat="1" ht="12" customHeight="1">
      <c r="A27" s="458" t="s">
        <v>172</v>
      </c>
      <c r="B27" s="439" t="s">
        <v>272</v>
      </c>
      <c r="C27" s="316">
        <v>99032</v>
      </c>
    </row>
    <row r="28" spans="1:3" s="100" customFormat="1" ht="12" customHeight="1" thickBot="1">
      <c r="A28" s="459" t="s">
        <v>173</v>
      </c>
      <c r="B28" s="440" t="s">
        <v>273</v>
      </c>
      <c r="C28" s="318">
        <v>99032</v>
      </c>
    </row>
    <row r="29" spans="1:3" s="100" customFormat="1" ht="12" customHeight="1" thickBot="1">
      <c r="A29" s="34" t="s">
        <v>174</v>
      </c>
      <c r="B29" s="21" t="s">
        <v>274</v>
      </c>
      <c r="C29" s="320">
        <f>+C30+C34+C35+C36</f>
        <v>17660</v>
      </c>
    </row>
    <row r="30" spans="1:3" s="100" customFormat="1" ht="12" customHeight="1">
      <c r="A30" s="457" t="s">
        <v>275</v>
      </c>
      <c r="B30" s="438" t="s">
        <v>514</v>
      </c>
      <c r="C30" s="433">
        <f>+C31+C32+C33</f>
        <v>13900</v>
      </c>
    </row>
    <row r="31" spans="1:3" s="100" customFormat="1" ht="12" customHeight="1">
      <c r="A31" s="458" t="s">
        <v>276</v>
      </c>
      <c r="B31" s="439" t="s">
        <v>281</v>
      </c>
      <c r="C31" s="316">
        <v>6300</v>
      </c>
    </row>
    <row r="32" spans="1:3" s="100" customFormat="1" ht="12" customHeight="1">
      <c r="A32" s="458" t="s">
        <v>277</v>
      </c>
      <c r="B32" s="439" t="s">
        <v>282</v>
      </c>
      <c r="C32" s="316"/>
    </row>
    <row r="33" spans="1:3" s="100" customFormat="1" ht="12" customHeight="1">
      <c r="A33" s="458" t="s">
        <v>454</v>
      </c>
      <c r="B33" s="510" t="s">
        <v>455</v>
      </c>
      <c r="C33" s="316">
        <v>7600</v>
      </c>
    </row>
    <row r="34" spans="1:3" s="100" customFormat="1" ht="12" customHeight="1">
      <c r="A34" s="458" t="s">
        <v>278</v>
      </c>
      <c r="B34" s="439" t="s">
        <v>283</v>
      </c>
      <c r="C34" s="316">
        <v>2900</v>
      </c>
    </row>
    <row r="35" spans="1:3" s="100" customFormat="1" ht="12" customHeight="1">
      <c r="A35" s="458" t="s">
        <v>279</v>
      </c>
      <c r="B35" s="439" t="s">
        <v>284</v>
      </c>
      <c r="C35" s="316"/>
    </row>
    <row r="36" spans="1:3" s="100" customFormat="1" ht="12" customHeight="1" thickBot="1">
      <c r="A36" s="459" t="s">
        <v>280</v>
      </c>
      <c r="B36" s="440" t="s">
        <v>285</v>
      </c>
      <c r="C36" s="318">
        <v>860</v>
      </c>
    </row>
    <row r="37" spans="1:3" s="100" customFormat="1" ht="12" customHeight="1" thickBot="1">
      <c r="A37" s="34" t="s">
        <v>23</v>
      </c>
      <c r="B37" s="21" t="s">
        <v>451</v>
      </c>
      <c r="C37" s="314">
        <f>SUM(C38:C48)</f>
        <v>12555</v>
      </c>
    </row>
    <row r="38" spans="1:3" s="100" customFormat="1" ht="12" customHeight="1">
      <c r="A38" s="457" t="s">
        <v>94</v>
      </c>
      <c r="B38" s="438" t="s">
        <v>288</v>
      </c>
      <c r="C38" s="317">
        <v>600</v>
      </c>
    </row>
    <row r="39" spans="1:3" s="100" customFormat="1" ht="12" customHeight="1">
      <c r="A39" s="458" t="s">
        <v>95</v>
      </c>
      <c r="B39" s="439" t="s">
        <v>289</v>
      </c>
      <c r="C39" s="316">
        <v>6735</v>
      </c>
    </row>
    <row r="40" spans="1:3" s="100" customFormat="1" ht="12" customHeight="1">
      <c r="A40" s="458" t="s">
        <v>96</v>
      </c>
      <c r="B40" s="439" t="s">
        <v>290</v>
      </c>
      <c r="C40" s="316">
        <v>3500</v>
      </c>
    </row>
    <row r="41" spans="1:3" s="100" customFormat="1" ht="12" customHeight="1">
      <c r="A41" s="458" t="s">
        <v>176</v>
      </c>
      <c r="B41" s="439" t="s">
        <v>291</v>
      </c>
      <c r="C41" s="316">
        <v>430</v>
      </c>
    </row>
    <row r="42" spans="1:3" s="100" customFormat="1" ht="12" customHeight="1">
      <c r="A42" s="458" t="s">
        <v>177</v>
      </c>
      <c r="B42" s="439" t="s">
        <v>292</v>
      </c>
      <c r="C42" s="316"/>
    </row>
    <row r="43" spans="1:3" s="100" customFormat="1" ht="12" customHeight="1">
      <c r="A43" s="458" t="s">
        <v>178</v>
      </c>
      <c r="B43" s="439" t="s">
        <v>293</v>
      </c>
      <c r="C43" s="316">
        <v>1290</v>
      </c>
    </row>
    <row r="44" spans="1:3" s="100" customFormat="1" ht="12" customHeight="1">
      <c r="A44" s="458" t="s">
        <v>179</v>
      </c>
      <c r="B44" s="439" t="s">
        <v>294</v>
      </c>
      <c r="C44" s="316"/>
    </row>
    <row r="45" spans="1:3" s="100" customFormat="1" ht="12" customHeight="1">
      <c r="A45" s="458" t="s">
        <v>180</v>
      </c>
      <c r="B45" s="439" t="s">
        <v>295</v>
      </c>
      <c r="C45" s="316"/>
    </row>
    <row r="46" spans="1:3" s="100" customFormat="1" ht="12" customHeight="1">
      <c r="A46" s="458" t="s">
        <v>286</v>
      </c>
      <c r="B46" s="439" t="s">
        <v>296</v>
      </c>
      <c r="C46" s="319"/>
    </row>
    <row r="47" spans="1:3" s="100" customFormat="1" ht="12" customHeight="1">
      <c r="A47" s="459" t="s">
        <v>287</v>
      </c>
      <c r="B47" s="440" t="s">
        <v>453</v>
      </c>
      <c r="C47" s="425"/>
    </row>
    <row r="48" spans="1:3" s="100" customFormat="1" ht="12" customHeight="1" thickBot="1">
      <c r="A48" s="459" t="s">
        <v>452</v>
      </c>
      <c r="B48" s="440" t="s">
        <v>297</v>
      </c>
      <c r="C48" s="425"/>
    </row>
    <row r="49" spans="1:3" s="100" customFormat="1" ht="12" customHeight="1" thickBot="1">
      <c r="A49" s="34" t="s">
        <v>24</v>
      </c>
      <c r="B49" s="21" t="s">
        <v>298</v>
      </c>
      <c r="C49" s="314">
        <f>SUM(C50:C54)</f>
        <v>0</v>
      </c>
    </row>
    <row r="50" spans="1:3" s="100" customFormat="1" ht="12" customHeight="1">
      <c r="A50" s="457" t="s">
        <v>97</v>
      </c>
      <c r="B50" s="438" t="s">
        <v>302</v>
      </c>
      <c r="C50" s="482"/>
    </row>
    <row r="51" spans="1:3" s="100" customFormat="1" ht="12" customHeight="1">
      <c r="A51" s="458" t="s">
        <v>98</v>
      </c>
      <c r="B51" s="439" t="s">
        <v>303</v>
      </c>
      <c r="C51" s="319"/>
    </row>
    <row r="52" spans="1:3" s="100" customFormat="1" ht="12" customHeight="1">
      <c r="A52" s="458" t="s">
        <v>299</v>
      </c>
      <c r="B52" s="439" t="s">
        <v>304</v>
      </c>
      <c r="C52" s="319"/>
    </row>
    <row r="53" spans="1:3" s="100" customFormat="1" ht="12" customHeight="1">
      <c r="A53" s="458" t="s">
        <v>300</v>
      </c>
      <c r="B53" s="439" t="s">
        <v>305</v>
      </c>
      <c r="C53" s="319"/>
    </row>
    <row r="54" spans="1:3" s="100" customFormat="1" ht="12" customHeight="1" thickBot="1">
      <c r="A54" s="459" t="s">
        <v>301</v>
      </c>
      <c r="B54" s="440" t="s">
        <v>306</v>
      </c>
      <c r="C54" s="425"/>
    </row>
    <row r="55" spans="1:3" s="100" customFormat="1" ht="12" customHeight="1" thickBot="1">
      <c r="A55" s="34" t="s">
        <v>181</v>
      </c>
      <c r="B55" s="21" t="s">
        <v>307</v>
      </c>
      <c r="C55" s="314">
        <f>SUM(C56:C58)</f>
        <v>810</v>
      </c>
    </row>
    <row r="56" spans="1:3" s="100" customFormat="1" ht="12" customHeight="1">
      <c r="A56" s="457" t="s">
        <v>99</v>
      </c>
      <c r="B56" s="438" t="s">
        <v>308</v>
      </c>
      <c r="C56" s="317"/>
    </row>
    <row r="57" spans="1:3" s="100" customFormat="1" ht="12" customHeight="1">
      <c r="A57" s="458" t="s">
        <v>100</v>
      </c>
      <c r="B57" s="439" t="s">
        <v>442</v>
      </c>
      <c r="C57" s="316"/>
    </row>
    <row r="58" spans="1:3" s="100" customFormat="1" ht="12" customHeight="1">
      <c r="A58" s="458" t="s">
        <v>311</v>
      </c>
      <c r="B58" s="439" t="s">
        <v>309</v>
      </c>
      <c r="C58" s="316">
        <v>810</v>
      </c>
    </row>
    <row r="59" spans="1:3" s="100" customFormat="1" ht="12" customHeight="1" thickBot="1">
      <c r="A59" s="459" t="s">
        <v>312</v>
      </c>
      <c r="B59" s="440" t="s">
        <v>310</v>
      </c>
      <c r="C59" s="318"/>
    </row>
    <row r="60" spans="1:3" s="100" customFormat="1" ht="12" customHeight="1" thickBot="1">
      <c r="A60" s="34" t="s">
        <v>26</v>
      </c>
      <c r="B60" s="309" t="s">
        <v>313</v>
      </c>
      <c r="C60" s="314">
        <f>SUM(C61:C63)</f>
        <v>0</v>
      </c>
    </row>
    <row r="61" spans="1:3" s="100" customFormat="1" ht="12" customHeight="1">
      <c r="A61" s="457" t="s">
        <v>182</v>
      </c>
      <c r="B61" s="438" t="s">
        <v>315</v>
      </c>
      <c r="C61" s="319"/>
    </row>
    <row r="62" spans="1:3" s="100" customFormat="1" ht="12" customHeight="1">
      <c r="A62" s="458" t="s">
        <v>183</v>
      </c>
      <c r="B62" s="439" t="s">
        <v>443</v>
      </c>
      <c r="C62" s="319"/>
    </row>
    <row r="63" spans="1:3" s="100" customFormat="1" ht="12" customHeight="1">
      <c r="A63" s="458" t="s">
        <v>235</v>
      </c>
      <c r="B63" s="439" t="s">
        <v>316</v>
      </c>
      <c r="C63" s="319"/>
    </row>
    <row r="64" spans="1:3" s="100" customFormat="1" ht="12" customHeight="1" thickBot="1">
      <c r="A64" s="459" t="s">
        <v>314</v>
      </c>
      <c r="B64" s="440" t="s">
        <v>317</v>
      </c>
      <c r="C64" s="319"/>
    </row>
    <row r="65" spans="1:3" s="100" customFormat="1" ht="12" customHeight="1" thickBot="1">
      <c r="A65" s="34" t="s">
        <v>27</v>
      </c>
      <c r="B65" s="21" t="s">
        <v>318</v>
      </c>
      <c r="C65" s="320">
        <f>+C8+C15+C22+C29+C37+C49+C55+C60</f>
        <v>522307</v>
      </c>
    </row>
    <row r="66" spans="1:3" s="100" customFormat="1" ht="12" customHeight="1" thickBot="1">
      <c r="A66" s="460" t="s">
        <v>409</v>
      </c>
      <c r="B66" s="309" t="s">
        <v>576</v>
      </c>
      <c r="C66" s="314"/>
    </row>
    <row r="67" spans="1:3" s="100" customFormat="1" ht="12" customHeight="1" thickBot="1">
      <c r="A67" s="460" t="s">
        <v>324</v>
      </c>
      <c r="B67" s="309" t="s">
        <v>557</v>
      </c>
      <c r="C67" s="314"/>
    </row>
    <row r="68" spans="1:3" s="100" customFormat="1" ht="12" customHeight="1" thickBot="1">
      <c r="A68" s="460" t="s">
        <v>330</v>
      </c>
      <c r="B68" s="309" t="s">
        <v>331</v>
      </c>
      <c r="C68" s="314">
        <f>SUM(C69:C70)</f>
        <v>14203</v>
      </c>
    </row>
    <row r="69" spans="1:3" s="100" customFormat="1" ht="12" customHeight="1">
      <c r="A69" s="457" t="s">
        <v>354</v>
      </c>
      <c r="B69" s="438" t="s">
        <v>332</v>
      </c>
      <c r="C69" s="319">
        <v>14203</v>
      </c>
    </row>
    <row r="70" spans="1:3" s="100" customFormat="1" ht="12" customHeight="1" thickBot="1">
      <c r="A70" s="459" t="s">
        <v>355</v>
      </c>
      <c r="B70" s="440" t="s">
        <v>333</v>
      </c>
      <c r="C70" s="319"/>
    </row>
    <row r="71" spans="1:3" s="99" customFormat="1" ht="12" customHeight="1" thickBot="1">
      <c r="A71" s="460" t="s">
        <v>334</v>
      </c>
      <c r="B71" s="309" t="s">
        <v>563</v>
      </c>
      <c r="C71" s="314"/>
    </row>
    <row r="72" spans="1:3" s="100" customFormat="1" ht="12" customHeight="1" thickBot="1">
      <c r="A72" s="460" t="s">
        <v>339</v>
      </c>
      <c r="B72" s="309" t="s">
        <v>564</v>
      </c>
      <c r="C72" s="314"/>
    </row>
    <row r="73" spans="1:3" s="99" customFormat="1" ht="12" customHeight="1" thickBot="1">
      <c r="A73" s="460" t="s">
        <v>348</v>
      </c>
      <c r="B73" s="309" t="s">
        <v>481</v>
      </c>
      <c r="C73" s="483"/>
    </row>
    <row r="74" spans="1:3" s="99" customFormat="1" ht="12" customHeight="1" thickBot="1">
      <c r="A74" s="460" t="s">
        <v>515</v>
      </c>
      <c r="B74" s="309" t="s">
        <v>349</v>
      </c>
      <c r="C74" s="483"/>
    </row>
    <row r="75" spans="1:3" s="99" customFormat="1" ht="12" customHeight="1" thickBot="1">
      <c r="A75" s="460" t="s">
        <v>516</v>
      </c>
      <c r="B75" s="445" t="s">
        <v>484</v>
      </c>
      <c r="C75" s="320">
        <f>+C66+C67+C68+C71+C72+C74+C73</f>
        <v>14203</v>
      </c>
    </row>
    <row r="76" spans="1:3" s="99" customFormat="1" ht="12" customHeight="1" thickBot="1">
      <c r="A76" s="461" t="s">
        <v>517</v>
      </c>
      <c r="B76" s="446" t="s">
        <v>518</v>
      </c>
      <c r="C76" s="320">
        <f>+C65+C75</f>
        <v>536510</v>
      </c>
    </row>
    <row r="77" spans="1:3" s="100" customFormat="1" ht="15" customHeight="1" thickBot="1">
      <c r="A77" s="251"/>
      <c r="B77" s="252"/>
      <c r="C77" s="383"/>
    </row>
    <row r="78" spans="1:3" s="67" customFormat="1" ht="16.5" customHeight="1" thickBot="1">
      <c r="A78" s="255"/>
      <c r="B78" s="256" t="s">
        <v>59</v>
      </c>
      <c r="C78" s="385"/>
    </row>
    <row r="79" spans="1:3" s="101" customFormat="1" ht="12" customHeight="1" thickBot="1">
      <c r="A79" s="430" t="s">
        <v>19</v>
      </c>
      <c r="B79" s="31" t="s">
        <v>522</v>
      </c>
      <c r="C79" s="313">
        <f>+C80+C81+C82+C83+C84+C97</f>
        <v>281698</v>
      </c>
    </row>
    <row r="80" spans="1:3" ht="12" customHeight="1">
      <c r="A80" s="462" t="s">
        <v>101</v>
      </c>
      <c r="B80" s="10" t="s">
        <v>49</v>
      </c>
      <c r="C80" s="315">
        <v>145013</v>
      </c>
    </row>
    <row r="81" spans="1:3" ht="12" customHeight="1">
      <c r="A81" s="458" t="s">
        <v>102</v>
      </c>
      <c r="B81" s="8" t="s">
        <v>184</v>
      </c>
      <c r="C81" s="316">
        <v>22518</v>
      </c>
    </row>
    <row r="82" spans="1:3" ht="12" customHeight="1">
      <c r="A82" s="458" t="s">
        <v>103</v>
      </c>
      <c r="B82" s="8" t="s">
        <v>140</v>
      </c>
      <c r="C82" s="318">
        <v>67168</v>
      </c>
    </row>
    <row r="83" spans="1:3" ht="12" customHeight="1">
      <c r="A83" s="458" t="s">
        <v>104</v>
      </c>
      <c r="B83" s="11" t="s">
        <v>185</v>
      </c>
      <c r="C83" s="318">
        <v>8500</v>
      </c>
    </row>
    <row r="84" spans="1:3" ht="12" customHeight="1">
      <c r="A84" s="458" t="s">
        <v>115</v>
      </c>
      <c r="B84" s="19" t="s">
        <v>186</v>
      </c>
      <c r="C84" s="318">
        <v>34499</v>
      </c>
    </row>
    <row r="85" spans="1:3" ht="12" customHeight="1">
      <c r="A85" s="458" t="s">
        <v>105</v>
      </c>
      <c r="B85" s="8" t="s">
        <v>519</v>
      </c>
      <c r="C85" s="318"/>
    </row>
    <row r="86" spans="1:3" ht="12" customHeight="1">
      <c r="A86" s="458" t="s">
        <v>106</v>
      </c>
      <c r="B86" s="150" t="s">
        <v>461</v>
      </c>
      <c r="C86" s="318"/>
    </row>
    <row r="87" spans="1:3" ht="12" customHeight="1">
      <c r="A87" s="458" t="s">
        <v>116</v>
      </c>
      <c r="B87" s="150" t="s">
        <v>460</v>
      </c>
      <c r="C87" s="318">
        <v>1052</v>
      </c>
    </row>
    <row r="88" spans="1:3" ht="12" customHeight="1">
      <c r="A88" s="458" t="s">
        <v>117</v>
      </c>
      <c r="B88" s="150" t="s">
        <v>365</v>
      </c>
      <c r="C88" s="318"/>
    </row>
    <row r="89" spans="1:3" ht="12" customHeight="1">
      <c r="A89" s="458" t="s">
        <v>118</v>
      </c>
      <c r="B89" s="151" t="s">
        <v>366</v>
      </c>
      <c r="C89" s="318"/>
    </row>
    <row r="90" spans="1:3" ht="12" customHeight="1">
      <c r="A90" s="458" t="s">
        <v>119</v>
      </c>
      <c r="B90" s="151" t="s">
        <v>367</v>
      </c>
      <c r="C90" s="318"/>
    </row>
    <row r="91" spans="1:3" ht="12" customHeight="1">
      <c r="A91" s="458" t="s">
        <v>121</v>
      </c>
      <c r="B91" s="150" t="s">
        <v>368</v>
      </c>
      <c r="C91" s="318">
        <v>33447</v>
      </c>
    </row>
    <row r="92" spans="1:3" ht="12" customHeight="1">
      <c r="A92" s="458" t="s">
        <v>187</v>
      </c>
      <c r="B92" s="150" t="s">
        <v>369</v>
      </c>
      <c r="C92" s="318"/>
    </row>
    <row r="93" spans="1:3" ht="12" customHeight="1">
      <c r="A93" s="458" t="s">
        <v>363</v>
      </c>
      <c r="B93" s="151" t="s">
        <v>370</v>
      </c>
      <c r="C93" s="318"/>
    </row>
    <row r="94" spans="1:3" ht="12" customHeight="1">
      <c r="A94" s="463" t="s">
        <v>364</v>
      </c>
      <c r="B94" s="152" t="s">
        <v>371</v>
      </c>
      <c r="C94" s="318"/>
    </row>
    <row r="95" spans="1:3" ht="12" customHeight="1">
      <c r="A95" s="458" t="s">
        <v>458</v>
      </c>
      <c r="B95" s="152" t="s">
        <v>372</v>
      </c>
      <c r="C95" s="318"/>
    </row>
    <row r="96" spans="1:3" ht="12" customHeight="1">
      <c r="A96" s="458" t="s">
        <v>459</v>
      </c>
      <c r="B96" s="151" t="s">
        <v>373</v>
      </c>
      <c r="C96" s="316"/>
    </row>
    <row r="97" spans="1:11" ht="12" customHeight="1">
      <c r="A97" s="458" t="s">
        <v>463</v>
      </c>
      <c r="B97" s="11" t="s">
        <v>50</v>
      </c>
      <c r="C97" s="316">
        <v>4000</v>
      </c>
    </row>
    <row r="98" spans="1:11" ht="12" customHeight="1">
      <c r="A98" s="459" t="s">
        <v>464</v>
      </c>
      <c r="B98" s="8" t="s">
        <v>520</v>
      </c>
      <c r="C98" s="318">
        <v>2000</v>
      </c>
    </row>
    <row r="99" spans="1:11" ht="12" customHeight="1" thickBot="1">
      <c r="A99" s="464" t="s">
        <v>465</v>
      </c>
      <c r="B99" s="153" t="s">
        <v>521</v>
      </c>
      <c r="C99" s="322">
        <v>2000</v>
      </c>
    </row>
    <row r="100" spans="1:11" ht="12" customHeight="1" thickBot="1">
      <c r="A100" s="34" t="s">
        <v>20</v>
      </c>
      <c r="B100" s="30" t="s">
        <v>374</v>
      </c>
      <c r="C100" s="314">
        <f>+C101+C103+C105</f>
        <v>110419</v>
      </c>
    </row>
    <row r="101" spans="1:11" ht="12" customHeight="1">
      <c r="A101" s="457" t="s">
        <v>107</v>
      </c>
      <c r="B101" s="8" t="s">
        <v>233</v>
      </c>
      <c r="C101" s="317">
        <v>11387</v>
      </c>
    </row>
    <row r="102" spans="1:11" ht="12" customHeight="1">
      <c r="A102" s="457" t="s">
        <v>108</v>
      </c>
      <c r="B102" s="12" t="s">
        <v>378</v>
      </c>
      <c r="C102" s="317"/>
    </row>
    <row r="103" spans="1:11" ht="12" customHeight="1">
      <c r="A103" s="457" t="s">
        <v>109</v>
      </c>
      <c r="B103" s="12" t="s">
        <v>188</v>
      </c>
      <c r="C103" s="316">
        <v>99032</v>
      </c>
    </row>
    <row r="104" spans="1:11" ht="12" customHeight="1">
      <c r="A104" s="457" t="s">
        <v>110</v>
      </c>
      <c r="B104" s="12" t="s">
        <v>379</v>
      </c>
      <c r="C104" s="281">
        <v>99032</v>
      </c>
    </row>
    <row r="105" spans="1:11" ht="12" customHeight="1" thickBot="1">
      <c r="A105" s="457" t="s">
        <v>111</v>
      </c>
      <c r="B105" s="311" t="s">
        <v>236</v>
      </c>
      <c r="C105" s="281"/>
    </row>
    <row r="106" spans="1:11" ht="12" customHeight="1" thickBot="1">
      <c r="A106" s="34" t="s">
        <v>21</v>
      </c>
      <c r="B106" s="131" t="s">
        <v>468</v>
      </c>
      <c r="C106" s="314">
        <f>+C79+C100</f>
        <v>392117</v>
      </c>
    </row>
    <row r="107" spans="1:11" ht="12" customHeight="1" thickBot="1">
      <c r="A107" s="34" t="s">
        <v>22</v>
      </c>
      <c r="B107" s="131" t="s">
        <v>469</v>
      </c>
      <c r="C107" s="314">
        <f>+C108+C109+C110</f>
        <v>1671</v>
      </c>
    </row>
    <row r="108" spans="1:11" s="101" customFormat="1" ht="12" customHeight="1">
      <c r="A108" s="457" t="s">
        <v>275</v>
      </c>
      <c r="B108" s="9" t="s">
        <v>524</v>
      </c>
      <c r="C108" s="281">
        <v>1671</v>
      </c>
    </row>
    <row r="109" spans="1:11" ht="12" customHeight="1">
      <c r="A109" s="457" t="s">
        <v>278</v>
      </c>
      <c r="B109" s="9" t="s">
        <v>471</v>
      </c>
      <c r="C109" s="281"/>
    </row>
    <row r="110" spans="1:11" ht="12" customHeight="1" thickBot="1">
      <c r="A110" s="463" t="s">
        <v>279</v>
      </c>
      <c r="B110" s="7" t="s">
        <v>523</v>
      </c>
      <c r="C110" s="281"/>
    </row>
    <row r="111" spans="1:11" ht="12" customHeight="1" thickBot="1">
      <c r="A111" s="34" t="s">
        <v>23</v>
      </c>
      <c r="B111" s="131" t="s">
        <v>559</v>
      </c>
      <c r="C111" s="314"/>
    </row>
    <row r="112" spans="1:11" ht="12" customHeight="1" thickBot="1">
      <c r="A112" s="34" t="s">
        <v>24</v>
      </c>
      <c r="B112" s="131" t="s">
        <v>548</v>
      </c>
      <c r="C112" s="320">
        <f>+C113+C114+C116+C117+C115</f>
        <v>142722</v>
      </c>
      <c r="K112" s="263"/>
    </row>
    <row r="113" spans="1:3">
      <c r="A113" s="457" t="s">
        <v>97</v>
      </c>
      <c r="B113" s="9" t="s">
        <v>385</v>
      </c>
      <c r="C113" s="281"/>
    </row>
    <row r="114" spans="1:3" ht="12" customHeight="1">
      <c r="A114" s="457" t="s">
        <v>98</v>
      </c>
      <c r="B114" s="9" t="s">
        <v>386</v>
      </c>
      <c r="C114" s="281">
        <v>6856</v>
      </c>
    </row>
    <row r="115" spans="1:3" s="101" customFormat="1" ht="12" customHeight="1">
      <c r="A115" s="457" t="s">
        <v>299</v>
      </c>
      <c r="B115" s="9" t="s">
        <v>547</v>
      </c>
      <c r="C115" s="281">
        <v>135866</v>
      </c>
    </row>
    <row r="116" spans="1:3" s="101" customFormat="1" ht="12" customHeight="1">
      <c r="A116" s="457" t="s">
        <v>300</v>
      </c>
      <c r="B116" s="9" t="s">
        <v>475</v>
      </c>
      <c r="C116" s="281"/>
    </row>
    <row r="117" spans="1:3" s="101" customFormat="1" ht="12" customHeight="1" thickBot="1">
      <c r="A117" s="463" t="s">
        <v>301</v>
      </c>
      <c r="B117" s="7" t="s">
        <v>405</v>
      </c>
      <c r="C117" s="281"/>
    </row>
    <row r="118" spans="1:3" s="101" customFormat="1" ht="12" customHeight="1" thickBot="1">
      <c r="A118" s="34" t="s">
        <v>25</v>
      </c>
      <c r="B118" s="131" t="s">
        <v>578</v>
      </c>
      <c r="C118" s="323"/>
    </row>
    <row r="119" spans="1:3" ht="12.75" customHeight="1" thickBot="1">
      <c r="A119" s="520" t="s">
        <v>26</v>
      </c>
      <c r="B119" s="131" t="s">
        <v>476</v>
      </c>
      <c r="C119" s="323"/>
    </row>
    <row r="120" spans="1:3" ht="12" customHeight="1" thickBot="1">
      <c r="A120" s="520" t="s">
        <v>27</v>
      </c>
      <c r="B120" s="131" t="s">
        <v>477</v>
      </c>
      <c r="C120" s="323"/>
    </row>
    <row r="121" spans="1:3" ht="15" customHeight="1" thickBot="1">
      <c r="A121" s="34" t="s">
        <v>28</v>
      </c>
      <c r="B121" s="131" t="s">
        <v>479</v>
      </c>
      <c r="C121" s="448">
        <f>+C107+C111+C112+C118+C119+C120</f>
        <v>144393</v>
      </c>
    </row>
    <row r="122" spans="1:3" ht="13.5" thickBot="1">
      <c r="A122" s="465" t="s">
        <v>29</v>
      </c>
      <c r="B122" s="401" t="s">
        <v>478</v>
      </c>
      <c r="C122" s="448">
        <f>+C106+C121</f>
        <v>536510</v>
      </c>
    </row>
    <row r="123" spans="1:3" ht="15" customHeight="1" thickBot="1">
      <c r="A123" s="409"/>
      <c r="B123" s="410"/>
      <c r="C123" s="411"/>
    </row>
    <row r="124" spans="1:3" ht="14.25" customHeight="1" thickBot="1">
      <c r="A124" s="260" t="s">
        <v>525</v>
      </c>
      <c r="B124" s="261"/>
      <c r="C124" s="128">
        <v>7</v>
      </c>
    </row>
    <row r="125" spans="1:3" ht="13.5" thickBot="1">
      <c r="A125" s="260" t="s">
        <v>206</v>
      </c>
      <c r="B125" s="261"/>
      <c r="C125" s="128">
        <v>137</v>
      </c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7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32"/>
  <sheetViews>
    <sheetView topLeftCell="A76" zoomScale="130" zoomScaleNormal="130" zoomScaleSheetLayoutView="85" workbookViewId="0">
      <selection activeCell="B116" sqref="B116"/>
    </sheetView>
  </sheetViews>
  <sheetFormatPr defaultRowHeight="12.75"/>
  <cols>
    <col min="1" max="1" width="19.5" style="412" customWidth="1"/>
    <col min="2" max="2" width="72" style="413" customWidth="1"/>
    <col min="3" max="3" width="25" style="414" customWidth="1"/>
    <col min="4" max="16384" width="9.33203125" style="3"/>
  </cols>
  <sheetData>
    <row r="1" spans="1:3" s="2" customFormat="1" ht="16.5" customHeight="1" thickBot="1">
      <c r="A1" s="237"/>
      <c r="B1" s="239"/>
      <c r="C1" s="262" t="str">
        <f>+CONCATENATE("9.1.2. melléklet a ……/",LEFT(ÖSSZEFÜGGÉSEK!A5,4),". (….) önkormányzati rendelethez")</f>
        <v>9.1.2. melléklet a ……/2015. (….) önkormányzati rendelethez</v>
      </c>
    </row>
    <row r="2" spans="1:3" s="97" customFormat="1" ht="21" customHeight="1">
      <c r="A2" s="428" t="s">
        <v>64</v>
      </c>
      <c r="B2" s="374" t="s">
        <v>229</v>
      </c>
      <c r="C2" s="376" t="s">
        <v>54</v>
      </c>
    </row>
    <row r="3" spans="1:3" s="97" customFormat="1" ht="16.5" thickBot="1">
      <c r="A3" s="240" t="s">
        <v>203</v>
      </c>
      <c r="B3" s="375" t="s">
        <v>446</v>
      </c>
      <c r="C3" s="519" t="s">
        <v>62</v>
      </c>
    </row>
    <row r="4" spans="1:3" s="98" customFormat="1" ht="15.95" customHeight="1" thickBot="1">
      <c r="A4" s="241"/>
      <c r="B4" s="241"/>
      <c r="C4" s="242" t="s">
        <v>55</v>
      </c>
    </row>
    <row r="5" spans="1:3" ht="13.5" thickBot="1">
      <c r="A5" s="429" t="s">
        <v>205</v>
      </c>
      <c r="B5" s="243" t="s">
        <v>56</v>
      </c>
      <c r="C5" s="377" t="s">
        <v>57</v>
      </c>
    </row>
    <row r="6" spans="1:3" s="67" customFormat="1" ht="12.95" customHeight="1" thickBot="1">
      <c r="A6" s="214" t="s">
        <v>499</v>
      </c>
      <c r="B6" s="215" t="s">
        <v>500</v>
      </c>
      <c r="C6" s="216" t="s">
        <v>501</v>
      </c>
    </row>
    <row r="7" spans="1:3" s="67" customFormat="1" ht="15.95" customHeight="1" thickBot="1">
      <c r="A7" s="245"/>
      <c r="B7" s="246" t="s">
        <v>58</v>
      </c>
      <c r="C7" s="378"/>
    </row>
    <row r="8" spans="1:3" s="67" customFormat="1" ht="12" customHeight="1" thickBot="1">
      <c r="A8" s="34" t="s">
        <v>19</v>
      </c>
      <c r="B8" s="21" t="s">
        <v>259</v>
      </c>
      <c r="C8" s="314">
        <f>+C9+C10+C11+C12+C13+C14</f>
        <v>0</v>
      </c>
    </row>
    <row r="9" spans="1:3" s="99" customFormat="1" ht="12" customHeight="1">
      <c r="A9" s="457" t="s">
        <v>101</v>
      </c>
      <c r="B9" s="438" t="s">
        <v>260</v>
      </c>
      <c r="C9" s="317"/>
    </row>
    <row r="10" spans="1:3" s="100" customFormat="1" ht="12" customHeight="1">
      <c r="A10" s="458" t="s">
        <v>102</v>
      </c>
      <c r="B10" s="439" t="s">
        <v>261</v>
      </c>
      <c r="C10" s="316"/>
    </row>
    <row r="11" spans="1:3" s="100" customFormat="1" ht="12" customHeight="1">
      <c r="A11" s="458" t="s">
        <v>103</v>
      </c>
      <c r="B11" s="439" t="s">
        <v>262</v>
      </c>
      <c r="C11" s="316"/>
    </row>
    <row r="12" spans="1:3" s="100" customFormat="1" ht="12" customHeight="1">
      <c r="A12" s="458" t="s">
        <v>104</v>
      </c>
      <c r="B12" s="439" t="s">
        <v>263</v>
      </c>
      <c r="C12" s="316"/>
    </row>
    <row r="13" spans="1:3" s="100" customFormat="1" ht="12" customHeight="1">
      <c r="A13" s="458" t="s">
        <v>149</v>
      </c>
      <c r="B13" s="439" t="s">
        <v>513</v>
      </c>
      <c r="C13" s="316"/>
    </row>
    <row r="14" spans="1:3" s="99" customFormat="1" ht="12" customHeight="1" thickBot="1">
      <c r="A14" s="459" t="s">
        <v>105</v>
      </c>
      <c r="B14" s="440" t="s">
        <v>450</v>
      </c>
      <c r="C14" s="316"/>
    </row>
    <row r="15" spans="1:3" s="99" customFormat="1" ht="12" customHeight="1" thickBot="1">
      <c r="A15" s="34" t="s">
        <v>20</v>
      </c>
      <c r="B15" s="309" t="s">
        <v>264</v>
      </c>
      <c r="C15" s="314">
        <f>+C16+C17+C18+C19+C20</f>
        <v>0</v>
      </c>
    </row>
    <row r="16" spans="1:3" s="99" customFormat="1" ht="12" customHeight="1">
      <c r="A16" s="457" t="s">
        <v>107</v>
      </c>
      <c r="B16" s="438" t="s">
        <v>265</v>
      </c>
      <c r="C16" s="317"/>
    </row>
    <row r="17" spans="1:3" s="99" customFormat="1" ht="12" customHeight="1">
      <c r="A17" s="458" t="s">
        <v>108</v>
      </c>
      <c r="B17" s="439" t="s">
        <v>266</v>
      </c>
      <c r="C17" s="316"/>
    </row>
    <row r="18" spans="1:3" s="99" customFormat="1" ht="12" customHeight="1">
      <c r="A18" s="458" t="s">
        <v>109</v>
      </c>
      <c r="B18" s="439" t="s">
        <v>438</v>
      </c>
      <c r="C18" s="316"/>
    </row>
    <row r="19" spans="1:3" s="99" customFormat="1" ht="12" customHeight="1">
      <c r="A19" s="458" t="s">
        <v>110</v>
      </c>
      <c r="B19" s="439" t="s">
        <v>439</v>
      </c>
      <c r="C19" s="316"/>
    </row>
    <row r="20" spans="1:3" s="99" customFormat="1" ht="12" customHeight="1">
      <c r="A20" s="458" t="s">
        <v>111</v>
      </c>
      <c r="B20" s="439" t="s">
        <v>267</v>
      </c>
      <c r="C20" s="316"/>
    </row>
    <row r="21" spans="1:3" s="100" customFormat="1" ht="12" customHeight="1" thickBot="1">
      <c r="A21" s="459" t="s">
        <v>120</v>
      </c>
      <c r="B21" s="440" t="s">
        <v>268</v>
      </c>
      <c r="C21" s="318"/>
    </row>
    <row r="22" spans="1:3" s="100" customFormat="1" ht="12" customHeight="1" thickBot="1">
      <c r="A22" s="34" t="s">
        <v>21</v>
      </c>
      <c r="B22" s="21" t="s">
        <v>269</v>
      </c>
      <c r="C22" s="314">
        <f>+C23+C24+C25+C26+C27</f>
        <v>0</v>
      </c>
    </row>
    <row r="23" spans="1:3" s="100" customFormat="1" ht="12" customHeight="1">
      <c r="A23" s="457" t="s">
        <v>90</v>
      </c>
      <c r="B23" s="438" t="s">
        <v>270</v>
      </c>
      <c r="C23" s="317"/>
    </row>
    <row r="24" spans="1:3" s="99" customFormat="1" ht="12" customHeight="1">
      <c r="A24" s="458" t="s">
        <v>91</v>
      </c>
      <c r="B24" s="439" t="s">
        <v>271</v>
      </c>
      <c r="C24" s="316"/>
    </row>
    <row r="25" spans="1:3" s="100" customFormat="1" ht="12" customHeight="1">
      <c r="A25" s="458" t="s">
        <v>92</v>
      </c>
      <c r="B25" s="439" t="s">
        <v>440</v>
      </c>
      <c r="C25" s="316"/>
    </row>
    <row r="26" spans="1:3" s="100" customFormat="1" ht="12" customHeight="1">
      <c r="A26" s="458" t="s">
        <v>93</v>
      </c>
      <c r="B26" s="439" t="s">
        <v>441</v>
      </c>
      <c r="C26" s="316"/>
    </row>
    <row r="27" spans="1:3" s="100" customFormat="1" ht="12" customHeight="1">
      <c r="A27" s="458" t="s">
        <v>172</v>
      </c>
      <c r="B27" s="439" t="s">
        <v>272</v>
      </c>
      <c r="C27" s="316"/>
    </row>
    <row r="28" spans="1:3" s="100" customFormat="1" ht="12" customHeight="1" thickBot="1">
      <c r="A28" s="459" t="s">
        <v>173</v>
      </c>
      <c r="B28" s="440" t="s">
        <v>273</v>
      </c>
      <c r="C28" s="318"/>
    </row>
    <row r="29" spans="1:3" s="100" customFormat="1" ht="12" customHeight="1" thickBot="1">
      <c r="A29" s="34" t="s">
        <v>174</v>
      </c>
      <c r="B29" s="21" t="s">
        <v>274</v>
      </c>
      <c r="C29" s="320">
        <f>+C30+C34+C35+C36</f>
        <v>1000</v>
      </c>
    </row>
    <row r="30" spans="1:3" s="100" customFormat="1" ht="12" customHeight="1">
      <c r="A30" s="457" t="s">
        <v>275</v>
      </c>
      <c r="B30" s="438" t="s">
        <v>514</v>
      </c>
      <c r="C30" s="433">
        <f>+C31+C32+C33</f>
        <v>1000</v>
      </c>
    </row>
    <row r="31" spans="1:3" s="100" customFormat="1" ht="12" customHeight="1">
      <c r="A31" s="458" t="s">
        <v>276</v>
      </c>
      <c r="B31" s="439" t="s">
        <v>281</v>
      </c>
      <c r="C31" s="316">
        <v>1000</v>
      </c>
    </row>
    <row r="32" spans="1:3" s="100" customFormat="1" ht="12" customHeight="1">
      <c r="A32" s="458" t="s">
        <v>277</v>
      </c>
      <c r="B32" s="439" t="s">
        <v>282</v>
      </c>
      <c r="C32" s="316"/>
    </row>
    <row r="33" spans="1:3" s="100" customFormat="1" ht="12" customHeight="1">
      <c r="A33" s="458" t="s">
        <v>454</v>
      </c>
      <c r="B33" s="510" t="s">
        <v>455</v>
      </c>
      <c r="C33" s="316"/>
    </row>
    <row r="34" spans="1:3" s="100" customFormat="1" ht="12" customHeight="1">
      <c r="A34" s="458" t="s">
        <v>278</v>
      </c>
      <c r="B34" s="439" t="s">
        <v>283</v>
      </c>
      <c r="C34" s="316"/>
    </row>
    <row r="35" spans="1:3" s="100" customFormat="1" ht="12" customHeight="1">
      <c r="A35" s="458" t="s">
        <v>279</v>
      </c>
      <c r="B35" s="439" t="s">
        <v>284</v>
      </c>
      <c r="C35" s="316"/>
    </row>
    <row r="36" spans="1:3" s="100" customFormat="1" ht="12" customHeight="1" thickBot="1">
      <c r="A36" s="459" t="s">
        <v>280</v>
      </c>
      <c r="B36" s="440" t="s">
        <v>285</v>
      </c>
      <c r="C36" s="318"/>
    </row>
    <row r="37" spans="1:3" s="100" customFormat="1" ht="12" customHeight="1" thickBot="1">
      <c r="A37" s="34" t="s">
        <v>23</v>
      </c>
      <c r="B37" s="21" t="s">
        <v>451</v>
      </c>
      <c r="C37" s="314">
        <f>SUM(C38:C48)</f>
        <v>0</v>
      </c>
    </row>
    <row r="38" spans="1:3" s="100" customFormat="1" ht="12" customHeight="1">
      <c r="A38" s="457" t="s">
        <v>94</v>
      </c>
      <c r="B38" s="438" t="s">
        <v>288</v>
      </c>
      <c r="C38" s="317"/>
    </row>
    <row r="39" spans="1:3" s="100" customFormat="1" ht="12" customHeight="1">
      <c r="A39" s="458" t="s">
        <v>95</v>
      </c>
      <c r="B39" s="439" t="s">
        <v>289</v>
      </c>
      <c r="C39" s="316"/>
    </row>
    <row r="40" spans="1:3" s="100" customFormat="1" ht="12" customHeight="1">
      <c r="A40" s="458" t="s">
        <v>96</v>
      </c>
      <c r="B40" s="439" t="s">
        <v>290</v>
      </c>
      <c r="C40" s="316"/>
    </row>
    <row r="41" spans="1:3" s="100" customFormat="1" ht="12" customHeight="1">
      <c r="A41" s="458" t="s">
        <v>176</v>
      </c>
      <c r="B41" s="439" t="s">
        <v>291</v>
      </c>
      <c r="C41" s="316"/>
    </row>
    <row r="42" spans="1:3" s="100" customFormat="1" ht="12" customHeight="1">
      <c r="A42" s="458" t="s">
        <v>177</v>
      </c>
      <c r="B42" s="439" t="s">
        <v>292</v>
      </c>
      <c r="C42" s="316"/>
    </row>
    <row r="43" spans="1:3" s="100" customFormat="1" ht="12" customHeight="1">
      <c r="A43" s="458" t="s">
        <v>178</v>
      </c>
      <c r="B43" s="439" t="s">
        <v>293</v>
      </c>
      <c r="C43" s="316"/>
    </row>
    <row r="44" spans="1:3" s="100" customFormat="1" ht="12" customHeight="1">
      <c r="A44" s="458" t="s">
        <v>179</v>
      </c>
      <c r="B44" s="439" t="s">
        <v>294</v>
      </c>
      <c r="C44" s="316"/>
    </row>
    <row r="45" spans="1:3" s="100" customFormat="1" ht="12" customHeight="1">
      <c r="A45" s="458" t="s">
        <v>180</v>
      </c>
      <c r="B45" s="439" t="s">
        <v>295</v>
      </c>
      <c r="C45" s="316"/>
    </row>
    <row r="46" spans="1:3" s="100" customFormat="1" ht="12" customHeight="1">
      <c r="A46" s="458" t="s">
        <v>286</v>
      </c>
      <c r="B46" s="439" t="s">
        <v>296</v>
      </c>
      <c r="C46" s="319"/>
    </row>
    <row r="47" spans="1:3" s="100" customFormat="1" ht="12" customHeight="1">
      <c r="A47" s="459" t="s">
        <v>287</v>
      </c>
      <c r="B47" s="440" t="s">
        <v>453</v>
      </c>
      <c r="C47" s="425"/>
    </row>
    <row r="48" spans="1:3" s="100" customFormat="1" ht="12" customHeight="1" thickBot="1">
      <c r="A48" s="459" t="s">
        <v>452</v>
      </c>
      <c r="B48" s="440" t="s">
        <v>297</v>
      </c>
      <c r="C48" s="425"/>
    </row>
    <row r="49" spans="1:3" s="100" customFormat="1" ht="12" customHeight="1" thickBot="1">
      <c r="A49" s="34" t="s">
        <v>24</v>
      </c>
      <c r="B49" s="21" t="s">
        <v>298</v>
      </c>
      <c r="C49" s="314">
        <f>SUM(C50:C54)</f>
        <v>0</v>
      </c>
    </row>
    <row r="50" spans="1:3" s="100" customFormat="1" ht="12" customHeight="1">
      <c r="A50" s="457" t="s">
        <v>97</v>
      </c>
      <c r="B50" s="438" t="s">
        <v>302</v>
      </c>
      <c r="C50" s="482"/>
    </row>
    <row r="51" spans="1:3" s="100" customFormat="1" ht="12" customHeight="1">
      <c r="A51" s="458" t="s">
        <v>98</v>
      </c>
      <c r="B51" s="439" t="s">
        <v>303</v>
      </c>
      <c r="C51" s="319"/>
    </row>
    <row r="52" spans="1:3" s="100" customFormat="1" ht="12" customHeight="1">
      <c r="A52" s="458" t="s">
        <v>299</v>
      </c>
      <c r="B52" s="439" t="s">
        <v>304</v>
      </c>
      <c r="C52" s="319"/>
    </row>
    <row r="53" spans="1:3" s="100" customFormat="1" ht="12" customHeight="1">
      <c r="A53" s="458" t="s">
        <v>300</v>
      </c>
      <c r="B53" s="439" t="s">
        <v>305</v>
      </c>
      <c r="C53" s="319"/>
    </row>
    <row r="54" spans="1:3" s="100" customFormat="1" ht="12" customHeight="1" thickBot="1">
      <c r="A54" s="459" t="s">
        <v>301</v>
      </c>
      <c r="B54" s="440" t="s">
        <v>306</v>
      </c>
      <c r="C54" s="425"/>
    </row>
    <row r="55" spans="1:3" s="100" customFormat="1" ht="12" customHeight="1" thickBot="1">
      <c r="A55" s="34" t="s">
        <v>181</v>
      </c>
      <c r="B55" s="21" t="s">
        <v>307</v>
      </c>
      <c r="C55" s="314">
        <f>SUM(C56:C58)</f>
        <v>0</v>
      </c>
    </row>
    <row r="56" spans="1:3" s="100" customFormat="1" ht="12" customHeight="1">
      <c r="A56" s="457" t="s">
        <v>99</v>
      </c>
      <c r="B56" s="438" t="s">
        <v>308</v>
      </c>
      <c r="C56" s="317"/>
    </row>
    <row r="57" spans="1:3" s="100" customFormat="1" ht="12" customHeight="1">
      <c r="A57" s="458" t="s">
        <v>100</v>
      </c>
      <c r="B57" s="439" t="s">
        <v>442</v>
      </c>
      <c r="C57" s="316"/>
    </row>
    <row r="58" spans="1:3" s="100" customFormat="1" ht="12" customHeight="1">
      <c r="A58" s="458" t="s">
        <v>311</v>
      </c>
      <c r="B58" s="439" t="s">
        <v>309</v>
      </c>
      <c r="C58" s="316"/>
    </row>
    <row r="59" spans="1:3" s="100" customFormat="1" ht="12" customHeight="1" thickBot="1">
      <c r="A59" s="459" t="s">
        <v>312</v>
      </c>
      <c r="B59" s="440" t="s">
        <v>310</v>
      </c>
      <c r="C59" s="318"/>
    </row>
    <row r="60" spans="1:3" s="100" customFormat="1" ht="12" customHeight="1" thickBot="1">
      <c r="A60" s="34" t="s">
        <v>26</v>
      </c>
      <c r="B60" s="309" t="s">
        <v>313</v>
      </c>
      <c r="C60" s="314">
        <f>SUM(C61:C63)</f>
        <v>0</v>
      </c>
    </row>
    <row r="61" spans="1:3" s="100" customFormat="1" ht="12" customHeight="1">
      <c r="A61" s="457" t="s">
        <v>182</v>
      </c>
      <c r="B61" s="438" t="s">
        <v>315</v>
      </c>
      <c r="C61" s="319"/>
    </row>
    <row r="62" spans="1:3" s="100" customFormat="1" ht="12" customHeight="1">
      <c r="A62" s="458" t="s">
        <v>183</v>
      </c>
      <c r="B62" s="439" t="s">
        <v>443</v>
      </c>
      <c r="C62" s="319"/>
    </row>
    <row r="63" spans="1:3" s="100" customFormat="1" ht="12" customHeight="1">
      <c r="A63" s="458" t="s">
        <v>235</v>
      </c>
      <c r="B63" s="439" t="s">
        <v>316</v>
      </c>
      <c r="C63" s="319"/>
    </row>
    <row r="64" spans="1:3" s="100" customFormat="1" ht="12" customHeight="1" thickBot="1">
      <c r="A64" s="459" t="s">
        <v>314</v>
      </c>
      <c r="B64" s="440" t="s">
        <v>317</v>
      </c>
      <c r="C64" s="319"/>
    </row>
    <row r="65" spans="1:3" s="100" customFormat="1" ht="12" customHeight="1" thickBot="1">
      <c r="A65" s="34" t="s">
        <v>27</v>
      </c>
      <c r="B65" s="21" t="s">
        <v>318</v>
      </c>
      <c r="C65" s="320">
        <f>+C8+C15+C22+C29+C37+C49+C55+C60</f>
        <v>1000</v>
      </c>
    </row>
    <row r="66" spans="1:3" s="100" customFormat="1" ht="12" customHeight="1" thickBot="1">
      <c r="A66" s="460" t="s">
        <v>409</v>
      </c>
      <c r="B66" s="309" t="s">
        <v>320</v>
      </c>
      <c r="C66" s="314">
        <f>SUM(C67:C69)</f>
        <v>0</v>
      </c>
    </row>
    <row r="67" spans="1:3" s="100" customFormat="1" ht="12" customHeight="1">
      <c r="A67" s="457" t="s">
        <v>351</v>
      </c>
      <c r="B67" s="438" t="s">
        <v>321</v>
      </c>
      <c r="C67" s="319"/>
    </row>
    <row r="68" spans="1:3" s="100" customFormat="1" ht="12" customHeight="1">
      <c r="A68" s="458" t="s">
        <v>360</v>
      </c>
      <c r="B68" s="439" t="s">
        <v>322</v>
      </c>
      <c r="C68" s="319"/>
    </row>
    <row r="69" spans="1:3" s="100" customFormat="1" ht="12" customHeight="1" thickBot="1">
      <c r="A69" s="459" t="s">
        <v>361</v>
      </c>
      <c r="B69" s="441" t="s">
        <v>323</v>
      </c>
      <c r="C69" s="319"/>
    </row>
    <row r="70" spans="1:3" s="100" customFormat="1" ht="12" customHeight="1" thickBot="1">
      <c r="A70" s="460" t="s">
        <v>324</v>
      </c>
      <c r="B70" s="309" t="s">
        <v>325</v>
      </c>
      <c r="C70" s="314">
        <f>SUM(C71:C74)</f>
        <v>0</v>
      </c>
    </row>
    <row r="71" spans="1:3" s="100" customFormat="1" ht="12" customHeight="1">
      <c r="A71" s="457" t="s">
        <v>150</v>
      </c>
      <c r="B71" s="438" t="s">
        <v>326</v>
      </c>
      <c r="C71" s="319"/>
    </row>
    <row r="72" spans="1:3" s="100" customFormat="1" ht="12" customHeight="1">
      <c r="A72" s="458" t="s">
        <v>151</v>
      </c>
      <c r="B72" s="439" t="s">
        <v>327</v>
      </c>
      <c r="C72" s="319"/>
    </row>
    <row r="73" spans="1:3" s="100" customFormat="1" ht="12" customHeight="1">
      <c r="A73" s="458" t="s">
        <v>352</v>
      </c>
      <c r="B73" s="439" t="s">
        <v>328</v>
      </c>
      <c r="C73" s="319"/>
    </row>
    <row r="74" spans="1:3" s="100" customFormat="1" ht="12" customHeight="1" thickBot="1">
      <c r="A74" s="459" t="s">
        <v>353</v>
      </c>
      <c r="B74" s="440" t="s">
        <v>329</v>
      </c>
      <c r="C74" s="319"/>
    </row>
    <row r="75" spans="1:3" s="100" customFormat="1" ht="12" customHeight="1" thickBot="1">
      <c r="A75" s="460" t="s">
        <v>330</v>
      </c>
      <c r="B75" s="309" t="s">
        <v>331</v>
      </c>
      <c r="C75" s="314">
        <f>SUM(C76:C77)</f>
        <v>0</v>
      </c>
    </row>
    <row r="76" spans="1:3" s="100" customFormat="1" ht="12" customHeight="1">
      <c r="A76" s="457" t="s">
        <v>354</v>
      </c>
      <c r="B76" s="438" t="s">
        <v>332</v>
      </c>
      <c r="C76" s="319"/>
    </row>
    <row r="77" spans="1:3" s="100" customFormat="1" ht="12" customHeight="1" thickBot="1">
      <c r="A77" s="459" t="s">
        <v>355</v>
      </c>
      <c r="B77" s="440" t="s">
        <v>333</v>
      </c>
      <c r="C77" s="319"/>
    </row>
    <row r="78" spans="1:3" s="99" customFormat="1" ht="12" customHeight="1" thickBot="1">
      <c r="A78" s="460" t="s">
        <v>334</v>
      </c>
      <c r="B78" s="309" t="s">
        <v>563</v>
      </c>
      <c r="C78" s="314"/>
    </row>
    <row r="79" spans="1:3" s="100" customFormat="1" ht="12" customHeight="1" thickBot="1">
      <c r="A79" s="460" t="s">
        <v>339</v>
      </c>
      <c r="B79" s="309" t="s">
        <v>564</v>
      </c>
      <c r="C79" s="314"/>
    </row>
    <row r="80" spans="1:3" s="99" customFormat="1" ht="12" customHeight="1" thickBot="1">
      <c r="A80" s="460" t="s">
        <v>348</v>
      </c>
      <c r="B80" s="309" t="s">
        <v>481</v>
      </c>
      <c r="C80" s="483"/>
    </row>
    <row r="81" spans="1:3" s="99" customFormat="1" ht="12" customHeight="1" thickBot="1">
      <c r="A81" s="460" t="s">
        <v>515</v>
      </c>
      <c r="B81" s="309" t="s">
        <v>349</v>
      </c>
      <c r="C81" s="483"/>
    </row>
    <row r="82" spans="1:3" s="99" customFormat="1" ht="12" customHeight="1" thickBot="1">
      <c r="A82" s="460" t="s">
        <v>516</v>
      </c>
      <c r="B82" s="445" t="s">
        <v>484</v>
      </c>
      <c r="C82" s="320">
        <f>+C66+C70+C75+C78+C79+C81+C80</f>
        <v>0</v>
      </c>
    </row>
    <row r="83" spans="1:3" s="99" customFormat="1" ht="12" customHeight="1" thickBot="1">
      <c r="A83" s="461" t="s">
        <v>517</v>
      </c>
      <c r="B83" s="446" t="s">
        <v>518</v>
      </c>
      <c r="C83" s="320">
        <f>+C65+C82</f>
        <v>1000</v>
      </c>
    </row>
    <row r="84" spans="1:3" s="100" customFormat="1" ht="15" customHeight="1" thickBot="1">
      <c r="A84" s="251"/>
      <c r="B84" s="252"/>
      <c r="C84" s="383"/>
    </row>
    <row r="85" spans="1:3" s="67" customFormat="1" ht="16.5" customHeight="1" thickBot="1">
      <c r="A85" s="255"/>
      <c r="B85" s="256" t="s">
        <v>59</v>
      </c>
      <c r="C85" s="385"/>
    </row>
    <row r="86" spans="1:3" s="101" customFormat="1" ht="12" customHeight="1" thickBot="1">
      <c r="A86" s="430" t="s">
        <v>19</v>
      </c>
      <c r="B86" s="31" t="s">
        <v>522</v>
      </c>
      <c r="C86" s="313">
        <f>+C87+C88+C89+C90+C91+C104</f>
        <v>1000</v>
      </c>
    </row>
    <row r="87" spans="1:3" ht="12" customHeight="1">
      <c r="A87" s="462" t="s">
        <v>101</v>
      </c>
      <c r="B87" s="10" t="s">
        <v>49</v>
      </c>
      <c r="C87" s="315"/>
    </row>
    <row r="88" spans="1:3" ht="12" customHeight="1">
      <c r="A88" s="458" t="s">
        <v>102</v>
      </c>
      <c r="B88" s="8" t="s">
        <v>184</v>
      </c>
      <c r="C88" s="316"/>
    </row>
    <row r="89" spans="1:3" ht="12" customHeight="1">
      <c r="A89" s="458" t="s">
        <v>103</v>
      </c>
      <c r="B89" s="8" t="s">
        <v>140</v>
      </c>
      <c r="C89" s="318"/>
    </row>
    <row r="90" spans="1:3" ht="12" customHeight="1">
      <c r="A90" s="458" t="s">
        <v>104</v>
      </c>
      <c r="B90" s="11" t="s">
        <v>185</v>
      </c>
      <c r="C90" s="318"/>
    </row>
    <row r="91" spans="1:3" ht="12" customHeight="1">
      <c r="A91" s="458" t="s">
        <v>115</v>
      </c>
      <c r="B91" s="19" t="s">
        <v>186</v>
      </c>
      <c r="C91" s="318">
        <v>1000</v>
      </c>
    </row>
    <row r="92" spans="1:3" ht="12" customHeight="1">
      <c r="A92" s="458" t="s">
        <v>105</v>
      </c>
      <c r="B92" s="8" t="s">
        <v>519</v>
      </c>
      <c r="C92" s="318"/>
    </row>
    <row r="93" spans="1:3" ht="12" customHeight="1">
      <c r="A93" s="458" t="s">
        <v>106</v>
      </c>
      <c r="B93" s="150" t="s">
        <v>461</v>
      </c>
      <c r="C93" s="318"/>
    </row>
    <row r="94" spans="1:3" ht="12" customHeight="1">
      <c r="A94" s="458" t="s">
        <v>116</v>
      </c>
      <c r="B94" s="150" t="s">
        <v>460</v>
      </c>
      <c r="C94" s="318"/>
    </row>
    <row r="95" spans="1:3" ht="12" customHeight="1">
      <c r="A95" s="458" t="s">
        <v>117</v>
      </c>
      <c r="B95" s="150" t="s">
        <v>365</v>
      </c>
      <c r="C95" s="318"/>
    </row>
    <row r="96" spans="1:3" ht="12" customHeight="1">
      <c r="A96" s="458" t="s">
        <v>118</v>
      </c>
      <c r="B96" s="151" t="s">
        <v>366</v>
      </c>
      <c r="C96" s="318"/>
    </row>
    <row r="97" spans="1:3" ht="12" customHeight="1">
      <c r="A97" s="458" t="s">
        <v>119</v>
      </c>
      <c r="B97" s="151" t="s">
        <v>367</v>
      </c>
      <c r="C97" s="318"/>
    </row>
    <row r="98" spans="1:3" ht="12" customHeight="1">
      <c r="A98" s="458" t="s">
        <v>121</v>
      </c>
      <c r="B98" s="150" t="s">
        <v>368</v>
      </c>
      <c r="C98" s="318"/>
    </row>
    <row r="99" spans="1:3" ht="12" customHeight="1">
      <c r="A99" s="458" t="s">
        <v>187</v>
      </c>
      <c r="B99" s="150" t="s">
        <v>369</v>
      </c>
      <c r="C99" s="318"/>
    </row>
    <row r="100" spans="1:3" ht="12" customHeight="1">
      <c r="A100" s="458" t="s">
        <v>363</v>
      </c>
      <c r="B100" s="151" t="s">
        <v>370</v>
      </c>
      <c r="C100" s="318"/>
    </row>
    <row r="101" spans="1:3" ht="12" customHeight="1">
      <c r="A101" s="463" t="s">
        <v>364</v>
      </c>
      <c r="B101" s="152" t="s">
        <v>371</v>
      </c>
      <c r="C101" s="318"/>
    </row>
    <row r="102" spans="1:3" ht="12" customHeight="1">
      <c r="A102" s="458" t="s">
        <v>458</v>
      </c>
      <c r="B102" s="152" t="s">
        <v>372</v>
      </c>
      <c r="C102" s="318"/>
    </row>
    <row r="103" spans="1:3" ht="12" customHeight="1">
      <c r="A103" s="458" t="s">
        <v>459</v>
      </c>
      <c r="B103" s="151" t="s">
        <v>373</v>
      </c>
      <c r="C103" s="316">
        <v>1000</v>
      </c>
    </row>
    <row r="104" spans="1:3" ht="12" customHeight="1">
      <c r="A104" s="458" t="s">
        <v>463</v>
      </c>
      <c r="B104" s="11" t="s">
        <v>50</v>
      </c>
      <c r="C104" s="316"/>
    </row>
    <row r="105" spans="1:3" ht="12" customHeight="1">
      <c r="A105" s="459" t="s">
        <v>464</v>
      </c>
      <c r="B105" s="8" t="s">
        <v>520</v>
      </c>
      <c r="C105" s="318"/>
    </row>
    <row r="106" spans="1:3" ht="12" customHeight="1" thickBot="1">
      <c r="A106" s="464" t="s">
        <v>465</v>
      </c>
      <c r="B106" s="153" t="s">
        <v>521</v>
      </c>
      <c r="C106" s="322"/>
    </row>
    <row r="107" spans="1:3" ht="12" customHeight="1" thickBot="1">
      <c r="A107" s="34" t="s">
        <v>20</v>
      </c>
      <c r="B107" s="30" t="s">
        <v>374</v>
      </c>
      <c r="C107" s="314">
        <f>+C108+C110+C112</f>
        <v>0</v>
      </c>
    </row>
    <row r="108" spans="1:3" ht="12" customHeight="1">
      <c r="A108" s="457" t="s">
        <v>107</v>
      </c>
      <c r="B108" s="8" t="s">
        <v>233</v>
      </c>
      <c r="C108" s="317"/>
    </row>
    <row r="109" spans="1:3" ht="12" customHeight="1">
      <c r="A109" s="457" t="s">
        <v>108</v>
      </c>
      <c r="B109" s="12" t="s">
        <v>378</v>
      </c>
      <c r="C109" s="317"/>
    </row>
    <row r="110" spans="1:3" ht="12" customHeight="1">
      <c r="A110" s="457" t="s">
        <v>109</v>
      </c>
      <c r="B110" s="12" t="s">
        <v>188</v>
      </c>
      <c r="C110" s="316"/>
    </row>
    <row r="111" spans="1:3" ht="12" customHeight="1">
      <c r="A111" s="457" t="s">
        <v>110</v>
      </c>
      <c r="B111" s="12" t="s">
        <v>379</v>
      </c>
      <c r="C111" s="281"/>
    </row>
    <row r="112" spans="1:3" ht="12" customHeight="1" thickBot="1">
      <c r="A112" s="457" t="s">
        <v>111</v>
      </c>
      <c r="B112" s="311" t="s">
        <v>236</v>
      </c>
      <c r="C112" s="281"/>
    </row>
    <row r="113" spans="1:11" ht="12" customHeight="1" thickBot="1">
      <c r="A113" s="34" t="s">
        <v>21</v>
      </c>
      <c r="B113" s="131" t="s">
        <v>468</v>
      </c>
      <c r="C113" s="314">
        <f>+C86+C107</f>
        <v>1000</v>
      </c>
    </row>
    <row r="114" spans="1:11" ht="12" customHeight="1" thickBot="1">
      <c r="A114" s="34" t="s">
        <v>22</v>
      </c>
      <c r="B114" s="131" t="s">
        <v>469</v>
      </c>
      <c r="C114" s="314">
        <f>+C115+C116+C117</f>
        <v>0</v>
      </c>
    </row>
    <row r="115" spans="1:11" s="101" customFormat="1" ht="12" customHeight="1">
      <c r="A115" s="457" t="s">
        <v>275</v>
      </c>
      <c r="B115" s="9" t="s">
        <v>524</v>
      </c>
      <c r="C115" s="281"/>
    </row>
    <row r="116" spans="1:11" ht="12" customHeight="1">
      <c r="A116" s="457" t="s">
        <v>278</v>
      </c>
      <c r="B116" s="9" t="s">
        <v>471</v>
      </c>
      <c r="C116" s="281"/>
    </row>
    <row r="117" spans="1:11" ht="12" customHeight="1" thickBot="1">
      <c r="A117" s="463" t="s">
        <v>279</v>
      </c>
      <c r="B117" s="7" t="s">
        <v>523</v>
      </c>
      <c r="C117" s="281"/>
    </row>
    <row r="118" spans="1:11" ht="12" customHeight="1" thickBot="1">
      <c r="A118" s="34" t="s">
        <v>23</v>
      </c>
      <c r="B118" s="131" t="s">
        <v>559</v>
      </c>
      <c r="C118" s="314"/>
    </row>
    <row r="119" spans="1:11" ht="12" customHeight="1" thickBot="1">
      <c r="A119" s="34" t="s">
        <v>24</v>
      </c>
      <c r="B119" s="131" t="s">
        <v>548</v>
      </c>
      <c r="C119" s="320">
        <f>+C120+C121+C123+C124+C122</f>
        <v>0</v>
      </c>
      <c r="K119" s="263"/>
    </row>
    <row r="120" spans="1:11">
      <c r="A120" s="457" t="s">
        <v>97</v>
      </c>
      <c r="B120" s="9" t="s">
        <v>385</v>
      </c>
      <c r="C120" s="281"/>
    </row>
    <row r="121" spans="1:11" ht="12" customHeight="1">
      <c r="A121" s="457" t="s">
        <v>98</v>
      </c>
      <c r="B121" s="9" t="s">
        <v>386</v>
      </c>
      <c r="C121" s="281"/>
    </row>
    <row r="122" spans="1:11" s="101" customFormat="1" ht="12" customHeight="1">
      <c r="A122" s="457" t="s">
        <v>299</v>
      </c>
      <c r="B122" s="9" t="s">
        <v>547</v>
      </c>
      <c r="C122" s="281"/>
    </row>
    <row r="123" spans="1:11" s="101" customFormat="1" ht="12" customHeight="1">
      <c r="A123" s="457" t="s">
        <v>300</v>
      </c>
      <c r="B123" s="9" t="s">
        <v>475</v>
      </c>
      <c r="C123" s="281"/>
    </row>
    <row r="124" spans="1:11" s="101" customFormat="1" ht="12" customHeight="1" thickBot="1">
      <c r="A124" s="463" t="s">
        <v>301</v>
      </c>
      <c r="B124" s="7" t="s">
        <v>405</v>
      </c>
      <c r="C124" s="281"/>
    </row>
    <row r="125" spans="1:11" s="101" customFormat="1" ht="12" customHeight="1" thickBot="1">
      <c r="A125" s="34" t="s">
        <v>25</v>
      </c>
      <c r="B125" s="131" t="s">
        <v>578</v>
      </c>
      <c r="C125" s="323"/>
    </row>
    <row r="126" spans="1:11" ht="12.75" customHeight="1" thickBot="1">
      <c r="A126" s="520" t="s">
        <v>26</v>
      </c>
      <c r="B126" s="131" t="s">
        <v>476</v>
      </c>
      <c r="C126" s="323"/>
    </row>
    <row r="127" spans="1:11" ht="12" customHeight="1" thickBot="1">
      <c r="A127" s="520" t="s">
        <v>27</v>
      </c>
      <c r="B127" s="131" t="s">
        <v>477</v>
      </c>
      <c r="C127" s="323"/>
    </row>
    <row r="128" spans="1:11" ht="15" customHeight="1" thickBot="1">
      <c r="A128" s="34" t="s">
        <v>28</v>
      </c>
      <c r="B128" s="131" t="s">
        <v>479</v>
      </c>
      <c r="C128" s="448">
        <f>+C114+C118+C119+C125+C126+C127</f>
        <v>0</v>
      </c>
    </row>
    <row r="129" spans="1:3" ht="13.5" thickBot="1">
      <c r="A129" s="465" t="s">
        <v>29</v>
      </c>
      <c r="B129" s="401" t="s">
        <v>478</v>
      </c>
      <c r="C129" s="448">
        <f>+C113+C128</f>
        <v>1000</v>
      </c>
    </row>
    <row r="130" spans="1:3" ht="15" customHeight="1" thickBot="1">
      <c r="A130" s="409"/>
      <c r="B130" s="410"/>
      <c r="C130" s="411"/>
    </row>
    <row r="131" spans="1:3" ht="14.25" customHeight="1" thickBot="1">
      <c r="A131" s="260" t="s">
        <v>525</v>
      </c>
      <c r="B131" s="261"/>
      <c r="C131" s="128"/>
    </row>
    <row r="132" spans="1:3" ht="13.5" thickBot="1">
      <c r="A132" s="260" t="s">
        <v>206</v>
      </c>
      <c r="B132" s="261"/>
      <c r="C132" s="128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28"/>
  <sheetViews>
    <sheetView topLeftCell="A112" zoomScale="130" zoomScaleNormal="130" zoomScaleSheetLayoutView="85" workbookViewId="0">
      <selection activeCell="B111" sqref="B111"/>
    </sheetView>
  </sheetViews>
  <sheetFormatPr defaultRowHeight="12.75"/>
  <cols>
    <col min="1" max="1" width="19.5" style="412" customWidth="1"/>
    <col min="2" max="2" width="72" style="413" customWidth="1"/>
    <col min="3" max="3" width="25" style="414" customWidth="1"/>
    <col min="4" max="16384" width="9.33203125" style="3"/>
  </cols>
  <sheetData>
    <row r="1" spans="1:3" s="2" customFormat="1" ht="16.5" customHeight="1" thickBot="1">
      <c r="A1" s="237"/>
      <c r="B1" s="239"/>
      <c r="C1" s="262" t="str">
        <f>+CONCATENATE("9.1.3. melléklet a ……/",LEFT(ÖSSZEFÜGGÉSEK!A5,4),". (….) önkormányzati rendelethez")</f>
        <v>9.1.3. melléklet a ……/2015. (….) önkormányzati rendelethez</v>
      </c>
    </row>
    <row r="2" spans="1:3" s="97" customFormat="1" ht="21" customHeight="1">
      <c r="A2" s="428" t="s">
        <v>64</v>
      </c>
      <c r="B2" s="374" t="s">
        <v>229</v>
      </c>
      <c r="C2" s="376" t="s">
        <v>54</v>
      </c>
    </row>
    <row r="3" spans="1:3" s="97" customFormat="1" ht="16.5" thickBot="1">
      <c r="A3" s="240" t="s">
        <v>203</v>
      </c>
      <c r="B3" s="375" t="s">
        <v>535</v>
      </c>
      <c r="C3" s="519" t="s">
        <v>447</v>
      </c>
    </row>
    <row r="4" spans="1:3" s="98" customFormat="1" ht="15.95" customHeight="1" thickBot="1">
      <c r="A4" s="241"/>
      <c r="B4" s="241"/>
      <c r="C4" s="242" t="s">
        <v>55</v>
      </c>
    </row>
    <row r="5" spans="1:3" ht="13.5" thickBot="1">
      <c r="A5" s="429" t="s">
        <v>205</v>
      </c>
      <c r="B5" s="243" t="s">
        <v>56</v>
      </c>
      <c r="C5" s="377" t="s">
        <v>57</v>
      </c>
    </row>
    <row r="6" spans="1:3" s="67" customFormat="1" ht="12.95" customHeight="1" thickBot="1">
      <c r="A6" s="214" t="s">
        <v>499</v>
      </c>
      <c r="B6" s="215" t="s">
        <v>500</v>
      </c>
      <c r="C6" s="216" t="s">
        <v>501</v>
      </c>
    </row>
    <row r="7" spans="1:3" s="67" customFormat="1" ht="15.95" customHeight="1" thickBot="1">
      <c r="A7" s="245"/>
      <c r="B7" s="246" t="s">
        <v>58</v>
      </c>
      <c r="C7" s="378"/>
    </row>
    <row r="8" spans="1:3" s="67" customFormat="1" ht="12" customHeight="1" thickBot="1">
      <c r="A8" s="34" t="s">
        <v>19</v>
      </c>
      <c r="B8" s="21" t="s">
        <v>259</v>
      </c>
      <c r="C8" s="314">
        <f>+C9+C10+C11+C12+C13+C14</f>
        <v>0</v>
      </c>
    </row>
    <row r="9" spans="1:3" s="99" customFormat="1" ht="12" customHeight="1">
      <c r="A9" s="457" t="s">
        <v>101</v>
      </c>
      <c r="B9" s="438" t="s">
        <v>260</v>
      </c>
      <c r="C9" s="317"/>
    </row>
    <row r="10" spans="1:3" s="100" customFormat="1" ht="12" customHeight="1">
      <c r="A10" s="458" t="s">
        <v>102</v>
      </c>
      <c r="B10" s="439" t="s">
        <v>261</v>
      </c>
      <c r="C10" s="316"/>
    </row>
    <row r="11" spans="1:3" s="100" customFormat="1" ht="12" customHeight="1">
      <c r="A11" s="458" t="s">
        <v>103</v>
      </c>
      <c r="B11" s="439" t="s">
        <v>262</v>
      </c>
      <c r="C11" s="316"/>
    </row>
    <row r="12" spans="1:3" s="100" customFormat="1" ht="12" customHeight="1">
      <c r="A12" s="458" t="s">
        <v>104</v>
      </c>
      <c r="B12" s="439" t="s">
        <v>263</v>
      </c>
      <c r="C12" s="316"/>
    </row>
    <row r="13" spans="1:3" s="100" customFormat="1" ht="12" customHeight="1">
      <c r="A13" s="458" t="s">
        <v>149</v>
      </c>
      <c r="B13" s="439" t="s">
        <v>513</v>
      </c>
      <c r="C13" s="316"/>
    </row>
    <row r="14" spans="1:3" s="99" customFormat="1" ht="12" customHeight="1" thickBot="1">
      <c r="A14" s="459" t="s">
        <v>105</v>
      </c>
      <c r="B14" s="440" t="s">
        <v>450</v>
      </c>
      <c r="C14" s="316"/>
    </row>
    <row r="15" spans="1:3" s="99" customFormat="1" ht="12" customHeight="1" thickBot="1">
      <c r="A15" s="34" t="s">
        <v>20</v>
      </c>
      <c r="B15" s="309" t="s">
        <v>264</v>
      </c>
      <c r="C15" s="314">
        <f>+C16+C17+C18+C19+C20</f>
        <v>0</v>
      </c>
    </row>
    <row r="16" spans="1:3" s="99" customFormat="1" ht="12" customHeight="1">
      <c r="A16" s="457" t="s">
        <v>107</v>
      </c>
      <c r="B16" s="438" t="s">
        <v>265</v>
      </c>
      <c r="C16" s="317"/>
    </row>
    <row r="17" spans="1:3" s="99" customFormat="1" ht="12" customHeight="1">
      <c r="A17" s="458" t="s">
        <v>108</v>
      </c>
      <c r="B17" s="439" t="s">
        <v>266</v>
      </c>
      <c r="C17" s="316"/>
    </row>
    <row r="18" spans="1:3" s="99" customFormat="1" ht="12" customHeight="1">
      <c r="A18" s="458" t="s">
        <v>109</v>
      </c>
      <c r="B18" s="439" t="s">
        <v>438</v>
      </c>
      <c r="C18" s="316"/>
    </row>
    <row r="19" spans="1:3" s="99" customFormat="1" ht="12" customHeight="1">
      <c r="A19" s="458" t="s">
        <v>110</v>
      </c>
      <c r="B19" s="439" t="s">
        <v>439</v>
      </c>
      <c r="C19" s="316"/>
    </row>
    <row r="20" spans="1:3" s="99" customFormat="1" ht="12" customHeight="1">
      <c r="A20" s="458" t="s">
        <v>111</v>
      </c>
      <c r="B20" s="439" t="s">
        <v>267</v>
      </c>
      <c r="C20" s="316"/>
    </row>
    <row r="21" spans="1:3" s="100" customFormat="1" ht="12" customHeight="1" thickBot="1">
      <c r="A21" s="459" t="s">
        <v>120</v>
      </c>
      <c r="B21" s="440" t="s">
        <v>268</v>
      </c>
      <c r="C21" s="318"/>
    </row>
    <row r="22" spans="1:3" s="100" customFormat="1" ht="12" customHeight="1" thickBot="1">
      <c r="A22" s="34" t="s">
        <v>21</v>
      </c>
      <c r="B22" s="21" t="s">
        <v>269</v>
      </c>
      <c r="C22" s="314">
        <f>+C23+C24+C25+C26+C27</f>
        <v>0</v>
      </c>
    </row>
    <row r="23" spans="1:3" s="100" customFormat="1" ht="12" customHeight="1">
      <c r="A23" s="457" t="s">
        <v>90</v>
      </c>
      <c r="B23" s="438" t="s">
        <v>270</v>
      </c>
      <c r="C23" s="317"/>
    </row>
    <row r="24" spans="1:3" s="99" customFormat="1" ht="12" customHeight="1">
      <c r="A24" s="458" t="s">
        <v>91</v>
      </c>
      <c r="B24" s="439" t="s">
        <v>271</v>
      </c>
      <c r="C24" s="316"/>
    </row>
    <row r="25" spans="1:3" s="100" customFormat="1" ht="12" customHeight="1">
      <c r="A25" s="458" t="s">
        <v>92</v>
      </c>
      <c r="B25" s="439" t="s">
        <v>440</v>
      </c>
      <c r="C25" s="316"/>
    </row>
    <row r="26" spans="1:3" s="100" customFormat="1" ht="12" customHeight="1">
      <c r="A26" s="458" t="s">
        <v>93</v>
      </c>
      <c r="B26" s="439" t="s">
        <v>441</v>
      </c>
      <c r="C26" s="316"/>
    </row>
    <row r="27" spans="1:3" s="100" customFormat="1" ht="12" customHeight="1">
      <c r="A27" s="458" t="s">
        <v>172</v>
      </c>
      <c r="B27" s="439" t="s">
        <v>272</v>
      </c>
      <c r="C27" s="316"/>
    </row>
    <row r="28" spans="1:3" s="100" customFormat="1" ht="12" customHeight="1" thickBot="1">
      <c r="A28" s="459" t="s">
        <v>173</v>
      </c>
      <c r="B28" s="440" t="s">
        <v>273</v>
      </c>
      <c r="C28" s="318"/>
    </row>
    <row r="29" spans="1:3" s="100" customFormat="1" ht="12" customHeight="1" thickBot="1">
      <c r="A29" s="34" t="s">
        <v>174</v>
      </c>
      <c r="B29" s="21" t="s">
        <v>274</v>
      </c>
      <c r="C29" s="320">
        <f>+C30+C34+C35+C36</f>
        <v>0</v>
      </c>
    </row>
    <row r="30" spans="1:3" s="100" customFormat="1" ht="12" customHeight="1">
      <c r="A30" s="457" t="s">
        <v>275</v>
      </c>
      <c r="B30" s="438" t="s">
        <v>514</v>
      </c>
      <c r="C30" s="433">
        <f>+C31+C32+C33</f>
        <v>0</v>
      </c>
    </row>
    <row r="31" spans="1:3" s="100" customFormat="1" ht="12" customHeight="1">
      <c r="A31" s="458" t="s">
        <v>276</v>
      </c>
      <c r="B31" s="439" t="s">
        <v>281</v>
      </c>
      <c r="C31" s="316"/>
    </row>
    <row r="32" spans="1:3" s="100" customFormat="1" ht="12" customHeight="1">
      <c r="A32" s="458" t="s">
        <v>277</v>
      </c>
      <c r="B32" s="439" t="s">
        <v>282</v>
      </c>
      <c r="C32" s="316"/>
    </row>
    <row r="33" spans="1:3" s="100" customFormat="1" ht="12" customHeight="1">
      <c r="A33" s="458" t="s">
        <v>454</v>
      </c>
      <c r="B33" s="510" t="s">
        <v>455</v>
      </c>
      <c r="C33" s="316"/>
    </row>
    <row r="34" spans="1:3" s="100" customFormat="1" ht="12" customHeight="1">
      <c r="A34" s="458" t="s">
        <v>278</v>
      </c>
      <c r="B34" s="439" t="s">
        <v>283</v>
      </c>
      <c r="C34" s="316"/>
    </row>
    <row r="35" spans="1:3" s="100" customFormat="1" ht="12" customHeight="1">
      <c r="A35" s="458" t="s">
        <v>279</v>
      </c>
      <c r="B35" s="439" t="s">
        <v>284</v>
      </c>
      <c r="C35" s="316"/>
    </row>
    <row r="36" spans="1:3" s="100" customFormat="1" ht="12" customHeight="1" thickBot="1">
      <c r="A36" s="459" t="s">
        <v>280</v>
      </c>
      <c r="B36" s="440" t="s">
        <v>285</v>
      </c>
      <c r="C36" s="318"/>
    </row>
    <row r="37" spans="1:3" s="100" customFormat="1" ht="12" customHeight="1" thickBot="1">
      <c r="A37" s="34" t="s">
        <v>23</v>
      </c>
      <c r="B37" s="21" t="s">
        <v>451</v>
      </c>
      <c r="C37" s="314">
        <f>SUM(C38:C48)</f>
        <v>0</v>
      </c>
    </row>
    <row r="38" spans="1:3" s="100" customFormat="1" ht="12" customHeight="1">
      <c r="A38" s="457" t="s">
        <v>94</v>
      </c>
      <c r="B38" s="438" t="s">
        <v>288</v>
      </c>
      <c r="C38" s="317"/>
    </row>
    <row r="39" spans="1:3" s="100" customFormat="1" ht="12" customHeight="1">
      <c r="A39" s="458" t="s">
        <v>95</v>
      </c>
      <c r="B39" s="439" t="s">
        <v>289</v>
      </c>
      <c r="C39" s="316"/>
    </row>
    <row r="40" spans="1:3" s="100" customFormat="1" ht="12" customHeight="1">
      <c r="A40" s="458" t="s">
        <v>96</v>
      </c>
      <c r="B40" s="439" t="s">
        <v>290</v>
      </c>
      <c r="C40" s="316"/>
    </row>
    <row r="41" spans="1:3" s="100" customFormat="1" ht="12" customHeight="1">
      <c r="A41" s="458" t="s">
        <v>176</v>
      </c>
      <c r="B41" s="439" t="s">
        <v>291</v>
      </c>
      <c r="C41" s="316"/>
    </row>
    <row r="42" spans="1:3" s="100" customFormat="1" ht="12" customHeight="1">
      <c r="A42" s="458" t="s">
        <v>177</v>
      </c>
      <c r="B42" s="439" t="s">
        <v>292</v>
      </c>
      <c r="C42" s="316"/>
    </row>
    <row r="43" spans="1:3" s="100" customFormat="1" ht="12" customHeight="1">
      <c r="A43" s="458" t="s">
        <v>178</v>
      </c>
      <c r="B43" s="439" t="s">
        <v>293</v>
      </c>
      <c r="C43" s="316"/>
    </row>
    <row r="44" spans="1:3" s="100" customFormat="1" ht="12" customHeight="1">
      <c r="A44" s="458" t="s">
        <v>179</v>
      </c>
      <c r="B44" s="439" t="s">
        <v>294</v>
      </c>
      <c r="C44" s="316"/>
    </row>
    <row r="45" spans="1:3" s="100" customFormat="1" ht="12" customHeight="1">
      <c r="A45" s="458" t="s">
        <v>180</v>
      </c>
      <c r="B45" s="439" t="s">
        <v>295</v>
      </c>
      <c r="C45" s="316"/>
    </row>
    <row r="46" spans="1:3" s="100" customFormat="1" ht="12" customHeight="1">
      <c r="A46" s="458" t="s">
        <v>286</v>
      </c>
      <c r="B46" s="439" t="s">
        <v>296</v>
      </c>
      <c r="C46" s="319"/>
    </row>
    <row r="47" spans="1:3" s="100" customFormat="1" ht="12" customHeight="1">
      <c r="A47" s="459" t="s">
        <v>287</v>
      </c>
      <c r="B47" s="440" t="s">
        <v>453</v>
      </c>
      <c r="C47" s="425"/>
    </row>
    <row r="48" spans="1:3" s="100" customFormat="1" ht="12" customHeight="1" thickBot="1">
      <c r="A48" s="459" t="s">
        <v>452</v>
      </c>
      <c r="B48" s="440" t="s">
        <v>297</v>
      </c>
      <c r="C48" s="425"/>
    </row>
    <row r="49" spans="1:3" s="100" customFormat="1" ht="12" customHeight="1" thickBot="1">
      <c r="A49" s="34" t="s">
        <v>24</v>
      </c>
      <c r="B49" s="21" t="s">
        <v>298</v>
      </c>
      <c r="C49" s="314">
        <f>SUM(C50:C54)</f>
        <v>0</v>
      </c>
    </row>
    <row r="50" spans="1:3" s="100" customFormat="1" ht="12" customHeight="1">
      <c r="A50" s="457" t="s">
        <v>97</v>
      </c>
      <c r="B50" s="438" t="s">
        <v>302</v>
      </c>
      <c r="C50" s="482"/>
    </row>
    <row r="51" spans="1:3" s="100" customFormat="1" ht="12" customHeight="1">
      <c r="A51" s="458" t="s">
        <v>98</v>
      </c>
      <c r="B51" s="439" t="s">
        <v>303</v>
      </c>
      <c r="C51" s="319"/>
    </row>
    <row r="52" spans="1:3" s="100" customFormat="1" ht="12" customHeight="1">
      <c r="A52" s="458" t="s">
        <v>299</v>
      </c>
      <c r="B52" s="439" t="s">
        <v>304</v>
      </c>
      <c r="C52" s="319"/>
    </row>
    <row r="53" spans="1:3" s="100" customFormat="1" ht="12" customHeight="1">
      <c r="A53" s="458" t="s">
        <v>300</v>
      </c>
      <c r="B53" s="439" t="s">
        <v>305</v>
      </c>
      <c r="C53" s="319"/>
    </row>
    <row r="54" spans="1:3" s="100" customFormat="1" ht="12" customHeight="1" thickBot="1">
      <c r="A54" s="459" t="s">
        <v>301</v>
      </c>
      <c r="B54" s="440" t="s">
        <v>306</v>
      </c>
      <c r="C54" s="425"/>
    </row>
    <row r="55" spans="1:3" s="100" customFormat="1" ht="12" customHeight="1" thickBot="1">
      <c r="A55" s="34" t="s">
        <v>181</v>
      </c>
      <c r="B55" s="21" t="s">
        <v>307</v>
      </c>
      <c r="C55" s="314">
        <f>SUM(C56:C58)</f>
        <v>0</v>
      </c>
    </row>
    <row r="56" spans="1:3" s="100" customFormat="1" ht="12" customHeight="1">
      <c r="A56" s="457" t="s">
        <v>99</v>
      </c>
      <c r="B56" s="438" t="s">
        <v>308</v>
      </c>
      <c r="C56" s="317"/>
    </row>
    <row r="57" spans="1:3" s="100" customFormat="1" ht="12" customHeight="1">
      <c r="A57" s="458" t="s">
        <v>100</v>
      </c>
      <c r="B57" s="439" t="s">
        <v>442</v>
      </c>
      <c r="C57" s="316"/>
    </row>
    <row r="58" spans="1:3" s="100" customFormat="1" ht="12" customHeight="1">
      <c r="A58" s="458" t="s">
        <v>311</v>
      </c>
      <c r="B58" s="439" t="s">
        <v>309</v>
      </c>
      <c r="C58" s="316"/>
    </row>
    <row r="59" spans="1:3" s="100" customFormat="1" ht="12" customHeight="1" thickBot="1">
      <c r="A59" s="459" t="s">
        <v>312</v>
      </c>
      <c r="B59" s="440" t="s">
        <v>310</v>
      </c>
      <c r="C59" s="318"/>
    </row>
    <row r="60" spans="1:3" s="100" customFormat="1" ht="12" customHeight="1" thickBot="1">
      <c r="A60" s="34" t="s">
        <v>26</v>
      </c>
      <c r="B60" s="309" t="s">
        <v>313</v>
      </c>
      <c r="C60" s="314">
        <f>SUM(C61:C63)</f>
        <v>0</v>
      </c>
    </row>
    <row r="61" spans="1:3" s="100" customFormat="1" ht="12" customHeight="1">
      <c r="A61" s="457" t="s">
        <v>182</v>
      </c>
      <c r="B61" s="438" t="s">
        <v>315</v>
      </c>
      <c r="C61" s="319"/>
    </row>
    <row r="62" spans="1:3" s="100" customFormat="1" ht="12" customHeight="1">
      <c r="A62" s="458" t="s">
        <v>183</v>
      </c>
      <c r="B62" s="439" t="s">
        <v>443</v>
      </c>
      <c r="C62" s="319"/>
    </row>
    <row r="63" spans="1:3" s="100" customFormat="1" ht="12" customHeight="1">
      <c r="A63" s="458" t="s">
        <v>235</v>
      </c>
      <c r="B63" s="439" t="s">
        <v>316</v>
      </c>
      <c r="C63" s="319"/>
    </row>
    <row r="64" spans="1:3" s="100" customFormat="1" ht="12" customHeight="1" thickBot="1">
      <c r="A64" s="459" t="s">
        <v>314</v>
      </c>
      <c r="B64" s="440" t="s">
        <v>317</v>
      </c>
      <c r="C64" s="319"/>
    </row>
    <row r="65" spans="1:3" s="100" customFormat="1" ht="12" customHeight="1" thickBot="1">
      <c r="A65" s="34" t="s">
        <v>27</v>
      </c>
      <c r="B65" s="21" t="s">
        <v>318</v>
      </c>
      <c r="C65" s="320">
        <f>+C8+C15+C22+C29+C37+C49+C55+C60</f>
        <v>0</v>
      </c>
    </row>
    <row r="66" spans="1:3" s="100" customFormat="1" ht="12" customHeight="1" thickBot="1">
      <c r="A66" s="460" t="s">
        <v>409</v>
      </c>
      <c r="B66" s="309" t="s">
        <v>320</v>
      </c>
      <c r="C66" s="314">
        <f>SUM(C67:C69)</f>
        <v>0</v>
      </c>
    </row>
    <row r="67" spans="1:3" s="100" customFormat="1" ht="12" customHeight="1">
      <c r="A67" s="457" t="s">
        <v>351</v>
      </c>
      <c r="B67" s="438" t="s">
        <v>321</v>
      </c>
      <c r="C67" s="319"/>
    </row>
    <row r="68" spans="1:3" s="100" customFormat="1" ht="12" customHeight="1">
      <c r="A68" s="458" t="s">
        <v>360</v>
      </c>
      <c r="B68" s="439" t="s">
        <v>322</v>
      </c>
      <c r="C68" s="319"/>
    </row>
    <row r="69" spans="1:3" s="100" customFormat="1" ht="12" customHeight="1" thickBot="1">
      <c r="A69" s="459" t="s">
        <v>361</v>
      </c>
      <c r="B69" s="441" t="s">
        <v>323</v>
      </c>
      <c r="C69" s="319"/>
    </row>
    <row r="70" spans="1:3" s="100" customFormat="1" ht="12" customHeight="1" thickBot="1">
      <c r="A70" s="460" t="s">
        <v>324</v>
      </c>
      <c r="B70" s="309" t="s">
        <v>557</v>
      </c>
      <c r="C70" s="314"/>
    </row>
    <row r="71" spans="1:3" s="100" customFormat="1" ht="12" customHeight="1" thickBot="1">
      <c r="A71" s="460" t="s">
        <v>330</v>
      </c>
      <c r="B71" s="309" t="s">
        <v>331</v>
      </c>
      <c r="C71" s="314">
        <f>SUM(C72:C73)</f>
        <v>0</v>
      </c>
    </row>
    <row r="72" spans="1:3" s="100" customFormat="1" ht="12" customHeight="1">
      <c r="A72" s="457" t="s">
        <v>354</v>
      </c>
      <c r="B72" s="438" t="s">
        <v>332</v>
      </c>
      <c r="C72" s="319"/>
    </row>
    <row r="73" spans="1:3" s="100" customFormat="1" ht="12" customHeight="1" thickBot="1">
      <c r="A73" s="459" t="s">
        <v>355</v>
      </c>
      <c r="B73" s="440" t="s">
        <v>333</v>
      </c>
      <c r="C73" s="319"/>
    </row>
    <row r="74" spans="1:3" s="99" customFormat="1" ht="12" customHeight="1" thickBot="1">
      <c r="A74" s="460" t="s">
        <v>334</v>
      </c>
      <c r="B74" s="309" t="s">
        <v>563</v>
      </c>
      <c r="C74" s="314"/>
    </row>
    <row r="75" spans="1:3" s="100" customFormat="1" ht="12" customHeight="1" thickBot="1">
      <c r="A75" s="460" t="s">
        <v>339</v>
      </c>
      <c r="B75" s="309" t="s">
        <v>564</v>
      </c>
      <c r="C75" s="314"/>
    </row>
    <row r="76" spans="1:3" s="99" customFormat="1" ht="12" customHeight="1" thickBot="1">
      <c r="A76" s="460" t="s">
        <v>348</v>
      </c>
      <c r="B76" s="309" t="s">
        <v>481</v>
      </c>
      <c r="C76" s="483"/>
    </row>
    <row r="77" spans="1:3" s="99" customFormat="1" ht="12" customHeight="1" thickBot="1">
      <c r="A77" s="460" t="s">
        <v>515</v>
      </c>
      <c r="B77" s="309" t="s">
        <v>349</v>
      </c>
      <c r="C77" s="483"/>
    </row>
    <row r="78" spans="1:3" s="99" customFormat="1" ht="12" customHeight="1" thickBot="1">
      <c r="A78" s="460" t="s">
        <v>516</v>
      </c>
      <c r="B78" s="445" t="s">
        <v>484</v>
      </c>
      <c r="C78" s="320">
        <f>+C66+C70+C71+C74+C75+C77+C76</f>
        <v>0</v>
      </c>
    </row>
    <row r="79" spans="1:3" s="99" customFormat="1" ht="12" customHeight="1" thickBot="1">
      <c r="A79" s="461" t="s">
        <v>517</v>
      </c>
      <c r="B79" s="446" t="s">
        <v>518</v>
      </c>
      <c r="C79" s="320">
        <f>+C65+C78</f>
        <v>0</v>
      </c>
    </row>
    <row r="80" spans="1:3" s="100" customFormat="1" ht="15" customHeight="1" thickBot="1">
      <c r="A80" s="251"/>
      <c r="B80" s="252"/>
      <c r="C80" s="383"/>
    </row>
    <row r="81" spans="1:3" s="67" customFormat="1" ht="16.5" customHeight="1" thickBot="1">
      <c r="A81" s="255"/>
      <c r="B81" s="256" t="s">
        <v>59</v>
      </c>
      <c r="C81" s="385"/>
    </row>
    <row r="82" spans="1:3" s="101" customFormat="1" ht="12" customHeight="1" thickBot="1">
      <c r="A82" s="430" t="s">
        <v>19</v>
      </c>
      <c r="B82" s="31" t="s">
        <v>522</v>
      </c>
      <c r="C82" s="313">
        <f>+C83+C84+C85+C86+C87+C100</f>
        <v>0</v>
      </c>
    </row>
    <row r="83" spans="1:3" ht="12" customHeight="1">
      <c r="A83" s="462" t="s">
        <v>101</v>
      </c>
      <c r="B83" s="10" t="s">
        <v>49</v>
      </c>
      <c r="C83" s="315"/>
    </row>
    <row r="84" spans="1:3" ht="12" customHeight="1">
      <c r="A84" s="458" t="s">
        <v>102</v>
      </c>
      <c r="B84" s="8" t="s">
        <v>184</v>
      </c>
      <c r="C84" s="316"/>
    </row>
    <row r="85" spans="1:3" ht="12" customHeight="1">
      <c r="A85" s="458" t="s">
        <v>103</v>
      </c>
      <c r="B85" s="8" t="s">
        <v>140</v>
      </c>
      <c r="C85" s="318"/>
    </row>
    <row r="86" spans="1:3" ht="12" customHeight="1">
      <c r="A86" s="458" t="s">
        <v>104</v>
      </c>
      <c r="B86" s="11" t="s">
        <v>185</v>
      </c>
      <c r="C86" s="318"/>
    </row>
    <row r="87" spans="1:3" ht="12" customHeight="1">
      <c r="A87" s="458" t="s">
        <v>115</v>
      </c>
      <c r="B87" s="19" t="s">
        <v>186</v>
      </c>
      <c r="C87" s="318"/>
    </row>
    <row r="88" spans="1:3" ht="12" customHeight="1">
      <c r="A88" s="458" t="s">
        <v>105</v>
      </c>
      <c r="B88" s="8" t="s">
        <v>519</v>
      </c>
      <c r="C88" s="318"/>
    </row>
    <row r="89" spans="1:3" ht="12" customHeight="1">
      <c r="A89" s="458" t="s">
        <v>106</v>
      </c>
      <c r="B89" s="150" t="s">
        <v>461</v>
      </c>
      <c r="C89" s="318"/>
    </row>
    <row r="90" spans="1:3" ht="12" customHeight="1">
      <c r="A90" s="458" t="s">
        <v>116</v>
      </c>
      <c r="B90" s="150" t="s">
        <v>460</v>
      </c>
      <c r="C90" s="318"/>
    </row>
    <row r="91" spans="1:3" ht="12" customHeight="1">
      <c r="A91" s="458" t="s">
        <v>117</v>
      </c>
      <c r="B91" s="150" t="s">
        <v>365</v>
      </c>
      <c r="C91" s="318"/>
    </row>
    <row r="92" spans="1:3" ht="12" customHeight="1">
      <c r="A92" s="458" t="s">
        <v>118</v>
      </c>
      <c r="B92" s="151" t="s">
        <v>366</v>
      </c>
      <c r="C92" s="318"/>
    </row>
    <row r="93" spans="1:3" ht="12" customHeight="1">
      <c r="A93" s="458" t="s">
        <v>119</v>
      </c>
      <c r="B93" s="151" t="s">
        <v>367</v>
      </c>
      <c r="C93" s="318"/>
    </row>
    <row r="94" spans="1:3" ht="12" customHeight="1">
      <c r="A94" s="458" t="s">
        <v>121</v>
      </c>
      <c r="B94" s="150" t="s">
        <v>368</v>
      </c>
      <c r="C94" s="318"/>
    </row>
    <row r="95" spans="1:3" ht="12" customHeight="1">
      <c r="A95" s="458" t="s">
        <v>187</v>
      </c>
      <c r="B95" s="150" t="s">
        <v>369</v>
      </c>
      <c r="C95" s="318"/>
    </row>
    <row r="96" spans="1:3" ht="12" customHeight="1">
      <c r="A96" s="458" t="s">
        <v>363</v>
      </c>
      <c r="B96" s="151" t="s">
        <v>370</v>
      </c>
      <c r="C96" s="318"/>
    </row>
    <row r="97" spans="1:3" ht="12" customHeight="1">
      <c r="A97" s="463" t="s">
        <v>364</v>
      </c>
      <c r="B97" s="152" t="s">
        <v>371</v>
      </c>
      <c r="C97" s="318"/>
    </row>
    <row r="98" spans="1:3" ht="12" customHeight="1">
      <c r="A98" s="458" t="s">
        <v>458</v>
      </c>
      <c r="B98" s="152" t="s">
        <v>372</v>
      </c>
      <c r="C98" s="318"/>
    </row>
    <row r="99" spans="1:3" ht="12" customHeight="1">
      <c r="A99" s="458" t="s">
        <v>459</v>
      </c>
      <c r="B99" s="151" t="s">
        <v>373</v>
      </c>
      <c r="C99" s="316"/>
    </row>
    <row r="100" spans="1:3" ht="12" customHeight="1">
      <c r="A100" s="458" t="s">
        <v>463</v>
      </c>
      <c r="B100" s="11" t="s">
        <v>50</v>
      </c>
      <c r="C100" s="316"/>
    </row>
    <row r="101" spans="1:3" ht="12" customHeight="1">
      <c r="A101" s="459" t="s">
        <v>464</v>
      </c>
      <c r="B101" s="8" t="s">
        <v>520</v>
      </c>
      <c r="C101" s="318"/>
    </row>
    <row r="102" spans="1:3" ht="12" customHeight="1" thickBot="1">
      <c r="A102" s="464" t="s">
        <v>465</v>
      </c>
      <c r="B102" s="153" t="s">
        <v>521</v>
      </c>
      <c r="C102" s="322"/>
    </row>
    <row r="103" spans="1:3" ht="12" customHeight="1" thickBot="1">
      <c r="A103" s="34" t="s">
        <v>20</v>
      </c>
      <c r="B103" s="30" t="s">
        <v>374</v>
      </c>
      <c r="C103" s="314">
        <f>+C104+C106+C108</f>
        <v>0</v>
      </c>
    </row>
    <row r="104" spans="1:3" ht="12" customHeight="1">
      <c r="A104" s="457" t="s">
        <v>107</v>
      </c>
      <c r="B104" s="8" t="s">
        <v>233</v>
      </c>
      <c r="C104" s="317"/>
    </row>
    <row r="105" spans="1:3" ht="12" customHeight="1">
      <c r="A105" s="457" t="s">
        <v>108</v>
      </c>
      <c r="B105" s="12" t="s">
        <v>378</v>
      </c>
      <c r="C105" s="317"/>
    </row>
    <row r="106" spans="1:3" ht="12" customHeight="1">
      <c r="A106" s="457" t="s">
        <v>109</v>
      </c>
      <c r="B106" s="12" t="s">
        <v>188</v>
      </c>
      <c r="C106" s="316"/>
    </row>
    <row r="107" spans="1:3" ht="12" customHeight="1">
      <c r="A107" s="457" t="s">
        <v>110</v>
      </c>
      <c r="B107" s="12" t="s">
        <v>379</v>
      </c>
      <c r="C107" s="281"/>
    </row>
    <row r="108" spans="1:3" ht="12" customHeight="1" thickBot="1">
      <c r="A108" s="457" t="s">
        <v>111</v>
      </c>
      <c r="B108" s="311" t="s">
        <v>236</v>
      </c>
      <c r="C108" s="281"/>
    </row>
    <row r="109" spans="1:3" ht="12" customHeight="1" thickBot="1">
      <c r="A109" s="34" t="s">
        <v>21</v>
      </c>
      <c r="B109" s="131" t="s">
        <v>468</v>
      </c>
      <c r="C109" s="314">
        <f>+C82+C103</f>
        <v>0</v>
      </c>
    </row>
    <row r="110" spans="1:3" ht="12" customHeight="1" thickBot="1">
      <c r="A110" s="34" t="s">
        <v>22</v>
      </c>
      <c r="B110" s="131" t="s">
        <v>469</v>
      </c>
      <c r="C110" s="314">
        <f>+C111+C112+C113</f>
        <v>0</v>
      </c>
    </row>
    <row r="111" spans="1:3" s="101" customFormat="1" ht="12" customHeight="1">
      <c r="A111" s="457" t="s">
        <v>275</v>
      </c>
      <c r="B111" s="9" t="s">
        <v>524</v>
      </c>
      <c r="C111" s="281"/>
    </row>
    <row r="112" spans="1:3" ht="12" customHeight="1">
      <c r="A112" s="457" t="s">
        <v>278</v>
      </c>
      <c r="B112" s="9" t="s">
        <v>471</v>
      </c>
      <c r="C112" s="281"/>
    </row>
    <row r="113" spans="1:11" ht="12" customHeight="1" thickBot="1">
      <c r="A113" s="463" t="s">
        <v>279</v>
      </c>
      <c r="B113" s="7" t="s">
        <v>523</v>
      </c>
      <c r="C113" s="281"/>
    </row>
    <row r="114" spans="1:11" ht="12" customHeight="1" thickBot="1">
      <c r="A114" s="34" t="s">
        <v>23</v>
      </c>
      <c r="B114" s="131" t="s">
        <v>559</v>
      </c>
      <c r="C114" s="314"/>
    </row>
    <row r="115" spans="1:11" ht="12" customHeight="1" thickBot="1">
      <c r="A115" s="34" t="s">
        <v>24</v>
      </c>
      <c r="B115" s="131" t="s">
        <v>548</v>
      </c>
      <c r="C115" s="320">
        <f>+C116+C117+C119+C120+C118</f>
        <v>0</v>
      </c>
      <c r="K115" s="263"/>
    </row>
    <row r="116" spans="1:11">
      <c r="A116" s="457" t="s">
        <v>97</v>
      </c>
      <c r="B116" s="9" t="s">
        <v>385</v>
      </c>
      <c r="C116" s="281"/>
    </row>
    <row r="117" spans="1:11" ht="12" customHeight="1">
      <c r="A117" s="457" t="s">
        <v>98</v>
      </c>
      <c r="B117" s="9" t="s">
        <v>386</v>
      </c>
      <c r="C117" s="281"/>
    </row>
    <row r="118" spans="1:11" s="101" customFormat="1" ht="12" customHeight="1">
      <c r="A118" s="457" t="s">
        <v>299</v>
      </c>
      <c r="B118" s="9" t="s">
        <v>547</v>
      </c>
      <c r="C118" s="281"/>
    </row>
    <row r="119" spans="1:11" s="101" customFormat="1" ht="12" customHeight="1">
      <c r="A119" s="457" t="s">
        <v>300</v>
      </c>
      <c r="B119" s="9" t="s">
        <v>475</v>
      </c>
      <c r="C119" s="281"/>
    </row>
    <row r="120" spans="1:11" s="101" customFormat="1" ht="12" customHeight="1" thickBot="1">
      <c r="A120" s="463" t="s">
        <v>301</v>
      </c>
      <c r="B120" s="7" t="s">
        <v>405</v>
      </c>
      <c r="C120" s="281"/>
    </row>
    <row r="121" spans="1:11" s="101" customFormat="1" ht="12" customHeight="1" thickBot="1">
      <c r="A121" s="34" t="s">
        <v>25</v>
      </c>
      <c r="B121" s="131" t="s">
        <v>578</v>
      </c>
      <c r="C121" s="323"/>
    </row>
    <row r="122" spans="1:11" ht="12.75" customHeight="1" thickBot="1">
      <c r="A122" s="520" t="s">
        <v>26</v>
      </c>
      <c r="B122" s="131" t="s">
        <v>476</v>
      </c>
      <c r="C122" s="323"/>
    </row>
    <row r="123" spans="1:11" ht="12" customHeight="1" thickBot="1">
      <c r="A123" s="520" t="s">
        <v>27</v>
      </c>
      <c r="B123" s="131" t="s">
        <v>477</v>
      </c>
      <c r="C123" s="323"/>
    </row>
    <row r="124" spans="1:11" ht="15" customHeight="1" thickBot="1">
      <c r="A124" s="34" t="s">
        <v>28</v>
      </c>
      <c r="B124" s="131" t="s">
        <v>479</v>
      </c>
      <c r="C124" s="448">
        <f>+C110+C114+C115+C121+C122+C123</f>
        <v>0</v>
      </c>
    </row>
    <row r="125" spans="1:11" ht="13.5" thickBot="1">
      <c r="A125" s="465" t="s">
        <v>29</v>
      </c>
      <c r="B125" s="401" t="s">
        <v>478</v>
      </c>
      <c r="C125" s="448">
        <f>+C109+C124</f>
        <v>0</v>
      </c>
    </row>
    <row r="126" spans="1:11" ht="15" customHeight="1" thickBot="1">
      <c r="A126" s="409"/>
      <c r="B126" s="410"/>
      <c r="C126" s="411"/>
    </row>
    <row r="127" spans="1:11" ht="14.25" customHeight="1" thickBot="1">
      <c r="A127" s="260" t="s">
        <v>525</v>
      </c>
      <c r="B127" s="261"/>
      <c r="C127" s="128"/>
    </row>
    <row r="128" spans="1:11" ht="13.5" thickBot="1">
      <c r="A128" s="260" t="s">
        <v>206</v>
      </c>
      <c r="B128" s="261"/>
      <c r="C128" s="128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7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40" zoomScale="130" zoomScaleNormal="130" workbookViewId="0">
      <selection activeCell="C23" sqref="C23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476" t="str">
        <f>+CONCATENATE("9.2. melléklet a ……/",LEFT(ÖSSZEFÜGGÉSEK!A5,4),". (….) önkormányzati rendelethez")</f>
        <v>9.2. melléklet a ……/2015. (….) önkormányzati rendelethez</v>
      </c>
    </row>
    <row r="2" spans="1:3" s="477" customFormat="1" ht="36">
      <c r="A2" s="428" t="s">
        <v>204</v>
      </c>
      <c r="B2" s="374" t="s">
        <v>414</v>
      </c>
      <c r="C2" s="388" t="s">
        <v>61</v>
      </c>
    </row>
    <row r="3" spans="1:3" s="477" customFormat="1" ht="24.75" thickBot="1">
      <c r="A3" s="470" t="s">
        <v>203</v>
      </c>
      <c r="B3" s="375" t="s">
        <v>413</v>
      </c>
      <c r="C3" s="389" t="s">
        <v>54</v>
      </c>
    </row>
    <row r="4" spans="1:3" s="478" customFormat="1" ht="15.95" customHeight="1" thickBot="1">
      <c r="A4" s="241"/>
      <c r="B4" s="241"/>
      <c r="C4" s="242" t="s">
        <v>55</v>
      </c>
    </row>
    <row r="5" spans="1:3" ht="13.5" thickBot="1">
      <c r="A5" s="429" t="s">
        <v>205</v>
      </c>
      <c r="B5" s="243" t="s">
        <v>56</v>
      </c>
      <c r="C5" s="244" t="s">
        <v>57</v>
      </c>
    </row>
    <row r="6" spans="1:3" s="479" customFormat="1" ht="12.95" customHeight="1" thickBot="1">
      <c r="A6" s="214" t="s">
        <v>499</v>
      </c>
      <c r="B6" s="215" t="s">
        <v>500</v>
      </c>
      <c r="C6" s="216" t="s">
        <v>501</v>
      </c>
    </row>
    <row r="7" spans="1:3" s="479" customFormat="1" ht="15.95" customHeight="1" thickBot="1">
      <c r="A7" s="245"/>
      <c r="B7" s="246" t="s">
        <v>58</v>
      </c>
      <c r="C7" s="247"/>
    </row>
    <row r="8" spans="1:3" s="390" customFormat="1" ht="12" customHeight="1" thickBot="1">
      <c r="A8" s="214" t="s">
        <v>19</v>
      </c>
      <c r="B8" s="248" t="s">
        <v>526</v>
      </c>
      <c r="C8" s="334">
        <f>SUM(C9:C19)</f>
        <v>800</v>
      </c>
    </row>
    <row r="9" spans="1:3" s="390" customFormat="1" ht="12" customHeight="1">
      <c r="A9" s="471" t="s">
        <v>101</v>
      </c>
      <c r="B9" s="10" t="s">
        <v>288</v>
      </c>
      <c r="C9" s="379"/>
    </row>
    <row r="10" spans="1:3" s="390" customFormat="1" ht="12" customHeight="1">
      <c r="A10" s="472" t="s">
        <v>102</v>
      </c>
      <c r="B10" s="8" t="s">
        <v>289</v>
      </c>
      <c r="C10" s="332">
        <v>800</v>
      </c>
    </row>
    <row r="11" spans="1:3" s="390" customFormat="1" ht="12" customHeight="1">
      <c r="A11" s="472" t="s">
        <v>103</v>
      </c>
      <c r="B11" s="8" t="s">
        <v>290</v>
      </c>
      <c r="C11" s="332"/>
    </row>
    <row r="12" spans="1:3" s="390" customFormat="1" ht="12" customHeight="1">
      <c r="A12" s="472" t="s">
        <v>104</v>
      </c>
      <c r="B12" s="8" t="s">
        <v>291</v>
      </c>
      <c r="C12" s="332"/>
    </row>
    <row r="13" spans="1:3" s="390" customFormat="1" ht="12" customHeight="1">
      <c r="A13" s="472" t="s">
        <v>149</v>
      </c>
      <c r="B13" s="8" t="s">
        <v>292</v>
      </c>
      <c r="C13" s="332"/>
    </row>
    <row r="14" spans="1:3" s="390" customFormat="1" ht="12" customHeight="1">
      <c r="A14" s="472" t="s">
        <v>105</v>
      </c>
      <c r="B14" s="8" t="s">
        <v>415</v>
      </c>
      <c r="C14" s="332"/>
    </row>
    <row r="15" spans="1:3" s="390" customFormat="1" ht="12" customHeight="1">
      <c r="A15" s="472" t="s">
        <v>106</v>
      </c>
      <c r="B15" s="7" t="s">
        <v>416</v>
      </c>
      <c r="C15" s="332"/>
    </row>
    <row r="16" spans="1:3" s="390" customFormat="1" ht="12" customHeight="1">
      <c r="A16" s="472" t="s">
        <v>116</v>
      </c>
      <c r="B16" s="8" t="s">
        <v>295</v>
      </c>
      <c r="C16" s="380"/>
    </row>
    <row r="17" spans="1:3" s="480" customFormat="1" ht="12" customHeight="1">
      <c r="A17" s="472" t="s">
        <v>117</v>
      </c>
      <c r="B17" s="8" t="s">
        <v>296</v>
      </c>
      <c r="C17" s="332"/>
    </row>
    <row r="18" spans="1:3" s="480" customFormat="1" ht="12" customHeight="1">
      <c r="A18" s="472" t="s">
        <v>118</v>
      </c>
      <c r="B18" s="8" t="s">
        <v>453</v>
      </c>
      <c r="C18" s="333"/>
    </row>
    <row r="19" spans="1:3" s="480" customFormat="1" ht="12" customHeight="1" thickBot="1">
      <c r="A19" s="472" t="s">
        <v>119</v>
      </c>
      <c r="B19" s="7" t="s">
        <v>297</v>
      </c>
      <c r="C19" s="333"/>
    </row>
    <row r="20" spans="1:3" s="390" customFormat="1" ht="12" customHeight="1" thickBot="1">
      <c r="A20" s="214" t="s">
        <v>20</v>
      </c>
      <c r="B20" s="248" t="s">
        <v>417</v>
      </c>
      <c r="C20" s="334">
        <f>SUM(C21:C23)</f>
        <v>1080</v>
      </c>
    </row>
    <row r="21" spans="1:3" s="480" customFormat="1" ht="12" customHeight="1">
      <c r="A21" s="472" t="s">
        <v>107</v>
      </c>
      <c r="B21" s="9" t="s">
        <v>265</v>
      </c>
      <c r="C21" s="332"/>
    </row>
    <row r="22" spans="1:3" s="480" customFormat="1" ht="12" customHeight="1">
      <c r="A22" s="472" t="s">
        <v>108</v>
      </c>
      <c r="B22" s="8" t="s">
        <v>418</v>
      </c>
      <c r="C22" s="332"/>
    </row>
    <row r="23" spans="1:3" s="480" customFormat="1" ht="12" customHeight="1">
      <c r="A23" s="472" t="s">
        <v>109</v>
      </c>
      <c r="B23" s="8" t="s">
        <v>419</v>
      </c>
      <c r="C23" s="332">
        <v>1080</v>
      </c>
    </row>
    <row r="24" spans="1:3" s="480" customFormat="1" ht="12" customHeight="1" thickBot="1">
      <c r="A24" s="472" t="s">
        <v>110</v>
      </c>
      <c r="B24" s="8" t="s">
        <v>527</v>
      </c>
      <c r="C24" s="332"/>
    </row>
    <row r="25" spans="1:3" s="480" customFormat="1" ht="12" customHeight="1" thickBot="1">
      <c r="A25" s="222" t="s">
        <v>21</v>
      </c>
      <c r="B25" s="131" t="s">
        <v>175</v>
      </c>
      <c r="C25" s="361"/>
    </row>
    <row r="26" spans="1:3" s="480" customFormat="1" ht="12" customHeight="1" thickBot="1">
      <c r="A26" s="222" t="s">
        <v>22</v>
      </c>
      <c r="B26" s="131" t="s">
        <v>528</v>
      </c>
      <c r="C26" s="334">
        <f>+C27+C28+C29</f>
        <v>0</v>
      </c>
    </row>
    <row r="27" spans="1:3" s="480" customFormat="1" ht="12" customHeight="1">
      <c r="A27" s="473" t="s">
        <v>275</v>
      </c>
      <c r="B27" s="474" t="s">
        <v>270</v>
      </c>
      <c r="C27" s="86"/>
    </row>
    <row r="28" spans="1:3" s="480" customFormat="1" ht="12" customHeight="1">
      <c r="A28" s="473" t="s">
        <v>278</v>
      </c>
      <c r="B28" s="474" t="s">
        <v>418</v>
      </c>
      <c r="C28" s="332"/>
    </row>
    <row r="29" spans="1:3" s="480" customFormat="1" ht="12" customHeight="1">
      <c r="A29" s="473" t="s">
        <v>279</v>
      </c>
      <c r="B29" s="475" t="s">
        <v>421</v>
      </c>
      <c r="C29" s="332"/>
    </row>
    <row r="30" spans="1:3" s="480" customFormat="1" ht="12" customHeight="1" thickBot="1">
      <c r="A30" s="472" t="s">
        <v>280</v>
      </c>
      <c r="B30" s="149" t="s">
        <v>529</v>
      </c>
      <c r="C30" s="93"/>
    </row>
    <row r="31" spans="1:3" s="480" customFormat="1" ht="12" customHeight="1" thickBot="1">
      <c r="A31" s="222" t="s">
        <v>23</v>
      </c>
      <c r="B31" s="131" t="s">
        <v>422</v>
      </c>
      <c r="C31" s="334">
        <f>+C32+C33+C34</f>
        <v>0</v>
      </c>
    </row>
    <row r="32" spans="1:3" s="480" customFormat="1" ht="12" customHeight="1">
      <c r="A32" s="473" t="s">
        <v>94</v>
      </c>
      <c r="B32" s="474" t="s">
        <v>302</v>
      </c>
      <c r="C32" s="86"/>
    </row>
    <row r="33" spans="1:3" s="480" customFormat="1" ht="12" customHeight="1">
      <c r="A33" s="473" t="s">
        <v>95</v>
      </c>
      <c r="B33" s="475" t="s">
        <v>303</v>
      </c>
      <c r="C33" s="335"/>
    </row>
    <row r="34" spans="1:3" s="480" customFormat="1" ht="12" customHeight="1" thickBot="1">
      <c r="A34" s="472" t="s">
        <v>96</v>
      </c>
      <c r="B34" s="149" t="s">
        <v>304</v>
      </c>
      <c r="C34" s="93"/>
    </row>
    <row r="35" spans="1:3" s="390" customFormat="1" ht="12" customHeight="1" thickBot="1">
      <c r="A35" s="222" t="s">
        <v>24</v>
      </c>
      <c r="B35" s="131" t="s">
        <v>390</v>
      </c>
      <c r="C35" s="361"/>
    </row>
    <row r="36" spans="1:3" s="390" customFormat="1" ht="12" customHeight="1" thickBot="1">
      <c r="A36" s="222" t="s">
        <v>25</v>
      </c>
      <c r="B36" s="131" t="s">
        <v>423</v>
      </c>
      <c r="C36" s="381"/>
    </row>
    <row r="37" spans="1:3" s="390" customFormat="1" ht="12" customHeight="1" thickBot="1">
      <c r="A37" s="214" t="s">
        <v>26</v>
      </c>
      <c r="B37" s="131" t="s">
        <v>424</v>
      </c>
      <c r="C37" s="382">
        <f>+C8+C20+C25+C26+C31+C35+C36</f>
        <v>1880</v>
      </c>
    </row>
    <row r="38" spans="1:3" s="390" customFormat="1" ht="12" customHeight="1" thickBot="1">
      <c r="A38" s="249" t="s">
        <v>27</v>
      </c>
      <c r="B38" s="131" t="s">
        <v>425</v>
      </c>
      <c r="C38" s="382">
        <f>+C39+C40+C41</f>
        <v>58262</v>
      </c>
    </row>
    <row r="39" spans="1:3" s="390" customFormat="1" ht="12" customHeight="1">
      <c r="A39" s="473" t="s">
        <v>426</v>
      </c>
      <c r="B39" s="474" t="s">
        <v>243</v>
      </c>
      <c r="C39" s="86"/>
    </row>
    <row r="40" spans="1:3" s="390" customFormat="1" ht="12" customHeight="1">
      <c r="A40" s="473" t="s">
        <v>427</v>
      </c>
      <c r="B40" s="475" t="s">
        <v>2</v>
      </c>
      <c r="C40" s="335"/>
    </row>
    <row r="41" spans="1:3" s="480" customFormat="1" ht="12" customHeight="1" thickBot="1">
      <c r="A41" s="472" t="s">
        <v>428</v>
      </c>
      <c r="B41" s="149" t="s">
        <v>429</v>
      </c>
      <c r="C41" s="93">
        <v>58262</v>
      </c>
    </row>
    <row r="42" spans="1:3" s="480" customFormat="1" ht="15" customHeight="1" thickBot="1">
      <c r="A42" s="249" t="s">
        <v>28</v>
      </c>
      <c r="B42" s="250" t="s">
        <v>430</v>
      </c>
      <c r="C42" s="385">
        <f>+C37+C38</f>
        <v>60142</v>
      </c>
    </row>
    <row r="43" spans="1:3" s="480" customFormat="1" ht="15" customHeight="1">
      <c r="A43" s="251"/>
      <c r="B43" s="252"/>
      <c r="C43" s="383"/>
    </row>
    <row r="44" spans="1:3" ht="13.5" thickBot="1">
      <c r="A44" s="253"/>
      <c r="B44" s="254"/>
      <c r="C44" s="384"/>
    </row>
    <row r="45" spans="1:3" s="479" customFormat="1" ht="16.5" customHeight="1" thickBot="1">
      <c r="A45" s="255"/>
      <c r="B45" s="256" t="s">
        <v>59</v>
      </c>
      <c r="C45" s="385"/>
    </row>
    <row r="46" spans="1:3" s="481" customFormat="1" ht="12" customHeight="1" thickBot="1">
      <c r="A46" s="222" t="s">
        <v>19</v>
      </c>
      <c r="B46" s="131" t="s">
        <v>431</v>
      </c>
      <c r="C46" s="334">
        <f>SUM(C47:C51)</f>
        <v>59698</v>
      </c>
    </row>
    <row r="47" spans="1:3" ht="12" customHeight="1">
      <c r="A47" s="472" t="s">
        <v>101</v>
      </c>
      <c r="B47" s="9" t="s">
        <v>49</v>
      </c>
      <c r="C47" s="86">
        <v>25684</v>
      </c>
    </row>
    <row r="48" spans="1:3" ht="12" customHeight="1">
      <c r="A48" s="472" t="s">
        <v>102</v>
      </c>
      <c r="B48" s="8" t="s">
        <v>184</v>
      </c>
      <c r="C48" s="89">
        <v>6999</v>
      </c>
    </row>
    <row r="49" spans="1:3" ht="12" customHeight="1">
      <c r="A49" s="472" t="s">
        <v>103</v>
      </c>
      <c r="B49" s="8" t="s">
        <v>140</v>
      </c>
      <c r="C49" s="89">
        <v>7190</v>
      </c>
    </row>
    <row r="50" spans="1:3" ht="12" customHeight="1">
      <c r="A50" s="472" t="s">
        <v>104</v>
      </c>
      <c r="B50" s="8" t="s">
        <v>185</v>
      </c>
      <c r="C50" s="89">
        <v>19825</v>
      </c>
    </row>
    <row r="51" spans="1:3" ht="12" customHeight="1" thickBot="1">
      <c r="A51" s="472" t="s">
        <v>149</v>
      </c>
      <c r="B51" s="8" t="s">
        <v>186</v>
      </c>
      <c r="C51" s="89"/>
    </row>
    <row r="52" spans="1:3" ht="12" customHeight="1" thickBot="1">
      <c r="A52" s="222" t="s">
        <v>20</v>
      </c>
      <c r="B52" s="131" t="s">
        <v>432</v>
      </c>
      <c r="C52" s="334">
        <f>SUM(C53:C55)</f>
        <v>444</v>
      </c>
    </row>
    <row r="53" spans="1:3" s="481" customFormat="1" ht="12" customHeight="1">
      <c r="A53" s="472" t="s">
        <v>107</v>
      </c>
      <c r="B53" s="9" t="s">
        <v>233</v>
      </c>
      <c r="C53" s="86">
        <v>444</v>
      </c>
    </row>
    <row r="54" spans="1:3" ht="12" customHeight="1">
      <c r="A54" s="472" t="s">
        <v>108</v>
      </c>
      <c r="B54" s="8" t="s">
        <v>188</v>
      </c>
      <c r="C54" s="89"/>
    </row>
    <row r="55" spans="1:3" ht="12" customHeight="1">
      <c r="A55" s="472" t="s">
        <v>109</v>
      </c>
      <c r="B55" s="8" t="s">
        <v>60</v>
      </c>
      <c r="C55" s="89"/>
    </row>
    <row r="56" spans="1:3" ht="12" customHeight="1" thickBot="1">
      <c r="A56" s="472" t="s">
        <v>110</v>
      </c>
      <c r="B56" s="8" t="s">
        <v>530</v>
      </c>
      <c r="C56" s="89"/>
    </row>
    <row r="57" spans="1:3" ht="12" customHeight="1" thickBot="1">
      <c r="A57" s="222" t="s">
        <v>21</v>
      </c>
      <c r="B57" s="131" t="s">
        <v>13</v>
      </c>
      <c r="C57" s="361"/>
    </row>
    <row r="58" spans="1:3" ht="15" customHeight="1" thickBot="1">
      <c r="A58" s="222" t="s">
        <v>22</v>
      </c>
      <c r="B58" s="257" t="s">
        <v>536</v>
      </c>
      <c r="C58" s="386">
        <f>+C46+C52+C57</f>
        <v>60142</v>
      </c>
    </row>
    <row r="59" spans="1:3" ht="13.5" thickBot="1">
      <c r="C59" s="387"/>
    </row>
    <row r="60" spans="1:3" ht="15" customHeight="1" thickBot="1">
      <c r="A60" s="260" t="s">
        <v>525</v>
      </c>
      <c r="B60" s="261"/>
      <c r="C60" s="128">
        <v>9</v>
      </c>
    </row>
    <row r="61" spans="1:3" ht="14.25" customHeight="1" thickBot="1">
      <c r="A61" s="260" t="s">
        <v>206</v>
      </c>
      <c r="B61" s="261"/>
      <c r="C61" s="128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29"/>
  <sheetViews>
    <sheetView tabSelected="1" topLeftCell="A40" zoomScale="130" zoomScaleNormal="130" zoomScaleSheetLayoutView="100" workbookViewId="0">
      <selection activeCell="C117" sqref="C117"/>
    </sheetView>
  </sheetViews>
  <sheetFormatPr defaultRowHeight="15.75"/>
  <cols>
    <col min="1" max="1" width="9.5" style="402" customWidth="1"/>
    <col min="2" max="2" width="91.6640625" style="402" customWidth="1"/>
    <col min="3" max="3" width="21.6640625" style="403" customWidth="1"/>
    <col min="4" max="4" width="9" style="435" customWidth="1"/>
    <col min="5" max="16384" width="9.33203125" style="435"/>
  </cols>
  <sheetData>
    <row r="1" spans="1:3" ht="15.95" customHeight="1">
      <c r="A1" s="585" t="s">
        <v>16</v>
      </c>
      <c r="B1" s="585"/>
      <c r="C1" s="585"/>
    </row>
    <row r="2" spans="1:3" ht="15.95" customHeight="1" thickBot="1">
      <c r="A2" s="584" t="s">
        <v>153</v>
      </c>
      <c r="B2" s="584"/>
      <c r="C2" s="324" t="s">
        <v>234</v>
      </c>
    </row>
    <row r="3" spans="1:3" ht="38.1" customHeight="1" thickBot="1">
      <c r="A3" s="23" t="s">
        <v>72</v>
      </c>
      <c r="B3" s="24" t="s">
        <v>18</v>
      </c>
      <c r="C3" s="41" t="str">
        <f>+CONCATENATE(LEFT(ÖSSZEFÜGGÉSEK!A5,4),". évi előirányzat")</f>
        <v>2015. évi előirányzat</v>
      </c>
    </row>
    <row r="4" spans="1:3" s="436" customFormat="1" ht="12" customHeight="1" thickBot="1">
      <c r="A4" s="430" t="s">
        <v>499</v>
      </c>
      <c r="B4" s="431" t="s">
        <v>500</v>
      </c>
      <c r="C4" s="432" t="s">
        <v>501</v>
      </c>
    </row>
    <row r="5" spans="1:3" s="437" customFormat="1" ht="12" customHeight="1" thickBot="1">
      <c r="A5" s="20" t="s">
        <v>19</v>
      </c>
      <c r="B5" s="21" t="s">
        <v>259</v>
      </c>
      <c r="C5" s="314">
        <f>+C6+C7+C8+C9+C10+C11</f>
        <v>199810</v>
      </c>
    </row>
    <row r="6" spans="1:3" s="437" customFormat="1" ht="12" customHeight="1">
      <c r="A6" s="15" t="s">
        <v>101</v>
      </c>
      <c r="B6" s="438" t="s">
        <v>260</v>
      </c>
      <c r="C6" s="317">
        <v>70490</v>
      </c>
    </row>
    <row r="7" spans="1:3" s="437" customFormat="1" ht="12" customHeight="1">
      <c r="A7" s="14" t="s">
        <v>102</v>
      </c>
      <c r="B7" s="439" t="s">
        <v>261</v>
      </c>
      <c r="C7" s="316">
        <v>46475</v>
      </c>
    </row>
    <row r="8" spans="1:3" s="437" customFormat="1" ht="12" customHeight="1">
      <c r="A8" s="14" t="s">
        <v>103</v>
      </c>
      <c r="B8" s="439" t="s">
        <v>262</v>
      </c>
      <c r="C8" s="316">
        <v>80215</v>
      </c>
    </row>
    <row r="9" spans="1:3" s="437" customFormat="1" ht="12" customHeight="1">
      <c r="A9" s="14" t="s">
        <v>104</v>
      </c>
      <c r="B9" s="439" t="s">
        <v>263</v>
      </c>
      <c r="C9" s="316">
        <v>2630</v>
      </c>
    </row>
    <row r="10" spans="1:3" s="437" customFormat="1" ht="12" customHeight="1">
      <c r="A10" s="14" t="s">
        <v>149</v>
      </c>
      <c r="B10" s="310" t="s">
        <v>449</v>
      </c>
      <c r="C10" s="316"/>
    </row>
    <row r="11" spans="1:3" s="437" customFormat="1" ht="12" customHeight="1" thickBot="1">
      <c r="A11" s="16" t="s">
        <v>105</v>
      </c>
      <c r="B11" s="311" t="s">
        <v>450</v>
      </c>
      <c r="C11" s="316"/>
    </row>
    <row r="12" spans="1:3" s="437" customFormat="1" ht="12" customHeight="1" thickBot="1">
      <c r="A12" s="20" t="s">
        <v>20</v>
      </c>
      <c r="B12" s="309" t="s">
        <v>264</v>
      </c>
      <c r="C12" s="314">
        <f>+C13+C14+C15+C16+C17</f>
        <v>193520</v>
      </c>
    </row>
    <row r="13" spans="1:3" s="437" customFormat="1" ht="12" customHeight="1">
      <c r="A13" s="15" t="s">
        <v>107</v>
      </c>
      <c r="B13" s="438" t="s">
        <v>265</v>
      </c>
      <c r="C13" s="317"/>
    </row>
    <row r="14" spans="1:3" s="437" customFormat="1" ht="12" customHeight="1">
      <c r="A14" s="14" t="s">
        <v>108</v>
      </c>
      <c r="B14" s="439" t="s">
        <v>266</v>
      </c>
      <c r="C14" s="316"/>
    </row>
    <row r="15" spans="1:3" s="437" customFormat="1" ht="12" customHeight="1">
      <c r="A15" s="14" t="s">
        <v>109</v>
      </c>
      <c r="B15" s="439" t="s">
        <v>438</v>
      </c>
      <c r="C15" s="316"/>
    </row>
    <row r="16" spans="1:3" s="437" customFormat="1" ht="12" customHeight="1">
      <c r="A16" s="14" t="s">
        <v>110</v>
      </c>
      <c r="B16" s="439" t="s">
        <v>439</v>
      </c>
      <c r="C16" s="316"/>
    </row>
    <row r="17" spans="1:3" s="437" customFormat="1" ht="12" customHeight="1">
      <c r="A17" s="14" t="s">
        <v>111</v>
      </c>
      <c r="B17" s="439" t="s">
        <v>267</v>
      </c>
      <c r="C17" s="316">
        <v>193520</v>
      </c>
    </row>
    <row r="18" spans="1:3" s="437" customFormat="1" ht="12" customHeight="1" thickBot="1">
      <c r="A18" s="16" t="s">
        <v>120</v>
      </c>
      <c r="B18" s="311" t="s">
        <v>268</v>
      </c>
      <c r="C18" s="318"/>
    </row>
    <row r="19" spans="1:3" s="437" customFormat="1" ht="12" customHeight="1" thickBot="1">
      <c r="A19" s="20" t="s">
        <v>21</v>
      </c>
      <c r="B19" s="21" t="s">
        <v>269</v>
      </c>
      <c r="C19" s="314">
        <f>+C20+C21+C22+C23+C24</f>
        <v>99032</v>
      </c>
    </row>
    <row r="20" spans="1:3" s="437" customFormat="1" ht="12" customHeight="1">
      <c r="A20" s="15" t="s">
        <v>90</v>
      </c>
      <c r="B20" s="438" t="s">
        <v>270</v>
      </c>
      <c r="C20" s="317"/>
    </row>
    <row r="21" spans="1:3" s="437" customFormat="1" ht="12" customHeight="1">
      <c r="A21" s="14" t="s">
        <v>91</v>
      </c>
      <c r="B21" s="439" t="s">
        <v>271</v>
      </c>
      <c r="C21" s="316"/>
    </row>
    <row r="22" spans="1:3" s="437" customFormat="1" ht="12" customHeight="1">
      <c r="A22" s="14" t="s">
        <v>92</v>
      </c>
      <c r="B22" s="439" t="s">
        <v>440</v>
      </c>
      <c r="C22" s="316"/>
    </row>
    <row r="23" spans="1:3" s="437" customFormat="1" ht="12" customHeight="1">
      <c r="A23" s="14" t="s">
        <v>93</v>
      </c>
      <c r="B23" s="439" t="s">
        <v>441</v>
      </c>
      <c r="C23" s="316"/>
    </row>
    <row r="24" spans="1:3" s="437" customFormat="1" ht="12" customHeight="1">
      <c r="A24" s="14" t="s">
        <v>172</v>
      </c>
      <c r="B24" s="439" t="s">
        <v>272</v>
      </c>
      <c r="C24" s="316">
        <v>99032</v>
      </c>
    </row>
    <row r="25" spans="1:3" s="437" customFormat="1" ht="12" customHeight="1" thickBot="1">
      <c r="A25" s="16" t="s">
        <v>173</v>
      </c>
      <c r="B25" s="440" t="s">
        <v>273</v>
      </c>
      <c r="C25" s="318">
        <v>99032</v>
      </c>
    </row>
    <row r="26" spans="1:3" s="437" customFormat="1" ht="12" customHeight="1" thickBot="1">
      <c r="A26" s="20" t="s">
        <v>174</v>
      </c>
      <c r="B26" s="21" t="s">
        <v>274</v>
      </c>
      <c r="C26" s="320">
        <f>+C27+C31+C32+C33</f>
        <v>18660</v>
      </c>
    </row>
    <row r="27" spans="1:3" s="437" customFormat="1" ht="12" customHeight="1">
      <c r="A27" s="15" t="s">
        <v>275</v>
      </c>
      <c r="B27" s="438" t="s">
        <v>456</v>
      </c>
      <c r="C27" s="433">
        <f>+C28+C29+C30</f>
        <v>14900</v>
      </c>
    </row>
    <row r="28" spans="1:3" s="437" customFormat="1" ht="12" customHeight="1">
      <c r="A28" s="14" t="s">
        <v>276</v>
      </c>
      <c r="B28" s="439" t="s">
        <v>281</v>
      </c>
      <c r="C28" s="316">
        <v>7300</v>
      </c>
    </row>
    <row r="29" spans="1:3" s="437" customFormat="1" ht="12" customHeight="1">
      <c r="A29" s="14" t="s">
        <v>277</v>
      </c>
      <c r="B29" s="439" t="s">
        <v>282</v>
      </c>
      <c r="C29" s="316"/>
    </row>
    <row r="30" spans="1:3" s="437" customFormat="1" ht="12" customHeight="1">
      <c r="A30" s="14" t="s">
        <v>454</v>
      </c>
      <c r="B30" s="510" t="s">
        <v>455</v>
      </c>
      <c r="C30" s="316">
        <v>7600</v>
      </c>
    </row>
    <row r="31" spans="1:3" s="437" customFormat="1" ht="12" customHeight="1">
      <c r="A31" s="14" t="s">
        <v>278</v>
      </c>
      <c r="B31" s="439" t="s">
        <v>283</v>
      </c>
      <c r="C31" s="316">
        <v>2900</v>
      </c>
    </row>
    <row r="32" spans="1:3" s="437" customFormat="1" ht="12" customHeight="1">
      <c r="A32" s="14" t="s">
        <v>279</v>
      </c>
      <c r="B32" s="439" t="s">
        <v>284</v>
      </c>
      <c r="C32" s="316"/>
    </row>
    <row r="33" spans="1:3" s="437" customFormat="1" ht="12" customHeight="1" thickBot="1">
      <c r="A33" s="16" t="s">
        <v>280</v>
      </c>
      <c r="B33" s="440" t="s">
        <v>285</v>
      </c>
      <c r="C33" s="318">
        <v>860</v>
      </c>
    </row>
    <row r="34" spans="1:3" s="437" customFormat="1" ht="12" customHeight="1" thickBot="1">
      <c r="A34" s="20" t="s">
        <v>23</v>
      </c>
      <c r="B34" s="21" t="s">
        <v>451</v>
      </c>
      <c r="C34" s="314">
        <f>SUM(C35:C45)</f>
        <v>27880</v>
      </c>
    </row>
    <row r="35" spans="1:3" s="437" customFormat="1" ht="12" customHeight="1">
      <c r="A35" s="15" t="s">
        <v>94</v>
      </c>
      <c r="B35" s="438" t="s">
        <v>288</v>
      </c>
      <c r="C35" s="317">
        <v>600</v>
      </c>
    </row>
    <row r="36" spans="1:3" s="437" customFormat="1" ht="12" customHeight="1">
      <c r="A36" s="14" t="s">
        <v>95</v>
      </c>
      <c r="B36" s="439" t="s">
        <v>289</v>
      </c>
      <c r="C36" s="316">
        <v>7535</v>
      </c>
    </row>
    <row r="37" spans="1:3" s="437" customFormat="1" ht="12" customHeight="1">
      <c r="A37" s="14" t="s">
        <v>96</v>
      </c>
      <c r="B37" s="439" t="s">
        <v>290</v>
      </c>
      <c r="C37" s="316">
        <v>3500</v>
      </c>
    </row>
    <row r="38" spans="1:3" s="437" customFormat="1" ht="12" customHeight="1">
      <c r="A38" s="14" t="s">
        <v>176</v>
      </c>
      <c r="B38" s="439" t="s">
        <v>291</v>
      </c>
      <c r="C38" s="316">
        <v>430</v>
      </c>
    </row>
    <row r="39" spans="1:3" s="437" customFormat="1" ht="12" customHeight="1">
      <c r="A39" s="14" t="s">
        <v>177</v>
      </c>
      <c r="B39" s="439" t="s">
        <v>292</v>
      </c>
      <c r="C39" s="316">
        <v>11437</v>
      </c>
    </row>
    <row r="40" spans="1:3" s="437" customFormat="1" ht="12" customHeight="1">
      <c r="A40" s="14" t="s">
        <v>178</v>
      </c>
      <c r="B40" s="439" t="s">
        <v>293</v>
      </c>
      <c r="C40" s="316">
        <v>4378</v>
      </c>
    </row>
    <row r="41" spans="1:3" s="437" customFormat="1" ht="12" customHeight="1">
      <c r="A41" s="14" t="s">
        <v>179</v>
      </c>
      <c r="B41" s="439" t="s">
        <v>294</v>
      </c>
      <c r="C41" s="316"/>
    </row>
    <row r="42" spans="1:3" s="437" customFormat="1" ht="12" customHeight="1">
      <c r="A42" s="14" t="s">
        <v>180</v>
      </c>
      <c r="B42" s="439" t="s">
        <v>295</v>
      </c>
      <c r="C42" s="316"/>
    </row>
    <row r="43" spans="1:3" s="437" customFormat="1" ht="12" customHeight="1">
      <c r="A43" s="14" t="s">
        <v>286</v>
      </c>
      <c r="B43" s="439" t="s">
        <v>296</v>
      </c>
      <c r="C43" s="319"/>
    </row>
    <row r="44" spans="1:3" s="437" customFormat="1" ht="12" customHeight="1">
      <c r="A44" s="16" t="s">
        <v>287</v>
      </c>
      <c r="B44" s="440" t="s">
        <v>453</v>
      </c>
      <c r="C44" s="425"/>
    </row>
    <row r="45" spans="1:3" s="437" customFormat="1" ht="12" customHeight="1" thickBot="1">
      <c r="A45" s="16" t="s">
        <v>452</v>
      </c>
      <c r="B45" s="311" t="s">
        <v>297</v>
      </c>
      <c r="C45" s="425"/>
    </row>
    <row r="46" spans="1:3" s="437" customFormat="1" ht="12" customHeight="1" thickBot="1">
      <c r="A46" s="20" t="s">
        <v>24</v>
      </c>
      <c r="B46" s="21" t="s">
        <v>298</v>
      </c>
      <c r="C46" s="314">
        <f>SUM(C47:C51)</f>
        <v>0</v>
      </c>
    </row>
    <row r="47" spans="1:3" s="437" customFormat="1" ht="12" customHeight="1">
      <c r="A47" s="15" t="s">
        <v>97</v>
      </c>
      <c r="B47" s="438" t="s">
        <v>302</v>
      </c>
      <c r="C47" s="482"/>
    </row>
    <row r="48" spans="1:3" s="437" customFormat="1" ht="12" customHeight="1">
      <c r="A48" s="14" t="s">
        <v>98</v>
      </c>
      <c r="B48" s="439" t="s">
        <v>303</v>
      </c>
      <c r="C48" s="319"/>
    </row>
    <row r="49" spans="1:3" s="437" customFormat="1" ht="12" customHeight="1">
      <c r="A49" s="14" t="s">
        <v>299</v>
      </c>
      <c r="B49" s="439" t="s">
        <v>304</v>
      </c>
      <c r="C49" s="319"/>
    </row>
    <row r="50" spans="1:3" s="437" customFormat="1" ht="12" customHeight="1">
      <c r="A50" s="14" t="s">
        <v>300</v>
      </c>
      <c r="B50" s="439" t="s">
        <v>305</v>
      </c>
      <c r="C50" s="319"/>
    </row>
    <row r="51" spans="1:3" s="437" customFormat="1" ht="12" customHeight="1" thickBot="1">
      <c r="A51" s="16" t="s">
        <v>301</v>
      </c>
      <c r="B51" s="311" t="s">
        <v>306</v>
      </c>
      <c r="C51" s="425"/>
    </row>
    <row r="52" spans="1:3" s="437" customFormat="1" ht="12" customHeight="1" thickBot="1">
      <c r="A52" s="20" t="s">
        <v>181</v>
      </c>
      <c r="B52" s="21" t="s">
        <v>307</v>
      </c>
      <c r="C52" s="314">
        <f>SUM(C53:C55)</f>
        <v>810</v>
      </c>
    </row>
    <row r="53" spans="1:3" s="437" customFormat="1" ht="12" customHeight="1">
      <c r="A53" s="15" t="s">
        <v>99</v>
      </c>
      <c r="B53" s="438" t="s">
        <v>308</v>
      </c>
      <c r="C53" s="317"/>
    </row>
    <row r="54" spans="1:3" s="437" customFormat="1" ht="12" customHeight="1">
      <c r="A54" s="14" t="s">
        <v>100</v>
      </c>
      <c r="B54" s="439" t="s">
        <v>442</v>
      </c>
      <c r="C54" s="316"/>
    </row>
    <row r="55" spans="1:3" s="437" customFormat="1" ht="12" customHeight="1">
      <c r="A55" s="14" t="s">
        <v>311</v>
      </c>
      <c r="B55" s="439" t="s">
        <v>309</v>
      </c>
      <c r="C55" s="316">
        <v>810</v>
      </c>
    </row>
    <row r="56" spans="1:3" s="437" customFormat="1" ht="12" customHeight="1" thickBot="1">
      <c r="A56" s="16" t="s">
        <v>312</v>
      </c>
      <c r="B56" s="311" t="s">
        <v>310</v>
      </c>
      <c r="C56" s="318"/>
    </row>
    <row r="57" spans="1:3" s="437" customFormat="1" ht="12" customHeight="1" thickBot="1">
      <c r="A57" s="20" t="s">
        <v>26</v>
      </c>
      <c r="B57" s="309" t="s">
        <v>313</v>
      </c>
      <c r="C57" s="314">
        <f>SUM(C58:C60)</f>
        <v>0</v>
      </c>
    </row>
    <row r="58" spans="1:3" s="437" customFormat="1" ht="12" customHeight="1">
      <c r="A58" s="15" t="s">
        <v>182</v>
      </c>
      <c r="B58" s="438" t="s">
        <v>315</v>
      </c>
      <c r="C58" s="319"/>
    </row>
    <row r="59" spans="1:3" s="437" customFormat="1" ht="12" customHeight="1">
      <c r="A59" s="14" t="s">
        <v>183</v>
      </c>
      <c r="B59" s="439" t="s">
        <v>443</v>
      </c>
      <c r="C59" s="319"/>
    </row>
    <row r="60" spans="1:3" s="437" customFormat="1" ht="12" customHeight="1">
      <c r="A60" s="14" t="s">
        <v>235</v>
      </c>
      <c r="B60" s="439" t="s">
        <v>316</v>
      </c>
      <c r="C60" s="319"/>
    </row>
    <row r="61" spans="1:3" s="437" customFormat="1" ht="12" customHeight="1" thickBot="1">
      <c r="A61" s="16" t="s">
        <v>314</v>
      </c>
      <c r="B61" s="311" t="s">
        <v>317</v>
      </c>
      <c r="C61" s="319"/>
    </row>
    <row r="62" spans="1:3" s="437" customFormat="1" ht="12" customHeight="1" thickBot="1">
      <c r="A62" s="517" t="s">
        <v>482</v>
      </c>
      <c r="B62" s="21" t="s">
        <v>318</v>
      </c>
      <c r="C62" s="320">
        <f>+C5+C12+C19+C26+C34+C46+C52+C57</f>
        <v>539712</v>
      </c>
    </row>
    <row r="63" spans="1:3" s="437" customFormat="1" ht="12" customHeight="1" thickBot="1">
      <c r="A63" s="485" t="s">
        <v>319</v>
      </c>
      <c r="B63" s="309" t="s">
        <v>320</v>
      </c>
      <c r="C63" s="314">
        <f>SUM(C64:C66)</f>
        <v>0</v>
      </c>
    </row>
    <row r="64" spans="1:3" s="437" customFormat="1" ht="12" customHeight="1">
      <c r="A64" s="15" t="s">
        <v>351</v>
      </c>
      <c r="B64" s="438" t="s">
        <v>321</v>
      </c>
      <c r="C64" s="319"/>
    </row>
    <row r="65" spans="1:3" s="437" customFormat="1" ht="12" customHeight="1">
      <c r="A65" s="14" t="s">
        <v>360</v>
      </c>
      <c r="B65" s="439" t="s">
        <v>322</v>
      </c>
      <c r="C65" s="319"/>
    </row>
    <row r="66" spans="1:3" s="437" customFormat="1" ht="12" customHeight="1" thickBot="1">
      <c r="A66" s="16" t="s">
        <v>361</v>
      </c>
      <c r="B66" s="511" t="s">
        <v>473</v>
      </c>
      <c r="C66" s="319"/>
    </row>
    <row r="67" spans="1:3" s="437" customFormat="1" ht="12" customHeight="1" thickBot="1">
      <c r="A67" s="485" t="s">
        <v>324</v>
      </c>
      <c r="B67" s="309" t="s">
        <v>557</v>
      </c>
      <c r="C67" s="314"/>
    </row>
    <row r="68" spans="1:3" s="437" customFormat="1" ht="12" customHeight="1" thickBot="1">
      <c r="A68" s="485" t="s">
        <v>330</v>
      </c>
      <c r="B68" s="309" t="s">
        <v>331</v>
      </c>
      <c r="C68" s="314">
        <f>SUM(C69:C70)</f>
        <v>14203</v>
      </c>
    </row>
    <row r="69" spans="1:3" s="437" customFormat="1" ht="12" customHeight="1">
      <c r="A69" s="15" t="s">
        <v>354</v>
      </c>
      <c r="B69" s="438" t="s">
        <v>332</v>
      </c>
      <c r="C69" s="319">
        <v>14203</v>
      </c>
    </row>
    <row r="70" spans="1:3" s="437" customFormat="1" ht="12" customHeight="1" thickBot="1">
      <c r="A70" s="16" t="s">
        <v>355</v>
      </c>
      <c r="B70" s="311" t="s">
        <v>333</v>
      </c>
      <c r="C70" s="319"/>
    </row>
    <row r="71" spans="1:3" s="437" customFormat="1" ht="12" customHeight="1" thickBot="1">
      <c r="A71" s="485" t="s">
        <v>334</v>
      </c>
      <c r="B71" s="309" t="s">
        <v>563</v>
      </c>
      <c r="C71" s="314"/>
    </row>
    <row r="72" spans="1:3" s="437" customFormat="1" ht="12" customHeight="1" thickBot="1">
      <c r="A72" s="485" t="s">
        <v>339</v>
      </c>
      <c r="B72" s="309" t="s">
        <v>564</v>
      </c>
      <c r="C72" s="314"/>
    </row>
    <row r="73" spans="1:3" s="437" customFormat="1" ht="12" customHeight="1" thickBot="1">
      <c r="A73" s="485" t="s">
        <v>348</v>
      </c>
      <c r="B73" s="309" t="s">
        <v>481</v>
      </c>
      <c r="C73" s="483"/>
    </row>
    <row r="74" spans="1:3" s="437" customFormat="1" ht="13.5" customHeight="1" thickBot="1">
      <c r="A74" s="485" t="s">
        <v>350</v>
      </c>
      <c r="B74" s="309" t="s">
        <v>349</v>
      </c>
      <c r="C74" s="483"/>
    </row>
    <row r="75" spans="1:3" s="437" customFormat="1" ht="15.75" customHeight="1" thickBot="1">
      <c r="A75" s="485" t="s">
        <v>362</v>
      </c>
      <c r="B75" s="445" t="s">
        <v>484</v>
      </c>
      <c r="C75" s="320">
        <f>+C63+C67+C68+C71+C72+C74+C73</f>
        <v>14203</v>
      </c>
    </row>
    <row r="76" spans="1:3" s="437" customFormat="1" ht="16.5" customHeight="1" thickBot="1">
      <c r="A76" s="486" t="s">
        <v>483</v>
      </c>
      <c r="B76" s="446" t="s">
        <v>485</v>
      </c>
      <c r="C76" s="320">
        <f>+C62+C75</f>
        <v>553915</v>
      </c>
    </row>
    <row r="77" spans="1:3" s="437" customFormat="1" ht="39.75" customHeight="1">
      <c r="A77" s="5"/>
      <c r="B77" s="6"/>
      <c r="C77" s="321"/>
    </row>
    <row r="78" spans="1:3" ht="16.5" customHeight="1">
      <c r="A78" s="585" t="s">
        <v>47</v>
      </c>
      <c r="B78" s="585"/>
      <c r="C78" s="585"/>
    </row>
    <row r="79" spans="1:3" s="447" customFormat="1" ht="16.5" customHeight="1" thickBot="1">
      <c r="A79" s="586" t="s">
        <v>154</v>
      </c>
      <c r="B79" s="586"/>
      <c r="C79" s="147" t="s">
        <v>234</v>
      </c>
    </row>
    <row r="80" spans="1:3" ht="38.1" customHeight="1" thickBot="1">
      <c r="A80" s="23" t="s">
        <v>72</v>
      </c>
      <c r="B80" s="24" t="s">
        <v>48</v>
      </c>
      <c r="C80" s="41" t="str">
        <f>+C3</f>
        <v>2015. évi előirányzat</v>
      </c>
    </row>
    <row r="81" spans="1:3" s="436" customFormat="1" ht="12" customHeight="1" thickBot="1">
      <c r="A81" s="34" t="s">
        <v>499</v>
      </c>
      <c r="B81" s="35" t="s">
        <v>500</v>
      </c>
      <c r="C81" s="36" t="s">
        <v>501</v>
      </c>
    </row>
    <row r="82" spans="1:3" ht="12" customHeight="1" thickBot="1">
      <c r="A82" s="22" t="s">
        <v>19</v>
      </c>
      <c r="B82" s="31" t="s">
        <v>457</v>
      </c>
      <c r="C82" s="313">
        <f>C83+C84+C85+C86+C87+C100</f>
        <v>434525</v>
      </c>
    </row>
    <row r="83" spans="1:3" ht="12" customHeight="1">
      <c r="A83" s="17" t="s">
        <v>101</v>
      </c>
      <c r="B83" s="10" t="s">
        <v>49</v>
      </c>
      <c r="C83" s="315">
        <v>213849</v>
      </c>
    </row>
    <row r="84" spans="1:3" ht="12" customHeight="1">
      <c r="A84" s="14" t="s">
        <v>102</v>
      </c>
      <c r="B84" s="8" t="s">
        <v>184</v>
      </c>
      <c r="C84" s="316">
        <v>41167</v>
      </c>
    </row>
    <row r="85" spans="1:3" ht="12" customHeight="1">
      <c r="A85" s="14" t="s">
        <v>103</v>
      </c>
      <c r="B85" s="8" t="s">
        <v>140</v>
      </c>
      <c r="C85" s="318">
        <v>111685</v>
      </c>
    </row>
    <row r="86" spans="1:3" ht="12" customHeight="1">
      <c r="A86" s="14" t="s">
        <v>104</v>
      </c>
      <c r="B86" s="11" t="s">
        <v>185</v>
      </c>
      <c r="C86" s="318">
        <v>28325</v>
      </c>
    </row>
    <row r="87" spans="1:3" ht="12" customHeight="1">
      <c r="A87" s="14" t="s">
        <v>115</v>
      </c>
      <c r="B87" s="19" t="s">
        <v>186</v>
      </c>
      <c r="C87" s="318">
        <v>35499</v>
      </c>
    </row>
    <row r="88" spans="1:3" ht="12" customHeight="1">
      <c r="A88" s="14" t="s">
        <v>105</v>
      </c>
      <c r="B88" s="8" t="s">
        <v>462</v>
      </c>
      <c r="C88" s="318"/>
    </row>
    <row r="89" spans="1:3" ht="12" customHeight="1">
      <c r="A89" s="14" t="s">
        <v>106</v>
      </c>
      <c r="B89" s="152" t="s">
        <v>461</v>
      </c>
      <c r="C89" s="318"/>
    </row>
    <row r="90" spans="1:3" ht="12" customHeight="1">
      <c r="A90" s="14" t="s">
        <v>116</v>
      </c>
      <c r="B90" s="152" t="s">
        <v>460</v>
      </c>
      <c r="C90" s="318">
        <v>1052</v>
      </c>
    </row>
    <row r="91" spans="1:3" ht="12" customHeight="1">
      <c r="A91" s="14" t="s">
        <v>117</v>
      </c>
      <c r="B91" s="150" t="s">
        <v>365</v>
      </c>
      <c r="C91" s="318"/>
    </row>
    <row r="92" spans="1:3" ht="12" customHeight="1">
      <c r="A92" s="14" t="s">
        <v>118</v>
      </c>
      <c r="B92" s="151" t="s">
        <v>366</v>
      </c>
      <c r="C92" s="318"/>
    </row>
    <row r="93" spans="1:3" ht="12" customHeight="1">
      <c r="A93" s="14" t="s">
        <v>119</v>
      </c>
      <c r="B93" s="151" t="s">
        <v>367</v>
      </c>
      <c r="C93" s="318"/>
    </row>
    <row r="94" spans="1:3" ht="12" customHeight="1">
      <c r="A94" s="14" t="s">
        <v>121</v>
      </c>
      <c r="B94" s="150" t="s">
        <v>368</v>
      </c>
      <c r="C94" s="318">
        <v>33447</v>
      </c>
    </row>
    <row r="95" spans="1:3" ht="12" customHeight="1">
      <c r="A95" s="14" t="s">
        <v>187</v>
      </c>
      <c r="B95" s="150" t="s">
        <v>369</v>
      </c>
      <c r="C95" s="318"/>
    </row>
    <row r="96" spans="1:3" ht="12" customHeight="1">
      <c r="A96" s="14" t="s">
        <v>363</v>
      </c>
      <c r="B96" s="151" t="s">
        <v>370</v>
      </c>
      <c r="C96" s="318"/>
    </row>
    <row r="97" spans="1:3" ht="12" customHeight="1">
      <c r="A97" s="13" t="s">
        <v>364</v>
      </c>
      <c r="B97" s="152" t="s">
        <v>371</v>
      </c>
      <c r="C97" s="318"/>
    </row>
    <row r="98" spans="1:3" ht="12" customHeight="1">
      <c r="A98" s="14" t="s">
        <v>458</v>
      </c>
      <c r="B98" s="152" t="s">
        <v>372</v>
      </c>
      <c r="C98" s="318"/>
    </row>
    <row r="99" spans="1:3" ht="12" customHeight="1">
      <c r="A99" s="16" t="s">
        <v>459</v>
      </c>
      <c r="B99" s="152" t="s">
        <v>373</v>
      </c>
      <c r="C99" s="318">
        <v>1000</v>
      </c>
    </row>
    <row r="100" spans="1:3" ht="12" customHeight="1">
      <c r="A100" s="14" t="s">
        <v>463</v>
      </c>
      <c r="B100" s="11" t="s">
        <v>50</v>
      </c>
      <c r="C100" s="316">
        <v>4000</v>
      </c>
    </row>
    <row r="101" spans="1:3" ht="12" customHeight="1">
      <c r="A101" s="14" t="s">
        <v>464</v>
      </c>
      <c r="B101" s="8" t="s">
        <v>466</v>
      </c>
      <c r="C101" s="316">
        <v>2000</v>
      </c>
    </row>
    <row r="102" spans="1:3" ht="12" customHeight="1" thickBot="1">
      <c r="A102" s="18" t="s">
        <v>465</v>
      </c>
      <c r="B102" s="515" t="s">
        <v>467</v>
      </c>
      <c r="C102" s="322">
        <v>2000</v>
      </c>
    </row>
    <row r="103" spans="1:3" ht="12" customHeight="1" thickBot="1">
      <c r="A103" s="512" t="s">
        <v>20</v>
      </c>
      <c r="B103" s="513" t="s">
        <v>374</v>
      </c>
      <c r="C103" s="514">
        <f>+C104+C106+C108</f>
        <v>110863</v>
      </c>
    </row>
    <row r="104" spans="1:3" ht="12" customHeight="1">
      <c r="A104" s="15" t="s">
        <v>107</v>
      </c>
      <c r="B104" s="8" t="s">
        <v>233</v>
      </c>
      <c r="C104" s="317">
        <v>11831</v>
      </c>
    </row>
    <row r="105" spans="1:3" ht="12" customHeight="1">
      <c r="A105" s="15" t="s">
        <v>108</v>
      </c>
      <c r="B105" s="12" t="s">
        <v>378</v>
      </c>
      <c r="C105" s="317"/>
    </row>
    <row r="106" spans="1:3" ht="12" customHeight="1">
      <c r="A106" s="15" t="s">
        <v>109</v>
      </c>
      <c r="B106" s="12" t="s">
        <v>188</v>
      </c>
      <c r="C106" s="316">
        <v>99032</v>
      </c>
    </row>
    <row r="107" spans="1:3" ht="12" customHeight="1">
      <c r="A107" s="15" t="s">
        <v>110</v>
      </c>
      <c r="B107" s="12" t="s">
        <v>379</v>
      </c>
      <c r="C107" s="281">
        <v>99032</v>
      </c>
    </row>
    <row r="108" spans="1:3" ht="12" customHeight="1" thickBot="1">
      <c r="A108" s="15" t="s">
        <v>111</v>
      </c>
      <c r="B108" s="311" t="s">
        <v>236</v>
      </c>
      <c r="C108" s="281"/>
    </row>
    <row r="109" spans="1:3" ht="12" customHeight="1" thickBot="1">
      <c r="A109" s="20" t="s">
        <v>21</v>
      </c>
      <c r="B109" s="131" t="s">
        <v>468</v>
      </c>
      <c r="C109" s="314">
        <f>+C82+C103</f>
        <v>545388</v>
      </c>
    </row>
    <row r="110" spans="1:3" ht="12" customHeight="1" thickBot="1">
      <c r="A110" s="20" t="s">
        <v>22</v>
      </c>
      <c r="B110" s="131" t="s">
        <v>469</v>
      </c>
      <c r="C110" s="314">
        <f>SUM(C111:C113)</f>
        <v>1671</v>
      </c>
    </row>
    <row r="111" spans="1:3" ht="12" customHeight="1">
      <c r="A111" s="15" t="s">
        <v>275</v>
      </c>
      <c r="B111" s="12" t="s">
        <v>470</v>
      </c>
      <c r="C111" s="281">
        <v>1671</v>
      </c>
    </row>
    <row r="112" spans="1:3" ht="12" customHeight="1">
      <c r="A112" s="15" t="s">
        <v>278</v>
      </c>
      <c r="B112" s="12" t="s">
        <v>471</v>
      </c>
      <c r="C112" s="281" t="s">
        <v>561</v>
      </c>
    </row>
    <row r="113" spans="1:9" ht="12" customHeight="1" thickBot="1">
      <c r="A113" s="13" t="s">
        <v>279</v>
      </c>
      <c r="B113" s="12" t="s">
        <v>472</v>
      </c>
      <c r="C113" s="281"/>
    </row>
    <row r="114" spans="1:9" ht="12" customHeight="1" thickBot="1">
      <c r="A114" s="20" t="s">
        <v>23</v>
      </c>
      <c r="B114" s="131" t="s">
        <v>559</v>
      </c>
      <c r="C114" s="314"/>
    </row>
    <row r="115" spans="1:9" ht="12" customHeight="1" thickBot="1">
      <c r="A115" s="20" t="s">
        <v>24</v>
      </c>
      <c r="B115" s="131" t="s">
        <v>577</v>
      </c>
      <c r="C115" s="320">
        <f>SUM(C116:C119)</f>
        <v>6856</v>
      </c>
    </row>
    <row r="116" spans="1:9" s="3" customFormat="1" ht="12.75">
      <c r="A116" s="457" t="s">
        <v>97</v>
      </c>
      <c r="B116" s="9" t="s">
        <v>385</v>
      </c>
      <c r="C116" s="281"/>
    </row>
    <row r="117" spans="1:9" s="3" customFormat="1" ht="12" customHeight="1">
      <c r="A117" s="457" t="s">
        <v>98</v>
      </c>
      <c r="B117" s="9" t="s">
        <v>386</v>
      </c>
      <c r="C117" s="281">
        <v>6856</v>
      </c>
    </row>
    <row r="118" spans="1:9" s="101" customFormat="1" ht="12" customHeight="1">
      <c r="A118" s="457" t="s">
        <v>299</v>
      </c>
      <c r="B118" s="9" t="s">
        <v>475</v>
      </c>
      <c r="C118" s="281"/>
    </row>
    <row r="119" spans="1:9" s="101" customFormat="1" ht="12" customHeight="1" thickBot="1">
      <c r="A119" s="463" t="s">
        <v>300</v>
      </c>
      <c r="B119" s="7" t="s">
        <v>405</v>
      </c>
      <c r="C119" s="281"/>
    </row>
    <row r="120" spans="1:9" ht="12" customHeight="1" thickBot="1">
      <c r="A120" s="20" t="s">
        <v>25</v>
      </c>
      <c r="B120" s="131" t="s">
        <v>562</v>
      </c>
      <c r="C120" s="323"/>
    </row>
    <row r="121" spans="1:9" ht="12" customHeight="1" thickBot="1">
      <c r="A121" s="20" t="s">
        <v>26</v>
      </c>
      <c r="B121" s="131" t="s">
        <v>476</v>
      </c>
      <c r="C121" s="516"/>
    </row>
    <row r="122" spans="1:9" ht="12" customHeight="1" thickBot="1">
      <c r="A122" s="20" t="s">
        <v>27</v>
      </c>
      <c r="B122" s="131" t="s">
        <v>477</v>
      </c>
      <c r="C122" s="516"/>
    </row>
    <row r="123" spans="1:9" ht="15" customHeight="1" thickBot="1">
      <c r="A123" s="20" t="s">
        <v>28</v>
      </c>
      <c r="B123" s="131" t="s">
        <v>479</v>
      </c>
      <c r="C123" s="448">
        <f>+C110+C114+C115+C120+C121+C122</f>
        <v>8527</v>
      </c>
      <c r="F123" s="449"/>
      <c r="G123" s="450"/>
      <c r="H123" s="450"/>
      <c r="I123" s="450"/>
    </row>
    <row r="124" spans="1:9" s="437" customFormat="1" ht="12.95" customHeight="1" thickBot="1">
      <c r="A124" s="312" t="s">
        <v>29</v>
      </c>
      <c r="B124" s="401" t="s">
        <v>478</v>
      </c>
      <c r="C124" s="448">
        <f>+C109+C123</f>
        <v>553915</v>
      </c>
    </row>
    <row r="125" spans="1:9" ht="7.5" customHeight="1"/>
    <row r="126" spans="1:9">
      <c r="A126" s="587" t="s">
        <v>387</v>
      </c>
      <c r="B126" s="587"/>
      <c r="C126" s="587"/>
    </row>
    <row r="127" spans="1:9" ht="15" customHeight="1" thickBot="1">
      <c r="A127" s="584" t="s">
        <v>155</v>
      </c>
      <c r="B127" s="584"/>
      <c r="C127" s="324" t="s">
        <v>234</v>
      </c>
    </row>
    <row r="128" spans="1:9" ht="13.5" customHeight="1" thickBot="1">
      <c r="A128" s="20">
        <v>1</v>
      </c>
      <c r="B128" s="30" t="s">
        <v>480</v>
      </c>
      <c r="C128" s="314">
        <f>+C62-C109</f>
        <v>-5676</v>
      </c>
      <c r="D128" s="451"/>
    </row>
    <row r="129" spans="1:3" ht="27.75" customHeight="1" thickBot="1">
      <c r="A129" s="20" t="s">
        <v>20</v>
      </c>
      <c r="B129" s="30" t="s">
        <v>486</v>
      </c>
      <c r="C129" s="314">
        <f>+C75-C123</f>
        <v>5676</v>
      </c>
    </row>
  </sheetData>
  <mergeCells count="6">
    <mergeCell ref="A127:B127"/>
    <mergeCell ref="A78:C78"/>
    <mergeCell ref="A1:C1"/>
    <mergeCell ref="A2:B2"/>
    <mergeCell ref="A79:B79"/>
    <mergeCell ref="A126:C12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Buj Község Önkormányzat
2015. ÉVI KÖLTSÉGVETÉSÉNEK ÖSSZEVONT MÉRLEGE&amp;10
&amp;R&amp;"Times New Roman CE,Félkövér dőlt"&amp;11 1.1. melléklet a ........./2015. (.......) önkormányzati rendelethez</oddHeader>
  </headerFooter>
  <rowBreaks count="1" manualBreakCount="1">
    <brk id="76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49" zoomScale="130" zoomScaleNormal="130" workbookViewId="0">
      <selection activeCell="C42" sqref="C42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476" t="str">
        <f>+CONCATENATE("9.2.1. melléklet a ……/",LEFT(ÖSSZEFÜGGÉSEK!A5,4),". (….) önkormányzati rendelethez")</f>
        <v>9.2.1. melléklet a ……/2015. (….) önkormányzati rendelethez</v>
      </c>
    </row>
    <row r="2" spans="1:3" s="477" customFormat="1" ht="25.5" customHeight="1">
      <c r="A2" s="428" t="s">
        <v>204</v>
      </c>
      <c r="B2" s="374" t="s">
        <v>414</v>
      </c>
      <c r="C2" s="388" t="s">
        <v>61</v>
      </c>
    </row>
    <row r="3" spans="1:3" s="477" customFormat="1" ht="24.75" thickBot="1">
      <c r="A3" s="470" t="s">
        <v>203</v>
      </c>
      <c r="B3" s="375" t="s">
        <v>433</v>
      </c>
      <c r="C3" s="389" t="s">
        <v>61</v>
      </c>
    </row>
    <row r="4" spans="1:3" s="478" customFormat="1" ht="15.95" customHeight="1" thickBot="1">
      <c r="A4" s="241"/>
      <c r="B4" s="241"/>
      <c r="C4" s="242" t="s">
        <v>55</v>
      </c>
    </row>
    <row r="5" spans="1:3" ht="13.5" thickBot="1">
      <c r="A5" s="429" t="s">
        <v>205</v>
      </c>
      <c r="B5" s="243" t="s">
        <v>56</v>
      </c>
      <c r="C5" s="244" t="s">
        <v>57</v>
      </c>
    </row>
    <row r="6" spans="1:3" s="479" customFormat="1" ht="12.95" customHeight="1" thickBot="1">
      <c r="A6" s="214" t="s">
        <v>499</v>
      </c>
      <c r="B6" s="215" t="s">
        <v>500</v>
      </c>
      <c r="C6" s="216" t="s">
        <v>501</v>
      </c>
    </row>
    <row r="7" spans="1:3" s="479" customFormat="1" ht="15.95" customHeight="1" thickBot="1">
      <c r="A7" s="245"/>
      <c r="B7" s="246" t="s">
        <v>58</v>
      </c>
      <c r="C7" s="247"/>
    </row>
    <row r="8" spans="1:3" s="390" customFormat="1" ht="12" customHeight="1" thickBot="1">
      <c r="A8" s="214" t="s">
        <v>19</v>
      </c>
      <c r="B8" s="248" t="s">
        <v>526</v>
      </c>
      <c r="C8" s="334">
        <f>SUM(C9:C19)</f>
        <v>0</v>
      </c>
    </row>
    <row r="9" spans="1:3" s="390" customFormat="1" ht="12" customHeight="1">
      <c r="A9" s="471" t="s">
        <v>101</v>
      </c>
      <c r="B9" s="10" t="s">
        <v>288</v>
      </c>
      <c r="C9" s="379"/>
    </row>
    <row r="10" spans="1:3" s="390" customFormat="1" ht="12" customHeight="1">
      <c r="A10" s="472" t="s">
        <v>102</v>
      </c>
      <c r="B10" s="8" t="s">
        <v>289</v>
      </c>
      <c r="C10" s="332"/>
    </row>
    <row r="11" spans="1:3" s="390" customFormat="1" ht="12" customHeight="1">
      <c r="A11" s="472" t="s">
        <v>103</v>
      </c>
      <c r="B11" s="8" t="s">
        <v>290</v>
      </c>
      <c r="C11" s="332"/>
    </row>
    <row r="12" spans="1:3" s="390" customFormat="1" ht="12" customHeight="1">
      <c r="A12" s="472" t="s">
        <v>104</v>
      </c>
      <c r="B12" s="8" t="s">
        <v>291</v>
      </c>
      <c r="C12" s="332"/>
    </row>
    <row r="13" spans="1:3" s="390" customFormat="1" ht="12" customHeight="1">
      <c r="A13" s="472" t="s">
        <v>149</v>
      </c>
      <c r="B13" s="8" t="s">
        <v>292</v>
      </c>
      <c r="C13" s="332"/>
    </row>
    <row r="14" spans="1:3" s="390" customFormat="1" ht="12" customHeight="1">
      <c r="A14" s="472" t="s">
        <v>105</v>
      </c>
      <c r="B14" s="8" t="s">
        <v>415</v>
      </c>
      <c r="C14" s="332"/>
    </row>
    <row r="15" spans="1:3" s="390" customFormat="1" ht="12" customHeight="1">
      <c r="A15" s="472" t="s">
        <v>106</v>
      </c>
      <c r="B15" s="7" t="s">
        <v>416</v>
      </c>
      <c r="C15" s="332"/>
    </row>
    <row r="16" spans="1:3" s="390" customFormat="1" ht="12" customHeight="1">
      <c r="A16" s="472" t="s">
        <v>116</v>
      </c>
      <c r="B16" s="8" t="s">
        <v>295</v>
      </c>
      <c r="C16" s="380"/>
    </row>
    <row r="17" spans="1:3" s="480" customFormat="1" ht="12" customHeight="1">
      <c r="A17" s="472" t="s">
        <v>117</v>
      </c>
      <c r="B17" s="8" t="s">
        <v>296</v>
      </c>
      <c r="C17" s="332"/>
    </row>
    <row r="18" spans="1:3" s="480" customFormat="1" ht="12" customHeight="1">
      <c r="A18" s="472" t="s">
        <v>118</v>
      </c>
      <c r="B18" s="8" t="s">
        <v>453</v>
      </c>
      <c r="C18" s="333"/>
    </row>
    <row r="19" spans="1:3" s="480" customFormat="1" ht="12" customHeight="1" thickBot="1">
      <c r="A19" s="472" t="s">
        <v>119</v>
      </c>
      <c r="B19" s="7" t="s">
        <v>297</v>
      </c>
      <c r="C19" s="333"/>
    </row>
    <row r="20" spans="1:3" s="390" customFormat="1" ht="12" customHeight="1" thickBot="1">
      <c r="A20" s="214" t="s">
        <v>20</v>
      </c>
      <c r="B20" s="248" t="s">
        <v>417</v>
      </c>
      <c r="C20" s="334">
        <f>SUM(C21:C23)</f>
        <v>0</v>
      </c>
    </row>
    <row r="21" spans="1:3" s="480" customFormat="1" ht="12" customHeight="1">
      <c r="A21" s="472" t="s">
        <v>107</v>
      </c>
      <c r="B21" s="9" t="s">
        <v>265</v>
      </c>
      <c r="C21" s="332"/>
    </row>
    <row r="22" spans="1:3" s="480" customFormat="1" ht="12" customHeight="1">
      <c r="A22" s="472" t="s">
        <v>108</v>
      </c>
      <c r="B22" s="8" t="s">
        <v>418</v>
      </c>
      <c r="C22" s="332"/>
    </row>
    <row r="23" spans="1:3" s="480" customFormat="1" ht="12" customHeight="1">
      <c r="A23" s="472" t="s">
        <v>109</v>
      </c>
      <c r="B23" s="8" t="s">
        <v>419</v>
      </c>
      <c r="C23" s="332"/>
    </row>
    <row r="24" spans="1:3" s="480" customFormat="1" ht="12" customHeight="1" thickBot="1">
      <c r="A24" s="472" t="s">
        <v>110</v>
      </c>
      <c r="B24" s="8" t="s">
        <v>527</v>
      </c>
      <c r="C24" s="332"/>
    </row>
    <row r="25" spans="1:3" s="480" customFormat="1" ht="12" customHeight="1" thickBot="1">
      <c r="A25" s="222" t="s">
        <v>21</v>
      </c>
      <c r="B25" s="131" t="s">
        <v>175</v>
      </c>
      <c r="C25" s="361"/>
    </row>
    <row r="26" spans="1:3" s="480" customFormat="1" ht="12" customHeight="1" thickBot="1">
      <c r="A26" s="222" t="s">
        <v>22</v>
      </c>
      <c r="B26" s="131" t="s">
        <v>528</v>
      </c>
      <c r="C26" s="334">
        <f>+C27+C28+C29</f>
        <v>0</v>
      </c>
    </row>
    <row r="27" spans="1:3" s="480" customFormat="1" ht="12" customHeight="1">
      <c r="A27" s="473" t="s">
        <v>275</v>
      </c>
      <c r="B27" s="474" t="s">
        <v>270</v>
      </c>
      <c r="C27" s="86"/>
    </row>
    <row r="28" spans="1:3" s="480" customFormat="1" ht="12" customHeight="1">
      <c r="A28" s="473" t="s">
        <v>278</v>
      </c>
      <c r="B28" s="474" t="s">
        <v>418</v>
      </c>
      <c r="C28" s="332"/>
    </row>
    <row r="29" spans="1:3" s="480" customFormat="1" ht="12" customHeight="1">
      <c r="A29" s="473" t="s">
        <v>279</v>
      </c>
      <c r="B29" s="475" t="s">
        <v>421</v>
      </c>
      <c r="C29" s="332"/>
    </row>
    <row r="30" spans="1:3" s="480" customFormat="1" ht="12" customHeight="1" thickBot="1">
      <c r="A30" s="472" t="s">
        <v>280</v>
      </c>
      <c r="B30" s="149" t="s">
        <v>529</v>
      </c>
      <c r="C30" s="93"/>
    </row>
    <row r="31" spans="1:3" s="480" customFormat="1" ht="12" customHeight="1" thickBot="1">
      <c r="A31" s="222" t="s">
        <v>23</v>
      </c>
      <c r="B31" s="131" t="s">
        <v>422</v>
      </c>
      <c r="C31" s="334">
        <f>+C32+C33+C34</f>
        <v>0</v>
      </c>
    </row>
    <row r="32" spans="1:3" s="480" customFormat="1" ht="12" customHeight="1">
      <c r="A32" s="473" t="s">
        <v>94</v>
      </c>
      <c r="B32" s="474" t="s">
        <v>302</v>
      </c>
      <c r="C32" s="86"/>
    </row>
    <row r="33" spans="1:3" s="480" customFormat="1" ht="12" customHeight="1">
      <c r="A33" s="473" t="s">
        <v>95</v>
      </c>
      <c r="B33" s="475" t="s">
        <v>303</v>
      </c>
      <c r="C33" s="335"/>
    </row>
    <row r="34" spans="1:3" s="480" customFormat="1" ht="12" customHeight="1" thickBot="1">
      <c r="A34" s="472" t="s">
        <v>96</v>
      </c>
      <c r="B34" s="149" t="s">
        <v>304</v>
      </c>
      <c r="C34" s="93"/>
    </row>
    <row r="35" spans="1:3" s="390" customFormat="1" ht="12" customHeight="1" thickBot="1">
      <c r="A35" s="222" t="s">
        <v>24</v>
      </c>
      <c r="B35" s="131" t="s">
        <v>390</v>
      </c>
      <c r="C35" s="361"/>
    </row>
    <row r="36" spans="1:3" s="390" customFormat="1" ht="12" customHeight="1" thickBot="1">
      <c r="A36" s="222" t="s">
        <v>25</v>
      </c>
      <c r="B36" s="131" t="s">
        <v>423</v>
      </c>
      <c r="C36" s="381"/>
    </row>
    <row r="37" spans="1:3" s="390" customFormat="1" ht="12" customHeight="1" thickBot="1">
      <c r="A37" s="214" t="s">
        <v>26</v>
      </c>
      <c r="B37" s="131" t="s">
        <v>424</v>
      </c>
      <c r="C37" s="382">
        <f>+C8+C20+C25+C26+C31+C35+C36</f>
        <v>0</v>
      </c>
    </row>
    <row r="38" spans="1:3" s="390" customFormat="1" ht="12" customHeight="1" thickBot="1">
      <c r="A38" s="249" t="s">
        <v>27</v>
      </c>
      <c r="B38" s="131" t="s">
        <v>425</v>
      </c>
      <c r="C38" s="382">
        <f>+C39+C40+C41</f>
        <v>53729</v>
      </c>
    </row>
    <row r="39" spans="1:3" s="390" customFormat="1" ht="12" customHeight="1">
      <c r="A39" s="473" t="s">
        <v>426</v>
      </c>
      <c r="B39" s="474" t="s">
        <v>243</v>
      </c>
      <c r="C39" s="86"/>
    </row>
    <row r="40" spans="1:3" s="390" customFormat="1" ht="12" customHeight="1">
      <c r="A40" s="473" t="s">
        <v>427</v>
      </c>
      <c r="B40" s="475" t="s">
        <v>2</v>
      </c>
      <c r="C40" s="335"/>
    </row>
    <row r="41" spans="1:3" s="480" customFormat="1" ht="12" customHeight="1" thickBot="1">
      <c r="A41" s="472" t="s">
        <v>428</v>
      </c>
      <c r="B41" s="149" t="s">
        <v>429</v>
      </c>
      <c r="C41" s="93">
        <v>53729</v>
      </c>
    </row>
    <row r="42" spans="1:3" s="480" customFormat="1" ht="15" customHeight="1" thickBot="1">
      <c r="A42" s="249" t="s">
        <v>28</v>
      </c>
      <c r="B42" s="250" t="s">
        <v>430</v>
      </c>
      <c r="C42" s="385">
        <f>+C37+C38</f>
        <v>53729</v>
      </c>
    </row>
    <row r="43" spans="1:3" s="480" customFormat="1" ht="15" customHeight="1">
      <c r="A43" s="251"/>
      <c r="B43" s="252"/>
      <c r="C43" s="383"/>
    </row>
    <row r="44" spans="1:3" ht="13.5" thickBot="1">
      <c r="A44" s="253"/>
      <c r="B44" s="254"/>
      <c r="C44" s="384"/>
    </row>
    <row r="45" spans="1:3" s="479" customFormat="1" ht="16.5" customHeight="1" thickBot="1">
      <c r="A45" s="255"/>
      <c r="B45" s="256" t="s">
        <v>59</v>
      </c>
      <c r="C45" s="385"/>
    </row>
    <row r="46" spans="1:3" s="481" customFormat="1" ht="12" customHeight="1" thickBot="1">
      <c r="A46" s="222" t="s">
        <v>19</v>
      </c>
      <c r="B46" s="131" t="s">
        <v>431</v>
      </c>
      <c r="C46" s="334">
        <f>SUM(C47:C51)</f>
        <v>53285</v>
      </c>
    </row>
    <row r="47" spans="1:3" ht="12" customHeight="1">
      <c r="A47" s="472" t="s">
        <v>101</v>
      </c>
      <c r="B47" s="9" t="s">
        <v>49</v>
      </c>
      <c r="C47" s="86">
        <v>21081</v>
      </c>
    </row>
    <row r="48" spans="1:3" ht="12" customHeight="1">
      <c r="A48" s="472" t="s">
        <v>102</v>
      </c>
      <c r="B48" s="8" t="s">
        <v>184</v>
      </c>
      <c r="C48" s="89">
        <v>5756</v>
      </c>
    </row>
    <row r="49" spans="1:3" ht="12" customHeight="1">
      <c r="A49" s="472" t="s">
        <v>103</v>
      </c>
      <c r="B49" s="8" t="s">
        <v>140</v>
      </c>
      <c r="C49" s="89">
        <v>6623</v>
      </c>
    </row>
    <row r="50" spans="1:3" ht="12" customHeight="1">
      <c r="A50" s="472" t="s">
        <v>104</v>
      </c>
      <c r="B50" s="8" t="s">
        <v>185</v>
      </c>
      <c r="C50" s="89">
        <v>19825</v>
      </c>
    </row>
    <row r="51" spans="1:3" ht="12" customHeight="1" thickBot="1">
      <c r="A51" s="472" t="s">
        <v>149</v>
      </c>
      <c r="B51" s="8" t="s">
        <v>186</v>
      </c>
      <c r="C51" s="89"/>
    </row>
    <row r="52" spans="1:3" ht="12" customHeight="1" thickBot="1">
      <c r="A52" s="222" t="s">
        <v>20</v>
      </c>
      <c r="B52" s="131" t="s">
        <v>432</v>
      </c>
      <c r="C52" s="334">
        <f>SUM(C53:C55)</f>
        <v>444</v>
      </c>
    </row>
    <row r="53" spans="1:3" s="481" customFormat="1" ht="12" customHeight="1">
      <c r="A53" s="472" t="s">
        <v>107</v>
      </c>
      <c r="B53" s="9" t="s">
        <v>233</v>
      </c>
      <c r="C53" s="86">
        <v>444</v>
      </c>
    </row>
    <row r="54" spans="1:3" ht="12" customHeight="1">
      <c r="A54" s="472" t="s">
        <v>108</v>
      </c>
      <c r="B54" s="8" t="s">
        <v>188</v>
      </c>
      <c r="C54" s="89"/>
    </row>
    <row r="55" spans="1:3" ht="12" customHeight="1">
      <c r="A55" s="472" t="s">
        <v>109</v>
      </c>
      <c r="B55" s="8" t="s">
        <v>60</v>
      </c>
      <c r="C55" s="89"/>
    </row>
    <row r="56" spans="1:3" ht="12" customHeight="1" thickBot="1">
      <c r="A56" s="472" t="s">
        <v>110</v>
      </c>
      <c r="B56" s="8" t="s">
        <v>530</v>
      </c>
      <c r="C56" s="89"/>
    </row>
    <row r="57" spans="1:3" ht="15" customHeight="1" thickBot="1">
      <c r="A57" s="222" t="s">
        <v>21</v>
      </c>
      <c r="B57" s="131" t="s">
        <v>13</v>
      </c>
      <c r="C57" s="361"/>
    </row>
    <row r="58" spans="1:3" ht="13.5" thickBot="1">
      <c r="A58" s="222" t="s">
        <v>22</v>
      </c>
      <c r="B58" s="257" t="s">
        <v>536</v>
      </c>
      <c r="C58" s="386">
        <f>+C46+C52+C57</f>
        <v>53729</v>
      </c>
    </row>
    <row r="59" spans="1:3" ht="15" customHeight="1" thickBot="1">
      <c r="C59" s="387"/>
    </row>
    <row r="60" spans="1:3" ht="14.25" customHeight="1" thickBot="1">
      <c r="A60" s="260" t="s">
        <v>525</v>
      </c>
      <c r="B60" s="261"/>
      <c r="C60" s="128">
        <v>7</v>
      </c>
    </row>
    <row r="61" spans="1:3" ht="13.5" thickBot="1">
      <c r="A61" s="260" t="s">
        <v>206</v>
      </c>
      <c r="B61" s="261"/>
      <c r="C61" s="128"/>
    </row>
  </sheetData>
  <sheetProtection sheet="1" objects="1" scenarios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40" zoomScale="130" zoomScaleNormal="130" workbookViewId="0">
      <selection activeCell="B3" sqref="B3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476" t="str">
        <f>+CONCATENATE("9.2.2. melléklet a ……/",LEFT(ÖSSZEFÜGGÉSEK!A5,4),". (….) önkormányzati rendelethez")</f>
        <v>9.2.2. melléklet a ……/2015. (….) önkormányzati rendelethez</v>
      </c>
    </row>
    <row r="2" spans="1:3" s="477" customFormat="1" ht="36">
      <c r="A2" s="428" t="s">
        <v>204</v>
      </c>
      <c r="B2" s="374" t="s">
        <v>414</v>
      </c>
      <c r="C2" s="388" t="s">
        <v>61</v>
      </c>
    </row>
    <row r="3" spans="1:3" s="477" customFormat="1" ht="24.75" thickBot="1">
      <c r="A3" s="470" t="s">
        <v>203</v>
      </c>
      <c r="B3" s="375" t="s">
        <v>434</v>
      </c>
      <c r="C3" s="389" t="s">
        <v>62</v>
      </c>
    </row>
    <row r="4" spans="1:3" s="478" customFormat="1" ht="15.95" customHeight="1" thickBot="1">
      <c r="A4" s="241"/>
      <c r="B4" s="241"/>
      <c r="C4" s="242" t="s">
        <v>55</v>
      </c>
    </row>
    <row r="5" spans="1:3" ht="13.5" thickBot="1">
      <c r="A5" s="429" t="s">
        <v>205</v>
      </c>
      <c r="B5" s="243" t="s">
        <v>56</v>
      </c>
      <c r="C5" s="244" t="s">
        <v>57</v>
      </c>
    </row>
    <row r="6" spans="1:3" s="479" customFormat="1" ht="12.95" customHeight="1" thickBot="1">
      <c r="A6" s="214" t="s">
        <v>499</v>
      </c>
      <c r="B6" s="215" t="s">
        <v>500</v>
      </c>
      <c r="C6" s="216" t="s">
        <v>501</v>
      </c>
    </row>
    <row r="7" spans="1:3" s="479" customFormat="1" ht="15.95" customHeight="1" thickBot="1">
      <c r="A7" s="245"/>
      <c r="B7" s="246" t="s">
        <v>58</v>
      </c>
      <c r="C7" s="247"/>
    </row>
    <row r="8" spans="1:3" s="390" customFormat="1" ht="12" customHeight="1" thickBot="1">
      <c r="A8" s="214" t="s">
        <v>19</v>
      </c>
      <c r="B8" s="248" t="s">
        <v>526</v>
      </c>
      <c r="C8" s="334">
        <f>SUM(C9:C19)</f>
        <v>800</v>
      </c>
    </row>
    <row r="9" spans="1:3" s="390" customFormat="1" ht="12" customHeight="1">
      <c r="A9" s="471" t="s">
        <v>101</v>
      </c>
      <c r="B9" s="10" t="s">
        <v>288</v>
      </c>
      <c r="C9" s="379"/>
    </row>
    <row r="10" spans="1:3" s="390" customFormat="1" ht="12" customHeight="1">
      <c r="A10" s="472" t="s">
        <v>102</v>
      </c>
      <c r="B10" s="8" t="s">
        <v>289</v>
      </c>
      <c r="C10" s="332">
        <v>800</v>
      </c>
    </row>
    <row r="11" spans="1:3" s="390" customFormat="1" ht="12" customHeight="1">
      <c r="A11" s="472" t="s">
        <v>103</v>
      </c>
      <c r="B11" s="8" t="s">
        <v>290</v>
      </c>
      <c r="C11" s="332"/>
    </row>
    <row r="12" spans="1:3" s="390" customFormat="1" ht="12" customHeight="1">
      <c r="A12" s="472" t="s">
        <v>104</v>
      </c>
      <c r="B12" s="8" t="s">
        <v>291</v>
      </c>
      <c r="C12" s="332"/>
    </row>
    <row r="13" spans="1:3" s="390" customFormat="1" ht="12" customHeight="1">
      <c r="A13" s="472" t="s">
        <v>149</v>
      </c>
      <c r="B13" s="8" t="s">
        <v>292</v>
      </c>
      <c r="C13" s="332"/>
    </row>
    <row r="14" spans="1:3" s="390" customFormat="1" ht="12" customHeight="1">
      <c r="A14" s="472" t="s">
        <v>105</v>
      </c>
      <c r="B14" s="8" t="s">
        <v>415</v>
      </c>
      <c r="C14" s="332"/>
    </row>
    <row r="15" spans="1:3" s="390" customFormat="1" ht="12" customHeight="1">
      <c r="A15" s="472" t="s">
        <v>106</v>
      </c>
      <c r="B15" s="7" t="s">
        <v>416</v>
      </c>
      <c r="C15" s="332"/>
    </row>
    <row r="16" spans="1:3" s="390" customFormat="1" ht="12" customHeight="1">
      <c r="A16" s="472" t="s">
        <v>116</v>
      </c>
      <c r="B16" s="8" t="s">
        <v>295</v>
      </c>
      <c r="C16" s="380"/>
    </row>
    <row r="17" spans="1:3" s="480" customFormat="1" ht="12" customHeight="1">
      <c r="A17" s="472" t="s">
        <v>117</v>
      </c>
      <c r="B17" s="8" t="s">
        <v>296</v>
      </c>
      <c r="C17" s="332"/>
    </row>
    <row r="18" spans="1:3" s="480" customFormat="1" ht="12" customHeight="1">
      <c r="A18" s="472" t="s">
        <v>118</v>
      </c>
      <c r="B18" s="8" t="s">
        <v>453</v>
      </c>
      <c r="C18" s="333"/>
    </row>
    <row r="19" spans="1:3" s="480" customFormat="1" ht="12" customHeight="1" thickBot="1">
      <c r="A19" s="472" t="s">
        <v>119</v>
      </c>
      <c r="B19" s="7" t="s">
        <v>297</v>
      </c>
      <c r="C19" s="333"/>
    </row>
    <row r="20" spans="1:3" s="390" customFormat="1" ht="12" customHeight="1" thickBot="1">
      <c r="A20" s="214" t="s">
        <v>20</v>
      </c>
      <c r="B20" s="248" t="s">
        <v>417</v>
      </c>
      <c r="C20" s="334">
        <f>SUM(C21:C23)</f>
        <v>1080</v>
      </c>
    </row>
    <row r="21" spans="1:3" s="480" customFormat="1" ht="12" customHeight="1">
      <c r="A21" s="472" t="s">
        <v>107</v>
      </c>
      <c r="B21" s="9" t="s">
        <v>265</v>
      </c>
      <c r="C21" s="332"/>
    </row>
    <row r="22" spans="1:3" s="480" customFormat="1" ht="12" customHeight="1">
      <c r="A22" s="472" t="s">
        <v>108</v>
      </c>
      <c r="B22" s="8" t="s">
        <v>418</v>
      </c>
      <c r="C22" s="332"/>
    </row>
    <row r="23" spans="1:3" s="480" customFormat="1" ht="12" customHeight="1">
      <c r="A23" s="472" t="s">
        <v>109</v>
      </c>
      <c r="B23" s="8" t="s">
        <v>419</v>
      </c>
      <c r="C23" s="332">
        <v>1080</v>
      </c>
    </row>
    <row r="24" spans="1:3" s="480" customFormat="1" ht="12" customHeight="1" thickBot="1">
      <c r="A24" s="472" t="s">
        <v>110</v>
      </c>
      <c r="B24" s="8" t="s">
        <v>527</v>
      </c>
      <c r="C24" s="332"/>
    </row>
    <row r="25" spans="1:3" s="480" customFormat="1" ht="12" customHeight="1" thickBot="1">
      <c r="A25" s="222" t="s">
        <v>21</v>
      </c>
      <c r="B25" s="131" t="s">
        <v>175</v>
      </c>
      <c r="C25" s="361"/>
    </row>
    <row r="26" spans="1:3" s="480" customFormat="1" ht="12" customHeight="1" thickBot="1">
      <c r="A26" s="222" t="s">
        <v>22</v>
      </c>
      <c r="B26" s="131" t="s">
        <v>528</v>
      </c>
      <c r="C26" s="334">
        <f>+C27+C28+C29</f>
        <v>0</v>
      </c>
    </row>
    <row r="27" spans="1:3" s="480" customFormat="1" ht="12" customHeight="1">
      <c r="A27" s="473" t="s">
        <v>275</v>
      </c>
      <c r="B27" s="474" t="s">
        <v>270</v>
      </c>
      <c r="C27" s="86"/>
    </row>
    <row r="28" spans="1:3" s="480" customFormat="1" ht="12" customHeight="1">
      <c r="A28" s="473" t="s">
        <v>278</v>
      </c>
      <c r="B28" s="474" t="s">
        <v>418</v>
      </c>
      <c r="C28" s="332"/>
    </row>
    <row r="29" spans="1:3" s="480" customFormat="1" ht="12" customHeight="1">
      <c r="A29" s="473" t="s">
        <v>279</v>
      </c>
      <c r="B29" s="475" t="s">
        <v>421</v>
      </c>
      <c r="C29" s="332"/>
    </row>
    <row r="30" spans="1:3" s="480" customFormat="1" ht="12" customHeight="1" thickBot="1">
      <c r="A30" s="472" t="s">
        <v>280</v>
      </c>
      <c r="B30" s="149" t="s">
        <v>529</v>
      </c>
      <c r="C30" s="93"/>
    </row>
    <row r="31" spans="1:3" s="480" customFormat="1" ht="12" customHeight="1" thickBot="1">
      <c r="A31" s="222" t="s">
        <v>23</v>
      </c>
      <c r="B31" s="131" t="s">
        <v>422</v>
      </c>
      <c r="C31" s="334">
        <f>+C32+C33+C34</f>
        <v>0</v>
      </c>
    </row>
    <row r="32" spans="1:3" s="480" customFormat="1" ht="12" customHeight="1">
      <c r="A32" s="473" t="s">
        <v>94</v>
      </c>
      <c r="B32" s="474" t="s">
        <v>302</v>
      </c>
      <c r="C32" s="86"/>
    </row>
    <row r="33" spans="1:3" s="480" customFormat="1" ht="12" customHeight="1">
      <c r="A33" s="473" t="s">
        <v>95</v>
      </c>
      <c r="B33" s="475" t="s">
        <v>303</v>
      </c>
      <c r="C33" s="335"/>
    </row>
    <row r="34" spans="1:3" s="480" customFormat="1" ht="12" customHeight="1" thickBot="1">
      <c r="A34" s="472" t="s">
        <v>96</v>
      </c>
      <c r="B34" s="149" t="s">
        <v>304</v>
      </c>
      <c r="C34" s="93"/>
    </row>
    <row r="35" spans="1:3" s="390" customFormat="1" ht="12" customHeight="1" thickBot="1">
      <c r="A35" s="222" t="s">
        <v>24</v>
      </c>
      <c r="B35" s="131" t="s">
        <v>390</v>
      </c>
      <c r="C35" s="361"/>
    </row>
    <row r="36" spans="1:3" s="390" customFormat="1" ht="12" customHeight="1" thickBot="1">
      <c r="A36" s="222" t="s">
        <v>25</v>
      </c>
      <c r="B36" s="131" t="s">
        <v>423</v>
      </c>
      <c r="C36" s="381"/>
    </row>
    <row r="37" spans="1:3" s="390" customFormat="1" ht="12" customHeight="1" thickBot="1">
      <c r="A37" s="214" t="s">
        <v>26</v>
      </c>
      <c r="B37" s="131" t="s">
        <v>424</v>
      </c>
      <c r="C37" s="382">
        <f>+C8+C20+C25+C26+C31+C35+C36</f>
        <v>1880</v>
      </c>
    </row>
    <row r="38" spans="1:3" s="390" customFormat="1" ht="12" customHeight="1" thickBot="1">
      <c r="A38" s="249" t="s">
        <v>27</v>
      </c>
      <c r="B38" s="131" t="s">
        <v>425</v>
      </c>
      <c r="C38" s="382">
        <f>+C39+C40+C41</f>
        <v>533</v>
      </c>
    </row>
    <row r="39" spans="1:3" s="390" customFormat="1" ht="12" customHeight="1">
      <c r="A39" s="473" t="s">
        <v>426</v>
      </c>
      <c r="B39" s="474" t="s">
        <v>243</v>
      </c>
      <c r="C39" s="86"/>
    </row>
    <row r="40" spans="1:3" s="390" customFormat="1" ht="12" customHeight="1">
      <c r="A40" s="473" t="s">
        <v>427</v>
      </c>
      <c r="B40" s="475" t="s">
        <v>2</v>
      </c>
      <c r="C40" s="335"/>
    </row>
    <row r="41" spans="1:3" s="480" customFormat="1" ht="12" customHeight="1" thickBot="1">
      <c r="A41" s="472" t="s">
        <v>428</v>
      </c>
      <c r="B41" s="149" t="s">
        <v>429</v>
      </c>
      <c r="C41" s="93">
        <v>533</v>
      </c>
    </row>
    <row r="42" spans="1:3" s="480" customFormat="1" ht="15" customHeight="1" thickBot="1">
      <c r="A42" s="249" t="s">
        <v>28</v>
      </c>
      <c r="B42" s="250" t="s">
        <v>430</v>
      </c>
      <c r="C42" s="385">
        <f>+C37+C38</f>
        <v>2413</v>
      </c>
    </row>
    <row r="43" spans="1:3" s="480" customFormat="1" ht="15" customHeight="1">
      <c r="A43" s="251"/>
      <c r="B43" s="252"/>
      <c r="C43" s="383"/>
    </row>
    <row r="44" spans="1:3" ht="13.5" thickBot="1">
      <c r="A44" s="253"/>
      <c r="B44" s="254"/>
      <c r="C44" s="384"/>
    </row>
    <row r="45" spans="1:3" s="479" customFormat="1" ht="16.5" customHeight="1" thickBot="1">
      <c r="A45" s="255"/>
      <c r="B45" s="256" t="s">
        <v>59</v>
      </c>
      <c r="C45" s="385"/>
    </row>
    <row r="46" spans="1:3" s="481" customFormat="1" ht="12" customHeight="1" thickBot="1">
      <c r="A46" s="222" t="s">
        <v>19</v>
      </c>
      <c r="B46" s="131" t="s">
        <v>431</v>
      </c>
      <c r="C46" s="334">
        <f>SUM(C47:C51)</f>
        <v>2413</v>
      </c>
    </row>
    <row r="47" spans="1:3" ht="12" customHeight="1">
      <c r="A47" s="472" t="s">
        <v>101</v>
      </c>
      <c r="B47" s="9" t="s">
        <v>49</v>
      </c>
      <c r="C47" s="86">
        <v>1644</v>
      </c>
    </row>
    <row r="48" spans="1:3" ht="12" customHeight="1">
      <c r="A48" s="472" t="s">
        <v>102</v>
      </c>
      <c r="B48" s="8" t="s">
        <v>184</v>
      </c>
      <c r="C48" s="89">
        <v>444</v>
      </c>
    </row>
    <row r="49" spans="1:3" ht="12" customHeight="1">
      <c r="A49" s="472" t="s">
        <v>103</v>
      </c>
      <c r="B49" s="8" t="s">
        <v>140</v>
      </c>
      <c r="C49" s="89">
        <v>325</v>
      </c>
    </row>
    <row r="50" spans="1:3" ht="12" customHeight="1">
      <c r="A50" s="472" t="s">
        <v>104</v>
      </c>
      <c r="B50" s="8" t="s">
        <v>185</v>
      </c>
      <c r="C50" s="89"/>
    </row>
    <row r="51" spans="1:3" ht="12" customHeight="1" thickBot="1">
      <c r="A51" s="472" t="s">
        <v>149</v>
      </c>
      <c r="B51" s="8" t="s">
        <v>186</v>
      </c>
      <c r="C51" s="89"/>
    </row>
    <row r="52" spans="1:3" ht="12" customHeight="1" thickBot="1">
      <c r="A52" s="222" t="s">
        <v>20</v>
      </c>
      <c r="B52" s="131" t="s">
        <v>432</v>
      </c>
      <c r="C52" s="334">
        <f>SUM(C53:C55)</f>
        <v>0</v>
      </c>
    </row>
    <row r="53" spans="1:3" s="481" customFormat="1" ht="12" customHeight="1">
      <c r="A53" s="472" t="s">
        <v>107</v>
      </c>
      <c r="B53" s="9" t="s">
        <v>233</v>
      </c>
      <c r="C53" s="86"/>
    </row>
    <row r="54" spans="1:3" ht="12" customHeight="1">
      <c r="A54" s="472" t="s">
        <v>108</v>
      </c>
      <c r="B54" s="8" t="s">
        <v>188</v>
      </c>
      <c r="C54" s="89"/>
    </row>
    <row r="55" spans="1:3" ht="12" customHeight="1">
      <c r="A55" s="472" t="s">
        <v>109</v>
      </c>
      <c r="B55" s="8" t="s">
        <v>60</v>
      </c>
      <c r="C55" s="89"/>
    </row>
    <row r="56" spans="1:3" ht="12" customHeight="1" thickBot="1">
      <c r="A56" s="472" t="s">
        <v>110</v>
      </c>
      <c r="B56" s="8" t="s">
        <v>530</v>
      </c>
      <c r="C56" s="89"/>
    </row>
    <row r="57" spans="1:3" ht="15" customHeight="1" thickBot="1">
      <c r="A57" s="222" t="s">
        <v>21</v>
      </c>
      <c r="B57" s="131" t="s">
        <v>13</v>
      </c>
      <c r="C57" s="361"/>
    </row>
    <row r="58" spans="1:3" ht="13.5" thickBot="1">
      <c r="A58" s="222" t="s">
        <v>22</v>
      </c>
      <c r="B58" s="257" t="s">
        <v>536</v>
      </c>
      <c r="C58" s="386">
        <f>+C46+C52+C57</f>
        <v>2413</v>
      </c>
    </row>
    <row r="59" spans="1:3" ht="15" customHeight="1" thickBot="1">
      <c r="C59" s="387"/>
    </row>
    <row r="60" spans="1:3" ht="14.25" customHeight="1" thickBot="1">
      <c r="A60" s="260" t="s">
        <v>525</v>
      </c>
      <c r="B60" s="261"/>
      <c r="C60" s="128">
        <v>1</v>
      </c>
    </row>
    <row r="61" spans="1:3" ht="13.5" thickBot="1">
      <c r="A61" s="260" t="s">
        <v>206</v>
      </c>
      <c r="B61" s="261"/>
      <c r="C61" s="128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46" zoomScale="130" zoomScaleNormal="130" workbookViewId="0">
      <selection activeCell="E47" sqref="E47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476" t="str">
        <f>+CONCATENATE("9.2.3. melléklet a ……/",LEFT(ÖSSZEFÜGGÉSEK!A5,4),". (….) önkormányzati rendelethez")</f>
        <v>9.2.3. melléklet a ……/2015. (….) önkormányzati rendelethez</v>
      </c>
    </row>
    <row r="2" spans="1:3" s="477" customFormat="1" ht="36">
      <c r="A2" s="428" t="s">
        <v>204</v>
      </c>
      <c r="B2" s="374" t="s">
        <v>414</v>
      </c>
      <c r="C2" s="388" t="s">
        <v>61</v>
      </c>
    </row>
    <row r="3" spans="1:3" s="477" customFormat="1" ht="24.75" thickBot="1">
      <c r="A3" s="470" t="s">
        <v>203</v>
      </c>
      <c r="B3" s="375" t="s">
        <v>537</v>
      </c>
      <c r="C3" s="389" t="s">
        <v>447</v>
      </c>
    </row>
    <row r="4" spans="1:3" s="478" customFormat="1" ht="15.95" customHeight="1" thickBot="1">
      <c r="A4" s="241"/>
      <c r="B4" s="241"/>
      <c r="C4" s="242" t="s">
        <v>55</v>
      </c>
    </row>
    <row r="5" spans="1:3" ht="13.5" thickBot="1">
      <c r="A5" s="429" t="s">
        <v>205</v>
      </c>
      <c r="B5" s="243" t="s">
        <v>56</v>
      </c>
      <c r="C5" s="244" t="s">
        <v>57</v>
      </c>
    </row>
    <row r="6" spans="1:3" s="479" customFormat="1" ht="12.95" customHeight="1" thickBot="1">
      <c r="A6" s="214" t="s">
        <v>499</v>
      </c>
      <c r="B6" s="215" t="s">
        <v>500</v>
      </c>
      <c r="C6" s="216" t="s">
        <v>501</v>
      </c>
    </row>
    <row r="7" spans="1:3" s="479" customFormat="1" ht="15.95" customHeight="1" thickBot="1">
      <c r="A7" s="245"/>
      <c r="B7" s="246" t="s">
        <v>58</v>
      </c>
      <c r="C7" s="247"/>
    </row>
    <row r="8" spans="1:3" s="390" customFormat="1" ht="12" customHeight="1" thickBot="1">
      <c r="A8" s="214" t="s">
        <v>19</v>
      </c>
      <c r="B8" s="248" t="s">
        <v>526</v>
      </c>
      <c r="C8" s="334">
        <f>SUM(C9:C19)</f>
        <v>0</v>
      </c>
    </row>
    <row r="9" spans="1:3" s="390" customFormat="1" ht="12" customHeight="1">
      <c r="A9" s="471" t="s">
        <v>101</v>
      </c>
      <c r="B9" s="10" t="s">
        <v>288</v>
      </c>
      <c r="C9" s="379"/>
    </row>
    <row r="10" spans="1:3" s="390" customFormat="1" ht="12" customHeight="1">
      <c r="A10" s="472" t="s">
        <v>102</v>
      </c>
      <c r="B10" s="8" t="s">
        <v>289</v>
      </c>
      <c r="C10" s="332"/>
    </row>
    <row r="11" spans="1:3" s="390" customFormat="1" ht="12" customHeight="1">
      <c r="A11" s="472" t="s">
        <v>103</v>
      </c>
      <c r="B11" s="8" t="s">
        <v>290</v>
      </c>
      <c r="C11" s="332"/>
    </row>
    <row r="12" spans="1:3" s="390" customFormat="1" ht="12" customHeight="1">
      <c r="A12" s="472" t="s">
        <v>104</v>
      </c>
      <c r="B12" s="8" t="s">
        <v>291</v>
      </c>
      <c r="C12" s="332"/>
    </row>
    <row r="13" spans="1:3" s="390" customFormat="1" ht="12" customHeight="1">
      <c r="A13" s="472" t="s">
        <v>149</v>
      </c>
      <c r="B13" s="8" t="s">
        <v>292</v>
      </c>
      <c r="C13" s="332"/>
    </row>
    <row r="14" spans="1:3" s="390" customFormat="1" ht="12" customHeight="1">
      <c r="A14" s="472" t="s">
        <v>105</v>
      </c>
      <c r="B14" s="8" t="s">
        <v>415</v>
      </c>
      <c r="C14" s="332"/>
    </row>
    <row r="15" spans="1:3" s="390" customFormat="1" ht="12" customHeight="1">
      <c r="A15" s="472" t="s">
        <v>106</v>
      </c>
      <c r="B15" s="7" t="s">
        <v>416</v>
      </c>
      <c r="C15" s="332"/>
    </row>
    <row r="16" spans="1:3" s="390" customFormat="1" ht="12" customHeight="1">
      <c r="A16" s="472" t="s">
        <v>116</v>
      </c>
      <c r="B16" s="8" t="s">
        <v>295</v>
      </c>
      <c r="C16" s="380"/>
    </row>
    <row r="17" spans="1:3" s="480" customFormat="1" ht="12" customHeight="1">
      <c r="A17" s="472" t="s">
        <v>117</v>
      </c>
      <c r="B17" s="8" t="s">
        <v>296</v>
      </c>
      <c r="C17" s="332"/>
    </row>
    <row r="18" spans="1:3" s="480" customFormat="1" ht="12" customHeight="1">
      <c r="A18" s="472" t="s">
        <v>118</v>
      </c>
      <c r="B18" s="8" t="s">
        <v>453</v>
      </c>
      <c r="C18" s="333"/>
    </row>
    <row r="19" spans="1:3" s="480" customFormat="1" ht="12" customHeight="1" thickBot="1">
      <c r="A19" s="472" t="s">
        <v>119</v>
      </c>
      <c r="B19" s="7" t="s">
        <v>297</v>
      </c>
      <c r="C19" s="333"/>
    </row>
    <row r="20" spans="1:3" s="390" customFormat="1" ht="12" customHeight="1" thickBot="1">
      <c r="A20" s="214" t="s">
        <v>20</v>
      </c>
      <c r="B20" s="248" t="s">
        <v>417</v>
      </c>
      <c r="C20" s="334">
        <f>SUM(C21:C23)</f>
        <v>0</v>
      </c>
    </row>
    <row r="21" spans="1:3" s="480" customFormat="1" ht="12" customHeight="1">
      <c r="A21" s="472" t="s">
        <v>107</v>
      </c>
      <c r="B21" s="9" t="s">
        <v>265</v>
      </c>
      <c r="C21" s="332"/>
    </row>
    <row r="22" spans="1:3" s="480" customFormat="1" ht="12" customHeight="1">
      <c r="A22" s="472" t="s">
        <v>108</v>
      </c>
      <c r="B22" s="8" t="s">
        <v>418</v>
      </c>
      <c r="C22" s="332"/>
    </row>
    <row r="23" spans="1:3" s="480" customFormat="1" ht="12" customHeight="1">
      <c r="A23" s="472" t="s">
        <v>109</v>
      </c>
      <c r="B23" s="8" t="s">
        <v>419</v>
      </c>
      <c r="C23" s="332"/>
    </row>
    <row r="24" spans="1:3" s="480" customFormat="1" ht="12" customHeight="1" thickBot="1">
      <c r="A24" s="472" t="s">
        <v>110</v>
      </c>
      <c r="B24" s="8" t="s">
        <v>527</v>
      </c>
      <c r="C24" s="332"/>
    </row>
    <row r="25" spans="1:3" s="480" customFormat="1" ht="12" customHeight="1" thickBot="1">
      <c r="A25" s="222" t="s">
        <v>21</v>
      </c>
      <c r="B25" s="131" t="s">
        <v>175</v>
      </c>
      <c r="C25" s="361"/>
    </row>
    <row r="26" spans="1:3" s="480" customFormat="1" ht="12" customHeight="1" thickBot="1">
      <c r="A26" s="222" t="s">
        <v>22</v>
      </c>
      <c r="B26" s="131" t="s">
        <v>528</v>
      </c>
      <c r="C26" s="334">
        <f>+C27+C28+C29</f>
        <v>0</v>
      </c>
    </row>
    <row r="27" spans="1:3" s="480" customFormat="1" ht="12" customHeight="1">
      <c r="A27" s="473" t="s">
        <v>275</v>
      </c>
      <c r="B27" s="474" t="s">
        <v>270</v>
      </c>
      <c r="C27" s="86"/>
    </row>
    <row r="28" spans="1:3" s="480" customFormat="1" ht="12" customHeight="1">
      <c r="A28" s="473" t="s">
        <v>278</v>
      </c>
      <c r="B28" s="474" t="s">
        <v>418</v>
      </c>
      <c r="C28" s="332"/>
    </row>
    <row r="29" spans="1:3" s="480" customFormat="1" ht="12" customHeight="1">
      <c r="A29" s="473" t="s">
        <v>279</v>
      </c>
      <c r="B29" s="475" t="s">
        <v>421</v>
      </c>
      <c r="C29" s="332"/>
    </row>
    <row r="30" spans="1:3" s="480" customFormat="1" ht="12" customHeight="1" thickBot="1">
      <c r="A30" s="472" t="s">
        <v>280</v>
      </c>
      <c r="B30" s="149" t="s">
        <v>529</v>
      </c>
      <c r="C30" s="93"/>
    </row>
    <row r="31" spans="1:3" s="480" customFormat="1" ht="12" customHeight="1" thickBot="1">
      <c r="A31" s="222" t="s">
        <v>23</v>
      </c>
      <c r="B31" s="131" t="s">
        <v>422</v>
      </c>
      <c r="C31" s="334">
        <f>+C32+C33+C34</f>
        <v>0</v>
      </c>
    </row>
    <row r="32" spans="1:3" s="480" customFormat="1" ht="12" customHeight="1">
      <c r="A32" s="473" t="s">
        <v>94</v>
      </c>
      <c r="B32" s="474" t="s">
        <v>302</v>
      </c>
      <c r="C32" s="86"/>
    </row>
    <row r="33" spans="1:3" s="480" customFormat="1" ht="12" customHeight="1">
      <c r="A33" s="473" t="s">
        <v>95</v>
      </c>
      <c r="B33" s="475" t="s">
        <v>303</v>
      </c>
      <c r="C33" s="335"/>
    </row>
    <row r="34" spans="1:3" s="480" customFormat="1" ht="12" customHeight="1" thickBot="1">
      <c r="A34" s="472" t="s">
        <v>96</v>
      </c>
      <c r="B34" s="149" t="s">
        <v>304</v>
      </c>
      <c r="C34" s="93"/>
    </row>
    <row r="35" spans="1:3" s="390" customFormat="1" ht="12" customHeight="1" thickBot="1">
      <c r="A35" s="222" t="s">
        <v>24</v>
      </c>
      <c r="B35" s="131" t="s">
        <v>390</v>
      </c>
      <c r="C35" s="361"/>
    </row>
    <row r="36" spans="1:3" s="390" customFormat="1" ht="12" customHeight="1" thickBot="1">
      <c r="A36" s="222" t="s">
        <v>25</v>
      </c>
      <c r="B36" s="131" t="s">
        <v>423</v>
      </c>
      <c r="C36" s="381"/>
    </row>
    <row r="37" spans="1:3" s="390" customFormat="1" ht="12" customHeight="1" thickBot="1">
      <c r="A37" s="214" t="s">
        <v>26</v>
      </c>
      <c r="B37" s="131" t="s">
        <v>424</v>
      </c>
      <c r="C37" s="382">
        <f>+C8+C20+C25+C26+C31+C35+C36</f>
        <v>0</v>
      </c>
    </row>
    <row r="38" spans="1:3" s="390" customFormat="1" ht="12" customHeight="1" thickBot="1">
      <c r="A38" s="249" t="s">
        <v>27</v>
      </c>
      <c r="B38" s="131" t="s">
        <v>425</v>
      </c>
      <c r="C38" s="382">
        <f>+C39+C40+C41</f>
        <v>4000</v>
      </c>
    </row>
    <row r="39" spans="1:3" s="390" customFormat="1" ht="12" customHeight="1">
      <c r="A39" s="473" t="s">
        <v>426</v>
      </c>
      <c r="B39" s="474" t="s">
        <v>243</v>
      </c>
      <c r="C39" s="86"/>
    </row>
    <row r="40" spans="1:3" s="390" customFormat="1" ht="12" customHeight="1">
      <c r="A40" s="473" t="s">
        <v>427</v>
      </c>
      <c r="B40" s="475" t="s">
        <v>2</v>
      </c>
      <c r="C40" s="335"/>
    </row>
    <row r="41" spans="1:3" s="480" customFormat="1" ht="12" customHeight="1" thickBot="1">
      <c r="A41" s="472" t="s">
        <v>428</v>
      </c>
      <c r="B41" s="149" t="s">
        <v>429</v>
      </c>
      <c r="C41" s="93">
        <v>4000</v>
      </c>
    </row>
    <row r="42" spans="1:3" s="480" customFormat="1" ht="15" customHeight="1" thickBot="1">
      <c r="A42" s="249" t="s">
        <v>28</v>
      </c>
      <c r="B42" s="250" t="s">
        <v>430</v>
      </c>
      <c r="C42" s="385">
        <f>+C37+C38</f>
        <v>4000</v>
      </c>
    </row>
    <row r="43" spans="1:3" s="480" customFormat="1" ht="15" customHeight="1">
      <c r="A43" s="251"/>
      <c r="B43" s="252"/>
      <c r="C43" s="383"/>
    </row>
    <row r="44" spans="1:3" ht="13.5" thickBot="1">
      <c r="A44" s="253"/>
      <c r="B44" s="254"/>
      <c r="C44" s="384"/>
    </row>
    <row r="45" spans="1:3" s="479" customFormat="1" ht="16.5" customHeight="1" thickBot="1">
      <c r="A45" s="255"/>
      <c r="B45" s="256" t="s">
        <v>59</v>
      </c>
      <c r="C45" s="385"/>
    </row>
    <row r="46" spans="1:3" s="481" customFormat="1" ht="12" customHeight="1" thickBot="1">
      <c r="A46" s="222" t="s">
        <v>19</v>
      </c>
      <c r="B46" s="131" t="s">
        <v>431</v>
      </c>
      <c r="C46" s="334">
        <f>SUM(C47:C51)</f>
        <v>4000</v>
      </c>
    </row>
    <row r="47" spans="1:3" ht="12" customHeight="1">
      <c r="A47" s="472" t="s">
        <v>101</v>
      </c>
      <c r="B47" s="9" t="s">
        <v>49</v>
      </c>
      <c r="C47" s="86">
        <v>2959</v>
      </c>
    </row>
    <row r="48" spans="1:3" ht="12" customHeight="1">
      <c r="A48" s="472" t="s">
        <v>102</v>
      </c>
      <c r="B48" s="8" t="s">
        <v>184</v>
      </c>
      <c r="C48" s="89">
        <v>799</v>
      </c>
    </row>
    <row r="49" spans="1:3" ht="12" customHeight="1">
      <c r="A49" s="472" t="s">
        <v>103</v>
      </c>
      <c r="B49" s="8" t="s">
        <v>140</v>
      </c>
      <c r="C49" s="89">
        <v>242</v>
      </c>
    </row>
    <row r="50" spans="1:3" ht="12" customHeight="1">
      <c r="A50" s="472" t="s">
        <v>104</v>
      </c>
      <c r="B50" s="8" t="s">
        <v>185</v>
      </c>
      <c r="C50" s="89"/>
    </row>
    <row r="51" spans="1:3" ht="12" customHeight="1" thickBot="1">
      <c r="A51" s="472" t="s">
        <v>149</v>
      </c>
      <c r="B51" s="8" t="s">
        <v>186</v>
      </c>
      <c r="C51" s="89"/>
    </row>
    <row r="52" spans="1:3" ht="12" customHeight="1" thickBot="1">
      <c r="A52" s="222" t="s">
        <v>20</v>
      </c>
      <c r="B52" s="131" t="s">
        <v>432</v>
      </c>
      <c r="C52" s="334">
        <f>SUM(C53:C55)</f>
        <v>0</v>
      </c>
    </row>
    <row r="53" spans="1:3" s="481" customFormat="1" ht="12" customHeight="1">
      <c r="A53" s="472" t="s">
        <v>107</v>
      </c>
      <c r="B53" s="9" t="s">
        <v>233</v>
      </c>
      <c r="C53" s="86"/>
    </row>
    <row r="54" spans="1:3" ht="12" customHeight="1">
      <c r="A54" s="472" t="s">
        <v>108</v>
      </c>
      <c r="B54" s="8" t="s">
        <v>188</v>
      </c>
      <c r="C54" s="89"/>
    </row>
    <row r="55" spans="1:3" ht="12" customHeight="1">
      <c r="A55" s="472" t="s">
        <v>109</v>
      </c>
      <c r="B55" s="8" t="s">
        <v>60</v>
      </c>
      <c r="C55" s="89"/>
    </row>
    <row r="56" spans="1:3" ht="12" customHeight="1" thickBot="1">
      <c r="A56" s="472" t="s">
        <v>110</v>
      </c>
      <c r="B56" s="8" t="s">
        <v>530</v>
      </c>
      <c r="C56" s="89"/>
    </row>
    <row r="57" spans="1:3" ht="15" customHeight="1" thickBot="1">
      <c r="A57" s="222" t="s">
        <v>21</v>
      </c>
      <c r="B57" s="131" t="s">
        <v>13</v>
      </c>
      <c r="C57" s="361"/>
    </row>
    <row r="58" spans="1:3" ht="13.5" thickBot="1">
      <c r="A58" s="222" t="s">
        <v>22</v>
      </c>
      <c r="B58" s="257" t="s">
        <v>536</v>
      </c>
      <c r="C58" s="386">
        <f>+C46+C52+C57</f>
        <v>4000</v>
      </c>
    </row>
    <row r="59" spans="1:3" ht="15" customHeight="1" thickBot="1">
      <c r="C59" s="387"/>
    </row>
    <row r="60" spans="1:3" ht="14.25" customHeight="1" thickBot="1">
      <c r="A60" s="260" t="s">
        <v>525</v>
      </c>
      <c r="B60" s="261"/>
      <c r="C60" s="128">
        <v>1</v>
      </c>
    </row>
    <row r="61" spans="1:3" ht="13.5" thickBot="1">
      <c r="A61" s="260" t="s">
        <v>206</v>
      </c>
      <c r="B61" s="261"/>
      <c r="C61" s="128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43" zoomScale="145" zoomScaleNormal="145" workbookViewId="0">
      <selection activeCell="C61" sqref="C61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476" t="str">
        <f>+CONCATENATE("9.3. melléklet a ……/",LEFT(ÖSSZEFÜGGÉSEK!A5,4),". (….) önkormányzati rendelethez")</f>
        <v>9.3. melléklet a ……/2015. (….) önkormányzati rendelethez</v>
      </c>
    </row>
    <row r="2" spans="1:3" s="477" customFormat="1" ht="36">
      <c r="A2" s="428" t="s">
        <v>204</v>
      </c>
      <c r="B2" s="374" t="s">
        <v>560</v>
      </c>
      <c r="C2" s="388" t="s">
        <v>62</v>
      </c>
    </row>
    <row r="3" spans="1:3" s="477" customFormat="1" ht="24.75" thickBot="1">
      <c r="A3" s="470" t="s">
        <v>203</v>
      </c>
      <c r="B3" s="375" t="s">
        <v>413</v>
      </c>
      <c r="C3" s="389" t="s">
        <v>54</v>
      </c>
    </row>
    <row r="4" spans="1:3" s="478" customFormat="1" ht="15.95" customHeight="1" thickBot="1">
      <c r="A4" s="241"/>
      <c r="B4" s="241"/>
      <c r="C4" s="242" t="s">
        <v>55</v>
      </c>
    </row>
    <row r="5" spans="1:3" ht="13.5" thickBot="1">
      <c r="A5" s="429" t="s">
        <v>205</v>
      </c>
      <c r="B5" s="243" t="s">
        <v>56</v>
      </c>
      <c r="C5" s="244" t="s">
        <v>57</v>
      </c>
    </row>
    <row r="6" spans="1:3" s="479" customFormat="1" ht="12.95" customHeight="1" thickBot="1">
      <c r="A6" s="214" t="s">
        <v>499</v>
      </c>
      <c r="B6" s="215" t="s">
        <v>500</v>
      </c>
      <c r="C6" s="216" t="s">
        <v>501</v>
      </c>
    </row>
    <row r="7" spans="1:3" s="479" customFormat="1" ht="15.95" customHeight="1" thickBot="1">
      <c r="A7" s="245"/>
      <c r="B7" s="246" t="s">
        <v>58</v>
      </c>
      <c r="C7" s="247"/>
    </row>
    <row r="8" spans="1:3" s="390" customFormat="1" ht="12" customHeight="1" thickBot="1">
      <c r="A8" s="214" t="s">
        <v>19</v>
      </c>
      <c r="B8" s="248" t="s">
        <v>526</v>
      </c>
      <c r="C8" s="334">
        <f>SUM(C9:C19)</f>
        <v>14525</v>
      </c>
    </row>
    <row r="9" spans="1:3" s="390" customFormat="1" ht="12" customHeight="1">
      <c r="A9" s="471" t="s">
        <v>101</v>
      </c>
      <c r="B9" s="10" t="s">
        <v>288</v>
      </c>
      <c r="C9" s="379"/>
    </row>
    <row r="10" spans="1:3" s="390" customFormat="1" ht="12" customHeight="1">
      <c r="A10" s="472" t="s">
        <v>102</v>
      </c>
      <c r="B10" s="8" t="s">
        <v>289</v>
      </c>
      <c r="C10" s="332"/>
    </row>
    <row r="11" spans="1:3" s="390" customFormat="1" ht="12" customHeight="1">
      <c r="A11" s="472" t="s">
        <v>103</v>
      </c>
      <c r="B11" s="8" t="s">
        <v>290</v>
      </c>
      <c r="C11" s="332"/>
    </row>
    <row r="12" spans="1:3" s="390" customFormat="1" ht="12" customHeight="1">
      <c r="A12" s="472" t="s">
        <v>104</v>
      </c>
      <c r="B12" s="8" t="s">
        <v>291</v>
      </c>
      <c r="C12" s="332"/>
    </row>
    <row r="13" spans="1:3" s="390" customFormat="1" ht="12" customHeight="1">
      <c r="A13" s="472" t="s">
        <v>149</v>
      </c>
      <c r="B13" s="8" t="s">
        <v>292</v>
      </c>
      <c r="C13" s="332">
        <v>11437</v>
      </c>
    </row>
    <row r="14" spans="1:3" s="390" customFormat="1" ht="12" customHeight="1">
      <c r="A14" s="472" t="s">
        <v>105</v>
      </c>
      <c r="B14" s="8" t="s">
        <v>415</v>
      </c>
      <c r="C14" s="332">
        <v>3088</v>
      </c>
    </row>
    <row r="15" spans="1:3" s="390" customFormat="1" ht="12" customHeight="1">
      <c r="A15" s="472" t="s">
        <v>106</v>
      </c>
      <c r="B15" s="7" t="s">
        <v>416</v>
      </c>
      <c r="C15" s="332"/>
    </row>
    <row r="16" spans="1:3" s="390" customFormat="1" ht="12" customHeight="1">
      <c r="A16" s="472" t="s">
        <v>116</v>
      </c>
      <c r="B16" s="8" t="s">
        <v>295</v>
      </c>
      <c r="C16" s="380"/>
    </row>
    <row r="17" spans="1:3" s="480" customFormat="1" ht="12" customHeight="1">
      <c r="A17" s="472" t="s">
        <v>117</v>
      </c>
      <c r="B17" s="8" t="s">
        <v>296</v>
      </c>
      <c r="C17" s="332"/>
    </row>
    <row r="18" spans="1:3" s="480" customFormat="1" ht="12" customHeight="1">
      <c r="A18" s="472" t="s">
        <v>118</v>
      </c>
      <c r="B18" s="8" t="s">
        <v>453</v>
      </c>
      <c r="C18" s="333"/>
    </row>
    <row r="19" spans="1:3" s="480" customFormat="1" ht="12" customHeight="1" thickBot="1">
      <c r="A19" s="472" t="s">
        <v>119</v>
      </c>
      <c r="B19" s="7" t="s">
        <v>297</v>
      </c>
      <c r="C19" s="333"/>
    </row>
    <row r="20" spans="1:3" s="390" customFormat="1" ht="12" customHeight="1" thickBot="1">
      <c r="A20" s="214" t="s">
        <v>20</v>
      </c>
      <c r="B20" s="248" t="s">
        <v>417</v>
      </c>
      <c r="C20" s="334">
        <f>SUM(C21:C23)</f>
        <v>0</v>
      </c>
    </row>
    <row r="21" spans="1:3" s="480" customFormat="1" ht="12" customHeight="1">
      <c r="A21" s="472" t="s">
        <v>107</v>
      </c>
      <c r="B21" s="9" t="s">
        <v>265</v>
      </c>
      <c r="C21" s="332"/>
    </row>
    <row r="22" spans="1:3" s="480" customFormat="1" ht="12" customHeight="1">
      <c r="A22" s="472" t="s">
        <v>108</v>
      </c>
      <c r="B22" s="8" t="s">
        <v>418</v>
      </c>
      <c r="C22" s="332"/>
    </row>
    <row r="23" spans="1:3" s="480" customFormat="1" ht="12" customHeight="1">
      <c r="A23" s="472" t="s">
        <v>109</v>
      </c>
      <c r="B23" s="8" t="s">
        <v>419</v>
      </c>
      <c r="C23" s="332"/>
    </row>
    <row r="24" spans="1:3" s="480" customFormat="1" ht="12" customHeight="1" thickBot="1">
      <c r="A24" s="472" t="s">
        <v>110</v>
      </c>
      <c r="B24" s="8" t="s">
        <v>531</v>
      </c>
      <c r="C24" s="332"/>
    </row>
    <row r="25" spans="1:3" s="480" customFormat="1" ht="12" customHeight="1" thickBot="1">
      <c r="A25" s="222" t="s">
        <v>21</v>
      </c>
      <c r="B25" s="131" t="s">
        <v>175</v>
      </c>
      <c r="C25" s="361"/>
    </row>
    <row r="26" spans="1:3" s="480" customFormat="1" ht="12" customHeight="1" thickBot="1">
      <c r="A26" s="222" t="s">
        <v>22</v>
      </c>
      <c r="B26" s="131" t="s">
        <v>420</v>
      </c>
      <c r="C26" s="334">
        <f>+C27+C28</f>
        <v>0</v>
      </c>
    </row>
    <row r="27" spans="1:3" s="480" customFormat="1" ht="12" customHeight="1">
      <c r="A27" s="473" t="s">
        <v>275</v>
      </c>
      <c r="B27" s="474" t="s">
        <v>418</v>
      </c>
      <c r="C27" s="86"/>
    </row>
    <row r="28" spans="1:3" s="480" customFormat="1" ht="12" customHeight="1">
      <c r="A28" s="473" t="s">
        <v>278</v>
      </c>
      <c r="B28" s="475" t="s">
        <v>421</v>
      </c>
      <c r="C28" s="335"/>
    </row>
    <row r="29" spans="1:3" s="480" customFormat="1" ht="12" customHeight="1" thickBot="1">
      <c r="A29" s="472" t="s">
        <v>279</v>
      </c>
      <c r="B29" s="149" t="s">
        <v>532</v>
      </c>
      <c r="C29" s="93"/>
    </row>
    <row r="30" spans="1:3" s="480" customFormat="1" ht="12" customHeight="1" thickBot="1">
      <c r="A30" s="222" t="s">
        <v>23</v>
      </c>
      <c r="B30" s="131" t="s">
        <v>422</v>
      </c>
      <c r="C30" s="334">
        <f>+C31+C32+C33</f>
        <v>0</v>
      </c>
    </row>
    <row r="31" spans="1:3" s="480" customFormat="1" ht="12" customHeight="1">
      <c r="A31" s="473" t="s">
        <v>94</v>
      </c>
      <c r="B31" s="474" t="s">
        <v>302</v>
      </c>
      <c r="C31" s="86"/>
    </row>
    <row r="32" spans="1:3" s="480" customFormat="1" ht="12" customHeight="1">
      <c r="A32" s="473" t="s">
        <v>95</v>
      </c>
      <c r="B32" s="475" t="s">
        <v>303</v>
      </c>
      <c r="C32" s="335"/>
    </row>
    <row r="33" spans="1:3" s="480" customFormat="1" ht="12" customHeight="1" thickBot="1">
      <c r="A33" s="472" t="s">
        <v>96</v>
      </c>
      <c r="B33" s="149" t="s">
        <v>304</v>
      </c>
      <c r="C33" s="93"/>
    </row>
    <row r="34" spans="1:3" s="390" customFormat="1" ht="12" customHeight="1" thickBot="1">
      <c r="A34" s="222" t="s">
        <v>24</v>
      </c>
      <c r="B34" s="131" t="s">
        <v>390</v>
      </c>
      <c r="C34" s="361"/>
    </row>
    <row r="35" spans="1:3" s="390" customFormat="1" ht="12" customHeight="1" thickBot="1">
      <c r="A35" s="222" t="s">
        <v>25</v>
      </c>
      <c r="B35" s="131" t="s">
        <v>423</v>
      </c>
      <c r="C35" s="381"/>
    </row>
    <row r="36" spans="1:3" s="390" customFormat="1" ht="12" customHeight="1" thickBot="1">
      <c r="A36" s="214" t="s">
        <v>26</v>
      </c>
      <c r="B36" s="131" t="s">
        <v>533</v>
      </c>
      <c r="C36" s="382">
        <f>+C8+C20+C25+C26+C30+C34+C35</f>
        <v>14525</v>
      </c>
    </row>
    <row r="37" spans="1:3" s="390" customFormat="1" ht="12" customHeight="1" thickBot="1">
      <c r="A37" s="249" t="s">
        <v>27</v>
      </c>
      <c r="B37" s="131" t="s">
        <v>425</v>
      </c>
      <c r="C37" s="382">
        <f>+C38+C39+C40</f>
        <v>77604</v>
      </c>
    </row>
    <row r="38" spans="1:3" s="390" customFormat="1" ht="12" customHeight="1">
      <c r="A38" s="473" t="s">
        <v>426</v>
      </c>
      <c r="B38" s="474" t="s">
        <v>243</v>
      </c>
      <c r="C38" s="86"/>
    </row>
    <row r="39" spans="1:3" s="390" customFormat="1" ht="12" customHeight="1">
      <c r="A39" s="473" t="s">
        <v>427</v>
      </c>
      <c r="B39" s="475" t="s">
        <v>2</v>
      </c>
      <c r="C39" s="335"/>
    </row>
    <row r="40" spans="1:3" s="480" customFormat="1" ht="12" customHeight="1" thickBot="1">
      <c r="A40" s="472" t="s">
        <v>428</v>
      </c>
      <c r="B40" s="149" t="s">
        <v>429</v>
      </c>
      <c r="C40" s="93">
        <v>77604</v>
      </c>
    </row>
    <row r="41" spans="1:3" s="480" customFormat="1" ht="15" customHeight="1" thickBot="1">
      <c r="A41" s="249" t="s">
        <v>28</v>
      </c>
      <c r="B41" s="250" t="s">
        <v>430</v>
      </c>
      <c r="C41" s="385">
        <f>+C36+C37</f>
        <v>92129</v>
      </c>
    </row>
    <row r="42" spans="1:3" s="480" customFormat="1" ht="15" customHeight="1">
      <c r="A42" s="251"/>
      <c r="B42" s="252"/>
      <c r="C42" s="383"/>
    </row>
    <row r="43" spans="1:3" ht="13.5" thickBot="1">
      <c r="A43" s="253"/>
      <c r="B43" s="254"/>
      <c r="C43" s="384"/>
    </row>
    <row r="44" spans="1:3" s="479" customFormat="1" ht="16.5" customHeight="1" thickBot="1">
      <c r="A44" s="255"/>
      <c r="B44" s="256" t="s">
        <v>59</v>
      </c>
      <c r="C44" s="385"/>
    </row>
    <row r="45" spans="1:3" s="481" customFormat="1" ht="12" customHeight="1" thickBot="1">
      <c r="A45" s="222" t="s">
        <v>19</v>
      </c>
      <c r="B45" s="131" t="s">
        <v>431</v>
      </c>
      <c r="C45" s="334">
        <f>SUM(C46:C50)</f>
        <v>92129</v>
      </c>
    </row>
    <row r="46" spans="1:3" ht="12" customHeight="1">
      <c r="A46" s="472" t="s">
        <v>101</v>
      </c>
      <c r="B46" s="9" t="s">
        <v>49</v>
      </c>
      <c r="C46" s="86">
        <v>43152</v>
      </c>
    </row>
    <row r="47" spans="1:3" ht="12" customHeight="1">
      <c r="A47" s="472" t="s">
        <v>102</v>
      </c>
      <c r="B47" s="8" t="s">
        <v>184</v>
      </c>
      <c r="C47" s="89">
        <v>11650</v>
      </c>
    </row>
    <row r="48" spans="1:3" ht="12" customHeight="1">
      <c r="A48" s="472" t="s">
        <v>103</v>
      </c>
      <c r="B48" s="8" t="s">
        <v>140</v>
      </c>
      <c r="C48" s="89">
        <v>37327</v>
      </c>
    </row>
    <row r="49" spans="1:3" ht="12" customHeight="1">
      <c r="A49" s="472" t="s">
        <v>104</v>
      </c>
      <c r="B49" s="8" t="s">
        <v>185</v>
      </c>
      <c r="C49" s="89"/>
    </row>
    <row r="50" spans="1:3" ht="12" customHeight="1" thickBot="1">
      <c r="A50" s="472" t="s">
        <v>149</v>
      </c>
      <c r="B50" s="8" t="s">
        <v>186</v>
      </c>
      <c r="C50" s="89"/>
    </row>
    <row r="51" spans="1:3" ht="12" customHeight="1" thickBot="1">
      <c r="A51" s="222" t="s">
        <v>20</v>
      </c>
      <c r="B51" s="131" t="s">
        <v>432</v>
      </c>
      <c r="C51" s="334">
        <f>SUM(C52:C54)</f>
        <v>0</v>
      </c>
    </row>
    <row r="52" spans="1:3" s="481" customFormat="1" ht="12" customHeight="1">
      <c r="A52" s="472" t="s">
        <v>107</v>
      </c>
      <c r="B52" s="9" t="s">
        <v>233</v>
      </c>
      <c r="C52" s="86"/>
    </row>
    <row r="53" spans="1:3" ht="12" customHeight="1">
      <c r="A53" s="472" t="s">
        <v>108</v>
      </c>
      <c r="B53" s="8" t="s">
        <v>188</v>
      </c>
      <c r="C53" s="89"/>
    </row>
    <row r="54" spans="1:3" ht="12" customHeight="1">
      <c r="A54" s="472" t="s">
        <v>109</v>
      </c>
      <c r="B54" s="8" t="s">
        <v>60</v>
      </c>
      <c r="C54" s="89"/>
    </row>
    <row r="55" spans="1:3" ht="12" customHeight="1" thickBot="1">
      <c r="A55" s="472" t="s">
        <v>110</v>
      </c>
      <c r="B55" s="8" t="s">
        <v>530</v>
      </c>
      <c r="C55" s="89"/>
    </row>
    <row r="56" spans="1:3" ht="15" customHeight="1" thickBot="1">
      <c r="A56" s="222" t="s">
        <v>21</v>
      </c>
      <c r="B56" s="131" t="s">
        <v>13</v>
      </c>
      <c r="C56" s="361"/>
    </row>
    <row r="57" spans="1:3" ht="13.5" thickBot="1">
      <c r="A57" s="222" t="s">
        <v>22</v>
      </c>
      <c r="B57" s="257" t="s">
        <v>536</v>
      </c>
      <c r="C57" s="386">
        <f>+C45+C51+C56</f>
        <v>92129</v>
      </c>
    </row>
    <row r="58" spans="1:3" ht="15" customHeight="1" thickBot="1">
      <c r="C58" s="387"/>
    </row>
    <row r="59" spans="1:3" ht="14.25" customHeight="1" thickBot="1">
      <c r="A59" s="260" t="s">
        <v>525</v>
      </c>
      <c r="B59" s="261"/>
      <c r="C59" s="128">
        <v>21</v>
      </c>
    </row>
    <row r="60" spans="1:3" ht="13.5" thickBot="1">
      <c r="A60" s="260" t="s">
        <v>206</v>
      </c>
      <c r="B60" s="261"/>
      <c r="C60" s="128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46" zoomScale="145" zoomScaleNormal="145" workbookViewId="0">
      <selection activeCell="E66" sqref="E66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476" t="str">
        <f>+CONCATENATE("9.3.1. melléklet a ……/",LEFT(ÖSSZEFÜGGÉSEK!A5,4),". (….) önkormányzati rendelethez")</f>
        <v>9.3.1. melléklet a ……/2015. (….) önkormányzati rendelethez</v>
      </c>
    </row>
    <row r="2" spans="1:3" s="477" customFormat="1" ht="36">
      <c r="A2" s="428" t="s">
        <v>204</v>
      </c>
      <c r="B2" s="374" t="s">
        <v>207</v>
      </c>
      <c r="C2" s="388" t="s">
        <v>62</v>
      </c>
    </row>
    <row r="3" spans="1:3" s="477" customFormat="1" ht="24.75" thickBot="1">
      <c r="A3" s="470" t="s">
        <v>203</v>
      </c>
      <c r="B3" s="375" t="s">
        <v>433</v>
      </c>
      <c r="C3" s="389" t="s">
        <v>61</v>
      </c>
    </row>
    <row r="4" spans="1:3" s="478" customFormat="1" ht="15.95" customHeight="1" thickBot="1">
      <c r="A4" s="241"/>
      <c r="B4" s="241"/>
      <c r="C4" s="242" t="s">
        <v>55</v>
      </c>
    </row>
    <row r="5" spans="1:3" ht="13.5" thickBot="1">
      <c r="A5" s="429" t="s">
        <v>205</v>
      </c>
      <c r="B5" s="243" t="s">
        <v>56</v>
      </c>
      <c r="C5" s="244" t="s">
        <v>57</v>
      </c>
    </row>
    <row r="6" spans="1:3" s="479" customFormat="1" ht="12.95" customHeight="1" thickBot="1">
      <c r="A6" s="214" t="s">
        <v>499</v>
      </c>
      <c r="B6" s="215" t="s">
        <v>500</v>
      </c>
      <c r="C6" s="216" t="s">
        <v>501</v>
      </c>
    </row>
    <row r="7" spans="1:3" s="479" customFormat="1" ht="15.95" customHeight="1" thickBot="1">
      <c r="A7" s="245"/>
      <c r="B7" s="246" t="s">
        <v>58</v>
      </c>
      <c r="C7" s="247"/>
    </row>
    <row r="8" spans="1:3" s="390" customFormat="1" ht="12" customHeight="1" thickBot="1">
      <c r="A8" s="214" t="s">
        <v>19</v>
      </c>
      <c r="B8" s="248" t="s">
        <v>526</v>
      </c>
      <c r="C8" s="334">
        <f>SUM(C9:C19)</f>
        <v>4296</v>
      </c>
    </row>
    <row r="9" spans="1:3" s="390" customFormat="1" ht="12" customHeight="1">
      <c r="A9" s="471" t="s">
        <v>101</v>
      </c>
      <c r="B9" s="10" t="s">
        <v>288</v>
      </c>
      <c r="C9" s="379"/>
    </row>
    <row r="10" spans="1:3" s="390" customFormat="1" ht="12" customHeight="1">
      <c r="A10" s="472" t="s">
        <v>102</v>
      </c>
      <c r="B10" s="8" t="s">
        <v>289</v>
      </c>
      <c r="C10" s="332"/>
    </row>
    <row r="11" spans="1:3" s="390" customFormat="1" ht="12" customHeight="1">
      <c r="A11" s="472" t="s">
        <v>103</v>
      </c>
      <c r="B11" s="8" t="s">
        <v>290</v>
      </c>
      <c r="C11" s="332"/>
    </row>
    <row r="12" spans="1:3" s="390" customFormat="1" ht="12" customHeight="1">
      <c r="A12" s="472" t="s">
        <v>104</v>
      </c>
      <c r="B12" s="8" t="s">
        <v>291</v>
      </c>
      <c r="C12" s="332"/>
    </row>
    <row r="13" spans="1:3" s="390" customFormat="1" ht="12" customHeight="1">
      <c r="A13" s="472" t="s">
        <v>149</v>
      </c>
      <c r="B13" s="8" t="s">
        <v>292</v>
      </c>
      <c r="C13" s="332">
        <v>3383</v>
      </c>
    </row>
    <row r="14" spans="1:3" s="390" customFormat="1" ht="12" customHeight="1">
      <c r="A14" s="472" t="s">
        <v>105</v>
      </c>
      <c r="B14" s="8" t="s">
        <v>415</v>
      </c>
      <c r="C14" s="332">
        <v>913</v>
      </c>
    </row>
    <row r="15" spans="1:3" s="390" customFormat="1" ht="12" customHeight="1">
      <c r="A15" s="472" t="s">
        <v>106</v>
      </c>
      <c r="B15" s="7" t="s">
        <v>416</v>
      </c>
      <c r="C15" s="332"/>
    </row>
    <row r="16" spans="1:3" s="390" customFormat="1" ht="12" customHeight="1">
      <c r="A16" s="472" t="s">
        <v>116</v>
      </c>
      <c r="B16" s="8" t="s">
        <v>295</v>
      </c>
      <c r="C16" s="380"/>
    </row>
    <row r="17" spans="1:3" s="480" customFormat="1" ht="12" customHeight="1">
      <c r="A17" s="472" t="s">
        <v>117</v>
      </c>
      <c r="B17" s="8" t="s">
        <v>296</v>
      </c>
      <c r="C17" s="332"/>
    </row>
    <row r="18" spans="1:3" s="480" customFormat="1" ht="12" customHeight="1">
      <c r="A18" s="472" t="s">
        <v>118</v>
      </c>
      <c r="B18" s="8" t="s">
        <v>453</v>
      </c>
      <c r="C18" s="333"/>
    </row>
    <row r="19" spans="1:3" s="480" customFormat="1" ht="12" customHeight="1" thickBot="1">
      <c r="A19" s="472" t="s">
        <v>119</v>
      </c>
      <c r="B19" s="7" t="s">
        <v>297</v>
      </c>
      <c r="C19" s="333"/>
    </row>
    <row r="20" spans="1:3" s="390" customFormat="1" ht="12" customHeight="1" thickBot="1">
      <c r="A20" s="214" t="s">
        <v>20</v>
      </c>
      <c r="B20" s="248" t="s">
        <v>417</v>
      </c>
      <c r="C20" s="334">
        <f>SUM(C21:C23)</f>
        <v>0</v>
      </c>
    </row>
    <row r="21" spans="1:3" s="480" customFormat="1" ht="12" customHeight="1">
      <c r="A21" s="472" t="s">
        <v>107</v>
      </c>
      <c r="B21" s="9" t="s">
        <v>265</v>
      </c>
      <c r="C21" s="332"/>
    </row>
    <row r="22" spans="1:3" s="480" customFormat="1" ht="12" customHeight="1">
      <c r="A22" s="472" t="s">
        <v>108</v>
      </c>
      <c r="B22" s="8" t="s">
        <v>418</v>
      </c>
      <c r="C22" s="332"/>
    </row>
    <row r="23" spans="1:3" s="480" customFormat="1" ht="12" customHeight="1">
      <c r="A23" s="472" t="s">
        <v>109</v>
      </c>
      <c r="B23" s="8" t="s">
        <v>419</v>
      </c>
      <c r="C23" s="332"/>
    </row>
    <row r="24" spans="1:3" s="480" customFormat="1" ht="12" customHeight="1" thickBot="1">
      <c r="A24" s="472" t="s">
        <v>110</v>
      </c>
      <c r="B24" s="8" t="s">
        <v>531</v>
      </c>
      <c r="C24" s="332"/>
    </row>
    <row r="25" spans="1:3" s="480" customFormat="1" ht="12" customHeight="1" thickBot="1">
      <c r="A25" s="222" t="s">
        <v>21</v>
      </c>
      <c r="B25" s="131" t="s">
        <v>175</v>
      </c>
      <c r="C25" s="361"/>
    </row>
    <row r="26" spans="1:3" s="480" customFormat="1" ht="12" customHeight="1" thickBot="1">
      <c r="A26" s="222" t="s">
        <v>22</v>
      </c>
      <c r="B26" s="131" t="s">
        <v>420</v>
      </c>
      <c r="C26" s="334">
        <f>+C27+C28</f>
        <v>0</v>
      </c>
    </row>
    <row r="27" spans="1:3" s="480" customFormat="1" ht="12" customHeight="1">
      <c r="A27" s="473" t="s">
        <v>275</v>
      </c>
      <c r="B27" s="474" t="s">
        <v>418</v>
      </c>
      <c r="C27" s="86"/>
    </row>
    <row r="28" spans="1:3" s="480" customFormat="1" ht="12" customHeight="1">
      <c r="A28" s="473" t="s">
        <v>278</v>
      </c>
      <c r="B28" s="475" t="s">
        <v>421</v>
      </c>
      <c r="C28" s="335"/>
    </row>
    <row r="29" spans="1:3" s="480" customFormat="1" ht="12" customHeight="1" thickBot="1">
      <c r="A29" s="472" t="s">
        <v>279</v>
      </c>
      <c r="B29" s="149" t="s">
        <v>532</v>
      </c>
      <c r="C29" s="93"/>
    </row>
    <row r="30" spans="1:3" s="480" customFormat="1" ht="12" customHeight="1" thickBot="1">
      <c r="A30" s="222" t="s">
        <v>23</v>
      </c>
      <c r="B30" s="131" t="s">
        <v>422</v>
      </c>
      <c r="C30" s="334">
        <f>+C31+C32+C33</f>
        <v>0</v>
      </c>
    </row>
    <row r="31" spans="1:3" s="480" customFormat="1" ht="12" customHeight="1">
      <c r="A31" s="473" t="s">
        <v>94</v>
      </c>
      <c r="B31" s="474" t="s">
        <v>302</v>
      </c>
      <c r="C31" s="86"/>
    </row>
    <row r="32" spans="1:3" s="480" customFormat="1" ht="12" customHeight="1">
      <c r="A32" s="473" t="s">
        <v>95</v>
      </c>
      <c r="B32" s="475" t="s">
        <v>303</v>
      </c>
      <c r="C32" s="335"/>
    </row>
    <row r="33" spans="1:3" s="480" customFormat="1" ht="12" customHeight="1" thickBot="1">
      <c r="A33" s="472" t="s">
        <v>96</v>
      </c>
      <c r="B33" s="149" t="s">
        <v>304</v>
      </c>
      <c r="C33" s="93"/>
    </row>
    <row r="34" spans="1:3" s="390" customFormat="1" ht="12" customHeight="1" thickBot="1">
      <c r="A34" s="222" t="s">
        <v>24</v>
      </c>
      <c r="B34" s="131" t="s">
        <v>390</v>
      </c>
      <c r="C34" s="361"/>
    </row>
    <row r="35" spans="1:3" s="390" customFormat="1" ht="12" customHeight="1" thickBot="1">
      <c r="A35" s="222" t="s">
        <v>25</v>
      </c>
      <c r="B35" s="131" t="s">
        <v>423</v>
      </c>
      <c r="C35" s="381"/>
    </row>
    <row r="36" spans="1:3" s="390" customFormat="1" ht="12" customHeight="1" thickBot="1">
      <c r="A36" s="214" t="s">
        <v>26</v>
      </c>
      <c r="B36" s="131" t="s">
        <v>533</v>
      </c>
      <c r="C36" s="382">
        <f>+C8+C20+C25+C26+C30+C34+C35</f>
        <v>4296</v>
      </c>
    </row>
    <row r="37" spans="1:3" s="390" customFormat="1" ht="12" customHeight="1" thickBot="1">
      <c r="A37" s="249" t="s">
        <v>27</v>
      </c>
      <c r="B37" s="131" t="s">
        <v>425</v>
      </c>
      <c r="C37" s="382">
        <f>+C38+C39+C40</f>
        <v>77604</v>
      </c>
    </row>
    <row r="38" spans="1:3" s="390" customFormat="1" ht="12" customHeight="1">
      <c r="A38" s="473" t="s">
        <v>426</v>
      </c>
      <c r="B38" s="474" t="s">
        <v>243</v>
      </c>
      <c r="C38" s="86"/>
    </row>
    <row r="39" spans="1:3" s="390" customFormat="1" ht="12" customHeight="1">
      <c r="A39" s="473" t="s">
        <v>427</v>
      </c>
      <c r="B39" s="475" t="s">
        <v>2</v>
      </c>
      <c r="C39" s="335"/>
    </row>
    <row r="40" spans="1:3" s="480" customFormat="1" ht="12" customHeight="1" thickBot="1">
      <c r="A40" s="472" t="s">
        <v>428</v>
      </c>
      <c r="B40" s="149" t="s">
        <v>429</v>
      </c>
      <c r="C40" s="93">
        <v>77604</v>
      </c>
    </row>
    <row r="41" spans="1:3" s="480" customFormat="1" ht="15" customHeight="1" thickBot="1">
      <c r="A41" s="249" t="s">
        <v>28</v>
      </c>
      <c r="B41" s="250" t="s">
        <v>430</v>
      </c>
      <c r="C41" s="385">
        <f>+C36+C37</f>
        <v>81900</v>
      </c>
    </row>
    <row r="42" spans="1:3" s="480" customFormat="1" ht="15" customHeight="1">
      <c r="A42" s="251"/>
      <c r="B42" s="252"/>
      <c r="C42" s="383"/>
    </row>
    <row r="43" spans="1:3" ht="13.5" thickBot="1">
      <c r="A43" s="253"/>
      <c r="B43" s="254"/>
      <c r="C43" s="384"/>
    </row>
    <row r="44" spans="1:3" s="479" customFormat="1" ht="16.5" customHeight="1" thickBot="1">
      <c r="A44" s="255"/>
      <c r="B44" s="256" t="s">
        <v>59</v>
      </c>
      <c r="C44" s="385"/>
    </row>
    <row r="45" spans="1:3" s="481" customFormat="1" ht="12" customHeight="1" thickBot="1">
      <c r="A45" s="222" t="s">
        <v>19</v>
      </c>
      <c r="B45" s="131" t="s">
        <v>431</v>
      </c>
      <c r="C45" s="334">
        <f>SUM(C46:C50)</f>
        <v>83953</v>
      </c>
    </row>
    <row r="46" spans="1:3" ht="12" customHeight="1">
      <c r="A46" s="472" t="s">
        <v>101</v>
      </c>
      <c r="B46" s="9" t="s">
        <v>49</v>
      </c>
      <c r="C46" s="86">
        <v>43152</v>
      </c>
    </row>
    <row r="47" spans="1:3" ht="12" customHeight="1">
      <c r="A47" s="472" t="s">
        <v>102</v>
      </c>
      <c r="B47" s="8" t="s">
        <v>184</v>
      </c>
      <c r="C47" s="89">
        <v>11650</v>
      </c>
    </row>
    <row r="48" spans="1:3" ht="12" customHeight="1">
      <c r="A48" s="472" t="s">
        <v>103</v>
      </c>
      <c r="B48" s="8" t="s">
        <v>140</v>
      </c>
      <c r="C48" s="89">
        <v>29151</v>
      </c>
    </row>
    <row r="49" spans="1:3" ht="12" customHeight="1">
      <c r="A49" s="472" t="s">
        <v>104</v>
      </c>
      <c r="B49" s="8" t="s">
        <v>185</v>
      </c>
      <c r="C49" s="89"/>
    </row>
    <row r="50" spans="1:3" ht="12" customHeight="1" thickBot="1">
      <c r="A50" s="472" t="s">
        <v>149</v>
      </c>
      <c r="B50" s="8" t="s">
        <v>186</v>
      </c>
      <c r="C50" s="89"/>
    </row>
    <row r="51" spans="1:3" ht="12" customHeight="1" thickBot="1">
      <c r="A51" s="222" t="s">
        <v>20</v>
      </c>
      <c r="B51" s="131" t="s">
        <v>432</v>
      </c>
      <c r="C51" s="334">
        <f>SUM(C52:C54)</f>
        <v>0</v>
      </c>
    </row>
    <row r="52" spans="1:3" s="481" customFormat="1" ht="12" customHeight="1">
      <c r="A52" s="472" t="s">
        <v>107</v>
      </c>
      <c r="B52" s="9" t="s">
        <v>233</v>
      </c>
      <c r="C52" s="86"/>
    </row>
    <row r="53" spans="1:3" ht="12" customHeight="1">
      <c r="A53" s="472" t="s">
        <v>108</v>
      </c>
      <c r="B53" s="8" t="s">
        <v>188</v>
      </c>
      <c r="C53" s="89"/>
    </row>
    <row r="54" spans="1:3" ht="12" customHeight="1">
      <c r="A54" s="472" t="s">
        <v>109</v>
      </c>
      <c r="B54" s="8" t="s">
        <v>60</v>
      </c>
      <c r="C54" s="89"/>
    </row>
    <row r="55" spans="1:3" ht="12" customHeight="1" thickBot="1">
      <c r="A55" s="472" t="s">
        <v>110</v>
      </c>
      <c r="B55" s="8" t="s">
        <v>530</v>
      </c>
      <c r="C55" s="89"/>
    </row>
    <row r="56" spans="1:3" ht="15" customHeight="1" thickBot="1">
      <c r="A56" s="222" t="s">
        <v>21</v>
      </c>
      <c r="B56" s="131" t="s">
        <v>13</v>
      </c>
      <c r="C56" s="361"/>
    </row>
    <row r="57" spans="1:3" ht="13.5" thickBot="1">
      <c r="A57" s="222" t="s">
        <v>22</v>
      </c>
      <c r="B57" s="257" t="s">
        <v>536</v>
      </c>
      <c r="C57" s="386">
        <f>+C45+C51+C56</f>
        <v>83953</v>
      </c>
    </row>
    <row r="58" spans="1:3" ht="15" customHeight="1" thickBot="1">
      <c r="C58" s="387"/>
    </row>
    <row r="59" spans="1:3" ht="14.25" customHeight="1" thickBot="1">
      <c r="A59" s="260" t="s">
        <v>525</v>
      </c>
      <c r="B59" s="261"/>
      <c r="C59" s="128">
        <v>21</v>
      </c>
    </row>
    <row r="60" spans="1:3" ht="13.5" thickBot="1">
      <c r="A60" s="260" t="s">
        <v>206</v>
      </c>
      <c r="B60" s="261"/>
      <c r="C60" s="128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37" zoomScale="145" zoomScaleNormal="145" workbookViewId="0">
      <selection activeCell="C49" sqref="C49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476" t="str">
        <f>+CONCATENATE("9.3.2. melléklet a ……/",LEFT(ÖSSZEFÜGGÉSEK!A5,4),". (….) önkormányzati rendelethez")</f>
        <v>9.3.2. melléklet a ……/2015. (….) önkormányzati rendelethez</v>
      </c>
    </row>
    <row r="2" spans="1:3" s="477" customFormat="1" ht="25.5" customHeight="1">
      <c r="A2" s="428" t="s">
        <v>204</v>
      </c>
      <c r="B2" s="374" t="s">
        <v>207</v>
      </c>
      <c r="C2" s="388" t="s">
        <v>62</v>
      </c>
    </row>
    <row r="3" spans="1:3" s="477" customFormat="1" ht="24.75" thickBot="1">
      <c r="A3" s="470" t="s">
        <v>203</v>
      </c>
      <c r="B3" s="375" t="s">
        <v>434</v>
      </c>
      <c r="C3" s="389" t="s">
        <v>62</v>
      </c>
    </row>
    <row r="4" spans="1:3" s="478" customFormat="1" ht="15.95" customHeight="1" thickBot="1">
      <c r="A4" s="241"/>
      <c r="B4" s="241"/>
      <c r="C4" s="242" t="s">
        <v>55</v>
      </c>
    </row>
    <row r="5" spans="1:3" ht="13.5" thickBot="1">
      <c r="A5" s="429" t="s">
        <v>205</v>
      </c>
      <c r="B5" s="243" t="s">
        <v>56</v>
      </c>
      <c r="C5" s="244" t="s">
        <v>57</v>
      </c>
    </row>
    <row r="6" spans="1:3" s="479" customFormat="1" ht="12.95" customHeight="1" thickBot="1">
      <c r="A6" s="214" t="s">
        <v>499</v>
      </c>
      <c r="B6" s="215" t="s">
        <v>500</v>
      </c>
      <c r="C6" s="216" t="s">
        <v>501</v>
      </c>
    </row>
    <row r="7" spans="1:3" s="479" customFormat="1" ht="15.95" customHeight="1" thickBot="1">
      <c r="A7" s="245"/>
      <c r="B7" s="246" t="s">
        <v>58</v>
      </c>
      <c r="C7" s="247"/>
    </row>
    <row r="8" spans="1:3" s="390" customFormat="1" ht="12" customHeight="1" thickBot="1">
      <c r="A8" s="214" t="s">
        <v>19</v>
      </c>
      <c r="B8" s="248" t="s">
        <v>526</v>
      </c>
      <c r="C8" s="334">
        <f>SUM(C9:C19)</f>
        <v>10229</v>
      </c>
    </row>
    <row r="9" spans="1:3" s="390" customFormat="1" ht="12" customHeight="1">
      <c r="A9" s="471" t="s">
        <v>101</v>
      </c>
      <c r="B9" s="10" t="s">
        <v>288</v>
      </c>
      <c r="C9" s="379"/>
    </row>
    <row r="10" spans="1:3" s="390" customFormat="1" ht="12" customHeight="1">
      <c r="A10" s="472" t="s">
        <v>102</v>
      </c>
      <c r="B10" s="8" t="s">
        <v>289</v>
      </c>
      <c r="C10" s="332"/>
    </row>
    <row r="11" spans="1:3" s="390" customFormat="1" ht="12" customHeight="1">
      <c r="A11" s="472" t="s">
        <v>103</v>
      </c>
      <c r="B11" s="8" t="s">
        <v>290</v>
      </c>
      <c r="C11" s="332"/>
    </row>
    <row r="12" spans="1:3" s="390" customFormat="1" ht="12" customHeight="1">
      <c r="A12" s="472" t="s">
        <v>104</v>
      </c>
      <c r="B12" s="8" t="s">
        <v>291</v>
      </c>
      <c r="C12" s="332"/>
    </row>
    <row r="13" spans="1:3" s="390" customFormat="1" ht="12" customHeight="1">
      <c r="A13" s="472" t="s">
        <v>149</v>
      </c>
      <c r="B13" s="8" t="s">
        <v>292</v>
      </c>
      <c r="C13" s="332">
        <v>8054</v>
      </c>
    </row>
    <row r="14" spans="1:3" s="390" customFormat="1" ht="12" customHeight="1">
      <c r="A14" s="472" t="s">
        <v>105</v>
      </c>
      <c r="B14" s="8" t="s">
        <v>415</v>
      </c>
      <c r="C14" s="332">
        <v>2175</v>
      </c>
    </row>
    <row r="15" spans="1:3" s="390" customFormat="1" ht="12" customHeight="1">
      <c r="A15" s="472" t="s">
        <v>106</v>
      </c>
      <c r="B15" s="7" t="s">
        <v>416</v>
      </c>
      <c r="C15" s="332"/>
    </row>
    <row r="16" spans="1:3" s="390" customFormat="1" ht="12" customHeight="1">
      <c r="A16" s="472" t="s">
        <v>116</v>
      </c>
      <c r="B16" s="8" t="s">
        <v>295</v>
      </c>
      <c r="C16" s="380"/>
    </row>
    <row r="17" spans="1:3" s="480" customFormat="1" ht="12" customHeight="1">
      <c r="A17" s="472" t="s">
        <v>117</v>
      </c>
      <c r="B17" s="8" t="s">
        <v>296</v>
      </c>
      <c r="C17" s="332"/>
    </row>
    <row r="18" spans="1:3" s="480" customFormat="1" ht="12" customHeight="1">
      <c r="A18" s="472" t="s">
        <v>118</v>
      </c>
      <c r="B18" s="8" t="s">
        <v>453</v>
      </c>
      <c r="C18" s="333"/>
    </row>
    <row r="19" spans="1:3" s="480" customFormat="1" ht="12" customHeight="1" thickBot="1">
      <c r="A19" s="472" t="s">
        <v>119</v>
      </c>
      <c r="B19" s="7" t="s">
        <v>297</v>
      </c>
      <c r="C19" s="333"/>
    </row>
    <row r="20" spans="1:3" s="390" customFormat="1" ht="12" customHeight="1" thickBot="1">
      <c r="A20" s="214" t="s">
        <v>20</v>
      </c>
      <c r="B20" s="248" t="s">
        <v>417</v>
      </c>
      <c r="C20" s="334">
        <f>SUM(C21:C23)</f>
        <v>0</v>
      </c>
    </row>
    <row r="21" spans="1:3" s="480" customFormat="1" ht="12" customHeight="1">
      <c r="A21" s="472" t="s">
        <v>107</v>
      </c>
      <c r="B21" s="9" t="s">
        <v>265</v>
      </c>
      <c r="C21" s="332"/>
    </row>
    <row r="22" spans="1:3" s="480" customFormat="1" ht="12" customHeight="1">
      <c r="A22" s="472" t="s">
        <v>108</v>
      </c>
      <c r="B22" s="8" t="s">
        <v>418</v>
      </c>
      <c r="C22" s="332"/>
    </row>
    <row r="23" spans="1:3" s="480" customFormat="1" ht="12" customHeight="1">
      <c r="A23" s="472" t="s">
        <v>109</v>
      </c>
      <c r="B23" s="8" t="s">
        <v>419</v>
      </c>
      <c r="C23" s="332"/>
    </row>
    <row r="24" spans="1:3" s="480" customFormat="1" ht="12" customHeight="1" thickBot="1">
      <c r="A24" s="472" t="s">
        <v>110</v>
      </c>
      <c r="B24" s="8" t="s">
        <v>531</v>
      </c>
      <c r="C24" s="332"/>
    </row>
    <row r="25" spans="1:3" s="480" customFormat="1" ht="12" customHeight="1" thickBot="1">
      <c r="A25" s="222" t="s">
        <v>21</v>
      </c>
      <c r="B25" s="131" t="s">
        <v>175</v>
      </c>
      <c r="C25" s="361"/>
    </row>
    <row r="26" spans="1:3" s="480" customFormat="1" ht="12" customHeight="1" thickBot="1">
      <c r="A26" s="222" t="s">
        <v>22</v>
      </c>
      <c r="B26" s="131" t="s">
        <v>420</v>
      </c>
      <c r="C26" s="334">
        <f>+C27+C28</f>
        <v>0</v>
      </c>
    </row>
    <row r="27" spans="1:3" s="480" customFormat="1" ht="12" customHeight="1">
      <c r="A27" s="473" t="s">
        <v>275</v>
      </c>
      <c r="B27" s="474" t="s">
        <v>418</v>
      </c>
      <c r="C27" s="86"/>
    </row>
    <row r="28" spans="1:3" s="480" customFormat="1" ht="12" customHeight="1">
      <c r="A28" s="473" t="s">
        <v>278</v>
      </c>
      <c r="B28" s="475" t="s">
        <v>421</v>
      </c>
      <c r="C28" s="335"/>
    </row>
    <row r="29" spans="1:3" s="480" customFormat="1" ht="12" customHeight="1" thickBot="1">
      <c r="A29" s="472" t="s">
        <v>279</v>
      </c>
      <c r="B29" s="149" t="s">
        <v>532</v>
      </c>
      <c r="C29" s="93"/>
    </row>
    <row r="30" spans="1:3" s="480" customFormat="1" ht="12" customHeight="1" thickBot="1">
      <c r="A30" s="222" t="s">
        <v>23</v>
      </c>
      <c r="B30" s="131" t="s">
        <v>422</v>
      </c>
      <c r="C30" s="334">
        <f>+C31+C32+C33</f>
        <v>0</v>
      </c>
    </row>
    <row r="31" spans="1:3" s="480" customFormat="1" ht="12" customHeight="1">
      <c r="A31" s="473" t="s">
        <v>94</v>
      </c>
      <c r="B31" s="474" t="s">
        <v>302</v>
      </c>
      <c r="C31" s="86"/>
    </row>
    <row r="32" spans="1:3" s="480" customFormat="1" ht="12" customHeight="1">
      <c r="A32" s="473" t="s">
        <v>95</v>
      </c>
      <c r="B32" s="475" t="s">
        <v>303</v>
      </c>
      <c r="C32" s="335"/>
    </row>
    <row r="33" spans="1:3" s="480" customFormat="1" ht="12" customHeight="1" thickBot="1">
      <c r="A33" s="472" t="s">
        <v>96</v>
      </c>
      <c r="B33" s="149" t="s">
        <v>304</v>
      </c>
      <c r="C33" s="93"/>
    </row>
    <row r="34" spans="1:3" s="390" customFormat="1" ht="12" customHeight="1" thickBot="1">
      <c r="A34" s="222" t="s">
        <v>24</v>
      </c>
      <c r="B34" s="131" t="s">
        <v>390</v>
      </c>
      <c r="C34" s="361"/>
    </row>
    <row r="35" spans="1:3" s="390" customFormat="1" ht="12" customHeight="1" thickBot="1">
      <c r="A35" s="222" t="s">
        <v>25</v>
      </c>
      <c r="B35" s="131" t="s">
        <v>423</v>
      </c>
      <c r="C35" s="381"/>
    </row>
    <row r="36" spans="1:3" s="390" customFormat="1" ht="12" customHeight="1" thickBot="1">
      <c r="A36" s="214" t="s">
        <v>26</v>
      </c>
      <c r="B36" s="131" t="s">
        <v>533</v>
      </c>
      <c r="C36" s="382">
        <f>+C8+C20+C25+C26+C30+C34+C35</f>
        <v>10229</v>
      </c>
    </row>
    <row r="37" spans="1:3" s="390" customFormat="1" ht="12" customHeight="1" thickBot="1">
      <c r="A37" s="249" t="s">
        <v>27</v>
      </c>
      <c r="B37" s="131" t="s">
        <v>425</v>
      </c>
      <c r="C37" s="382">
        <f>+C38+C39+C40</f>
        <v>0</v>
      </c>
    </row>
    <row r="38" spans="1:3" s="390" customFormat="1" ht="12" customHeight="1">
      <c r="A38" s="473" t="s">
        <v>426</v>
      </c>
      <c r="B38" s="474" t="s">
        <v>243</v>
      </c>
      <c r="C38" s="86"/>
    </row>
    <row r="39" spans="1:3" s="390" customFormat="1" ht="12" customHeight="1">
      <c r="A39" s="473" t="s">
        <v>427</v>
      </c>
      <c r="B39" s="475" t="s">
        <v>2</v>
      </c>
      <c r="C39" s="335"/>
    </row>
    <row r="40" spans="1:3" s="480" customFormat="1" ht="12" customHeight="1" thickBot="1">
      <c r="A40" s="472" t="s">
        <v>428</v>
      </c>
      <c r="B40" s="149" t="s">
        <v>429</v>
      </c>
      <c r="C40" s="93"/>
    </row>
    <row r="41" spans="1:3" s="480" customFormat="1" ht="15" customHeight="1" thickBot="1">
      <c r="A41" s="249" t="s">
        <v>28</v>
      </c>
      <c r="B41" s="250" t="s">
        <v>430</v>
      </c>
      <c r="C41" s="385">
        <f>+C36+C37</f>
        <v>10229</v>
      </c>
    </row>
    <row r="42" spans="1:3" s="480" customFormat="1" ht="15" customHeight="1">
      <c r="A42" s="251"/>
      <c r="B42" s="252"/>
      <c r="C42" s="383"/>
    </row>
    <row r="43" spans="1:3" ht="13.5" thickBot="1">
      <c r="A43" s="253"/>
      <c r="B43" s="254"/>
      <c r="C43" s="384"/>
    </row>
    <row r="44" spans="1:3" s="479" customFormat="1" ht="16.5" customHeight="1" thickBot="1">
      <c r="A44" s="255"/>
      <c r="B44" s="256" t="s">
        <v>59</v>
      </c>
      <c r="C44" s="385"/>
    </row>
    <row r="45" spans="1:3" s="481" customFormat="1" ht="12" customHeight="1" thickBot="1">
      <c r="A45" s="222" t="s">
        <v>19</v>
      </c>
      <c r="B45" s="131" t="s">
        <v>431</v>
      </c>
      <c r="C45" s="334">
        <f>SUM(C46:C50)</f>
        <v>8176</v>
      </c>
    </row>
    <row r="46" spans="1:3" ht="12" customHeight="1">
      <c r="A46" s="472" t="s">
        <v>101</v>
      </c>
      <c r="B46" s="9" t="s">
        <v>49</v>
      </c>
      <c r="C46" s="86"/>
    </row>
    <row r="47" spans="1:3" ht="12" customHeight="1">
      <c r="A47" s="472" t="s">
        <v>102</v>
      </c>
      <c r="B47" s="8" t="s">
        <v>184</v>
      </c>
      <c r="C47" s="89"/>
    </row>
    <row r="48" spans="1:3" ht="12" customHeight="1">
      <c r="A48" s="472" t="s">
        <v>103</v>
      </c>
      <c r="B48" s="8" t="s">
        <v>140</v>
      </c>
      <c r="C48" s="89">
        <v>8176</v>
      </c>
    </row>
    <row r="49" spans="1:3" ht="12" customHeight="1">
      <c r="A49" s="472" t="s">
        <v>104</v>
      </c>
      <c r="B49" s="8" t="s">
        <v>185</v>
      </c>
      <c r="C49" s="89"/>
    </row>
    <row r="50" spans="1:3" ht="12" customHeight="1" thickBot="1">
      <c r="A50" s="472" t="s">
        <v>149</v>
      </c>
      <c r="B50" s="8" t="s">
        <v>186</v>
      </c>
      <c r="C50" s="89"/>
    </row>
    <row r="51" spans="1:3" ht="12" customHeight="1" thickBot="1">
      <c r="A51" s="222" t="s">
        <v>20</v>
      </c>
      <c r="B51" s="131" t="s">
        <v>432</v>
      </c>
      <c r="C51" s="334">
        <f>SUM(C52:C54)</f>
        <v>0</v>
      </c>
    </row>
    <row r="52" spans="1:3" s="481" customFormat="1" ht="12" customHeight="1">
      <c r="A52" s="472" t="s">
        <v>107</v>
      </c>
      <c r="B52" s="9" t="s">
        <v>233</v>
      </c>
      <c r="C52" s="86"/>
    </row>
    <row r="53" spans="1:3" ht="12" customHeight="1">
      <c r="A53" s="472" t="s">
        <v>108</v>
      </c>
      <c r="B53" s="8" t="s">
        <v>188</v>
      </c>
      <c r="C53" s="89"/>
    </row>
    <row r="54" spans="1:3" ht="12" customHeight="1">
      <c r="A54" s="472" t="s">
        <v>109</v>
      </c>
      <c r="B54" s="8" t="s">
        <v>60</v>
      </c>
      <c r="C54" s="89"/>
    </row>
    <row r="55" spans="1:3" ht="12" customHeight="1" thickBot="1">
      <c r="A55" s="472" t="s">
        <v>110</v>
      </c>
      <c r="B55" s="8" t="s">
        <v>530</v>
      </c>
      <c r="C55" s="89"/>
    </row>
    <row r="56" spans="1:3" ht="15" customHeight="1" thickBot="1">
      <c r="A56" s="222" t="s">
        <v>21</v>
      </c>
      <c r="B56" s="131" t="s">
        <v>13</v>
      </c>
      <c r="C56" s="361"/>
    </row>
    <row r="57" spans="1:3" ht="13.5" thickBot="1">
      <c r="A57" s="222" t="s">
        <v>22</v>
      </c>
      <c r="B57" s="257" t="s">
        <v>536</v>
      </c>
      <c r="C57" s="386">
        <f>+C45+C51+C56</f>
        <v>8176</v>
      </c>
    </row>
    <row r="58" spans="1:3" ht="15" customHeight="1" thickBot="1">
      <c r="C58" s="387"/>
    </row>
    <row r="59" spans="1:3" ht="14.25" customHeight="1" thickBot="1">
      <c r="A59" s="260" t="s">
        <v>525</v>
      </c>
      <c r="B59" s="261"/>
      <c r="C59" s="128"/>
    </row>
    <row r="60" spans="1:3" ht="13.5" thickBot="1">
      <c r="A60" s="260" t="s">
        <v>206</v>
      </c>
      <c r="B60" s="261"/>
      <c r="C60" s="128"/>
    </row>
  </sheetData>
  <sheetProtection sheet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56" sqref="C56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476" t="str">
        <f>+CONCATENATE("9.3.3. melléklet a ……/",LEFT(ÖSSZEFÜGGÉSEK!A5,4),". (….) önkormányzati rendelethez")</f>
        <v>9.3.3. melléklet a ……/2015. (….) önkormányzati rendelethez</v>
      </c>
    </row>
    <row r="2" spans="1:3" s="477" customFormat="1" ht="36">
      <c r="A2" s="428" t="s">
        <v>204</v>
      </c>
      <c r="B2" s="374" t="s">
        <v>207</v>
      </c>
      <c r="C2" s="388" t="s">
        <v>62</v>
      </c>
    </row>
    <row r="3" spans="1:3" s="477" customFormat="1" ht="24.75" thickBot="1">
      <c r="A3" s="470" t="s">
        <v>203</v>
      </c>
      <c r="B3" s="375" t="s">
        <v>537</v>
      </c>
      <c r="C3" s="389" t="s">
        <v>447</v>
      </c>
    </row>
    <row r="4" spans="1:3" s="478" customFormat="1" ht="15.95" customHeight="1" thickBot="1">
      <c r="A4" s="241"/>
      <c r="B4" s="241"/>
      <c r="C4" s="242" t="s">
        <v>55</v>
      </c>
    </row>
    <row r="5" spans="1:3" ht="13.5" thickBot="1">
      <c r="A5" s="429" t="s">
        <v>205</v>
      </c>
      <c r="B5" s="243" t="s">
        <v>56</v>
      </c>
      <c r="C5" s="244" t="s">
        <v>57</v>
      </c>
    </row>
    <row r="6" spans="1:3" s="479" customFormat="1" ht="12.95" customHeight="1" thickBot="1">
      <c r="A6" s="214" t="s">
        <v>499</v>
      </c>
      <c r="B6" s="215" t="s">
        <v>500</v>
      </c>
      <c r="C6" s="216" t="s">
        <v>501</v>
      </c>
    </row>
    <row r="7" spans="1:3" s="479" customFormat="1" ht="15.95" customHeight="1" thickBot="1">
      <c r="A7" s="245"/>
      <c r="B7" s="246" t="s">
        <v>58</v>
      </c>
      <c r="C7" s="247"/>
    </row>
    <row r="8" spans="1:3" s="390" customFormat="1" ht="12" customHeight="1" thickBot="1">
      <c r="A8" s="214" t="s">
        <v>19</v>
      </c>
      <c r="B8" s="248" t="s">
        <v>526</v>
      </c>
      <c r="C8" s="334">
        <f>SUM(C9:C19)</f>
        <v>0</v>
      </c>
    </row>
    <row r="9" spans="1:3" s="390" customFormat="1" ht="12" customHeight="1">
      <c r="A9" s="471" t="s">
        <v>101</v>
      </c>
      <c r="B9" s="10" t="s">
        <v>288</v>
      </c>
      <c r="C9" s="379"/>
    </row>
    <row r="10" spans="1:3" s="390" customFormat="1" ht="12" customHeight="1">
      <c r="A10" s="472" t="s">
        <v>102</v>
      </c>
      <c r="B10" s="8" t="s">
        <v>289</v>
      </c>
      <c r="C10" s="332"/>
    </row>
    <row r="11" spans="1:3" s="390" customFormat="1" ht="12" customHeight="1">
      <c r="A11" s="472" t="s">
        <v>103</v>
      </c>
      <c r="B11" s="8" t="s">
        <v>290</v>
      </c>
      <c r="C11" s="332"/>
    </row>
    <row r="12" spans="1:3" s="390" customFormat="1" ht="12" customHeight="1">
      <c r="A12" s="472" t="s">
        <v>104</v>
      </c>
      <c r="B12" s="8" t="s">
        <v>291</v>
      </c>
      <c r="C12" s="332"/>
    </row>
    <row r="13" spans="1:3" s="390" customFormat="1" ht="12" customHeight="1">
      <c r="A13" s="472" t="s">
        <v>149</v>
      </c>
      <c r="B13" s="8" t="s">
        <v>292</v>
      </c>
      <c r="C13" s="332"/>
    </row>
    <row r="14" spans="1:3" s="390" customFormat="1" ht="12" customHeight="1">
      <c r="A14" s="472" t="s">
        <v>105</v>
      </c>
      <c r="B14" s="8" t="s">
        <v>415</v>
      </c>
      <c r="C14" s="332"/>
    </row>
    <row r="15" spans="1:3" s="390" customFormat="1" ht="12" customHeight="1">
      <c r="A15" s="472" t="s">
        <v>106</v>
      </c>
      <c r="B15" s="7" t="s">
        <v>416</v>
      </c>
      <c r="C15" s="332"/>
    </row>
    <row r="16" spans="1:3" s="390" customFormat="1" ht="12" customHeight="1">
      <c r="A16" s="472" t="s">
        <v>116</v>
      </c>
      <c r="B16" s="8" t="s">
        <v>295</v>
      </c>
      <c r="C16" s="380"/>
    </row>
    <row r="17" spans="1:3" s="480" customFormat="1" ht="12" customHeight="1">
      <c r="A17" s="472" t="s">
        <v>117</v>
      </c>
      <c r="B17" s="8" t="s">
        <v>296</v>
      </c>
      <c r="C17" s="332"/>
    </row>
    <row r="18" spans="1:3" s="480" customFormat="1" ht="12" customHeight="1">
      <c r="A18" s="472" t="s">
        <v>118</v>
      </c>
      <c r="B18" s="8" t="s">
        <v>453</v>
      </c>
      <c r="C18" s="333"/>
    </row>
    <row r="19" spans="1:3" s="480" customFormat="1" ht="12" customHeight="1" thickBot="1">
      <c r="A19" s="472" t="s">
        <v>119</v>
      </c>
      <c r="B19" s="7" t="s">
        <v>297</v>
      </c>
      <c r="C19" s="333"/>
    </row>
    <row r="20" spans="1:3" s="390" customFormat="1" ht="12" customHeight="1" thickBot="1">
      <c r="A20" s="214" t="s">
        <v>20</v>
      </c>
      <c r="B20" s="248" t="s">
        <v>417</v>
      </c>
      <c r="C20" s="334">
        <f>SUM(C21:C23)</f>
        <v>0</v>
      </c>
    </row>
    <row r="21" spans="1:3" s="480" customFormat="1" ht="12" customHeight="1">
      <c r="A21" s="472" t="s">
        <v>107</v>
      </c>
      <c r="B21" s="9" t="s">
        <v>265</v>
      </c>
      <c r="C21" s="332"/>
    </row>
    <row r="22" spans="1:3" s="480" customFormat="1" ht="12" customHeight="1">
      <c r="A22" s="472" t="s">
        <v>108</v>
      </c>
      <c r="B22" s="8" t="s">
        <v>418</v>
      </c>
      <c r="C22" s="332"/>
    </row>
    <row r="23" spans="1:3" s="480" customFormat="1" ht="12" customHeight="1">
      <c r="A23" s="472" t="s">
        <v>109</v>
      </c>
      <c r="B23" s="8" t="s">
        <v>419</v>
      </c>
      <c r="C23" s="332"/>
    </row>
    <row r="24" spans="1:3" s="480" customFormat="1" ht="12" customHeight="1" thickBot="1">
      <c r="A24" s="472" t="s">
        <v>110</v>
      </c>
      <c r="B24" s="8" t="s">
        <v>531</v>
      </c>
      <c r="C24" s="332"/>
    </row>
    <row r="25" spans="1:3" s="480" customFormat="1" ht="12" customHeight="1" thickBot="1">
      <c r="A25" s="222" t="s">
        <v>21</v>
      </c>
      <c r="B25" s="131" t="s">
        <v>175</v>
      </c>
      <c r="C25" s="361"/>
    </row>
    <row r="26" spans="1:3" s="480" customFormat="1" ht="12" customHeight="1" thickBot="1">
      <c r="A26" s="222" t="s">
        <v>22</v>
      </c>
      <c r="B26" s="131" t="s">
        <v>420</v>
      </c>
      <c r="C26" s="334">
        <f>+C27+C28</f>
        <v>0</v>
      </c>
    </row>
    <row r="27" spans="1:3" s="480" customFormat="1" ht="12" customHeight="1">
      <c r="A27" s="473" t="s">
        <v>275</v>
      </c>
      <c r="B27" s="474" t="s">
        <v>418</v>
      </c>
      <c r="C27" s="86"/>
    </row>
    <row r="28" spans="1:3" s="480" customFormat="1" ht="12" customHeight="1">
      <c r="A28" s="473" t="s">
        <v>278</v>
      </c>
      <c r="B28" s="475" t="s">
        <v>421</v>
      </c>
      <c r="C28" s="335"/>
    </row>
    <row r="29" spans="1:3" s="480" customFormat="1" ht="12" customHeight="1" thickBot="1">
      <c r="A29" s="472" t="s">
        <v>279</v>
      </c>
      <c r="B29" s="149" t="s">
        <v>532</v>
      </c>
      <c r="C29" s="93"/>
    </row>
    <row r="30" spans="1:3" s="480" customFormat="1" ht="12" customHeight="1" thickBot="1">
      <c r="A30" s="222" t="s">
        <v>23</v>
      </c>
      <c r="B30" s="131" t="s">
        <v>422</v>
      </c>
      <c r="C30" s="334">
        <f>+C31+C32+C33</f>
        <v>0</v>
      </c>
    </row>
    <row r="31" spans="1:3" s="480" customFormat="1" ht="12" customHeight="1">
      <c r="A31" s="473" t="s">
        <v>94</v>
      </c>
      <c r="B31" s="474" t="s">
        <v>302</v>
      </c>
      <c r="C31" s="86"/>
    </row>
    <row r="32" spans="1:3" s="480" customFormat="1" ht="12" customHeight="1">
      <c r="A32" s="473" t="s">
        <v>95</v>
      </c>
      <c r="B32" s="475" t="s">
        <v>303</v>
      </c>
      <c r="C32" s="335"/>
    </row>
    <row r="33" spans="1:3" s="480" customFormat="1" ht="12" customHeight="1" thickBot="1">
      <c r="A33" s="472" t="s">
        <v>96</v>
      </c>
      <c r="B33" s="149" t="s">
        <v>304</v>
      </c>
      <c r="C33" s="93"/>
    </row>
    <row r="34" spans="1:3" s="390" customFormat="1" ht="12" customHeight="1" thickBot="1">
      <c r="A34" s="222" t="s">
        <v>24</v>
      </c>
      <c r="B34" s="131" t="s">
        <v>390</v>
      </c>
      <c r="C34" s="361"/>
    </row>
    <row r="35" spans="1:3" s="390" customFormat="1" ht="12" customHeight="1" thickBot="1">
      <c r="A35" s="222" t="s">
        <v>25</v>
      </c>
      <c r="B35" s="131" t="s">
        <v>423</v>
      </c>
      <c r="C35" s="381"/>
    </row>
    <row r="36" spans="1:3" s="390" customFormat="1" ht="12" customHeight="1" thickBot="1">
      <c r="A36" s="214" t="s">
        <v>26</v>
      </c>
      <c r="B36" s="131" t="s">
        <v>533</v>
      </c>
      <c r="C36" s="382">
        <f>+C8+C20+C25+C26+C30+C34+C35</f>
        <v>0</v>
      </c>
    </row>
    <row r="37" spans="1:3" s="390" customFormat="1" ht="12" customHeight="1" thickBot="1">
      <c r="A37" s="249" t="s">
        <v>27</v>
      </c>
      <c r="B37" s="131" t="s">
        <v>425</v>
      </c>
      <c r="C37" s="382">
        <f>+C38+C39+C40</f>
        <v>0</v>
      </c>
    </row>
    <row r="38" spans="1:3" s="390" customFormat="1" ht="12" customHeight="1">
      <c r="A38" s="473" t="s">
        <v>426</v>
      </c>
      <c r="B38" s="474" t="s">
        <v>243</v>
      </c>
      <c r="C38" s="86"/>
    </row>
    <row r="39" spans="1:3" s="390" customFormat="1" ht="12" customHeight="1">
      <c r="A39" s="473" t="s">
        <v>427</v>
      </c>
      <c r="B39" s="475" t="s">
        <v>2</v>
      </c>
      <c r="C39" s="335"/>
    </row>
    <row r="40" spans="1:3" s="480" customFormat="1" ht="12" customHeight="1" thickBot="1">
      <c r="A40" s="472" t="s">
        <v>428</v>
      </c>
      <c r="B40" s="149" t="s">
        <v>429</v>
      </c>
      <c r="C40" s="93"/>
    </row>
    <row r="41" spans="1:3" s="480" customFormat="1" ht="15" customHeight="1" thickBot="1">
      <c r="A41" s="249" t="s">
        <v>28</v>
      </c>
      <c r="B41" s="250" t="s">
        <v>430</v>
      </c>
      <c r="C41" s="385">
        <f>+C36+C37</f>
        <v>0</v>
      </c>
    </row>
    <row r="42" spans="1:3" s="480" customFormat="1" ht="15" customHeight="1">
      <c r="A42" s="251"/>
      <c r="B42" s="252"/>
      <c r="C42" s="383"/>
    </row>
    <row r="43" spans="1:3" ht="13.5" thickBot="1">
      <c r="A43" s="253"/>
      <c r="B43" s="254"/>
      <c r="C43" s="384"/>
    </row>
    <row r="44" spans="1:3" s="479" customFormat="1" ht="16.5" customHeight="1" thickBot="1">
      <c r="A44" s="255"/>
      <c r="B44" s="256" t="s">
        <v>59</v>
      </c>
      <c r="C44" s="385"/>
    </row>
    <row r="45" spans="1:3" s="481" customFormat="1" ht="12" customHeight="1" thickBot="1">
      <c r="A45" s="222" t="s">
        <v>19</v>
      </c>
      <c r="B45" s="131" t="s">
        <v>431</v>
      </c>
      <c r="C45" s="334">
        <f>SUM(C46:C50)</f>
        <v>0</v>
      </c>
    </row>
    <row r="46" spans="1:3" ht="12" customHeight="1">
      <c r="A46" s="472" t="s">
        <v>101</v>
      </c>
      <c r="B46" s="9" t="s">
        <v>49</v>
      </c>
      <c r="C46" s="86"/>
    </row>
    <row r="47" spans="1:3" ht="12" customHeight="1">
      <c r="A47" s="472" t="s">
        <v>102</v>
      </c>
      <c r="B47" s="8" t="s">
        <v>184</v>
      </c>
      <c r="C47" s="89"/>
    </row>
    <row r="48" spans="1:3" ht="12" customHeight="1">
      <c r="A48" s="472" t="s">
        <v>103</v>
      </c>
      <c r="B48" s="8" t="s">
        <v>140</v>
      </c>
      <c r="C48" s="89"/>
    </row>
    <row r="49" spans="1:3" ht="12" customHeight="1">
      <c r="A49" s="472" t="s">
        <v>104</v>
      </c>
      <c r="B49" s="8" t="s">
        <v>185</v>
      </c>
      <c r="C49" s="89"/>
    </row>
    <row r="50" spans="1:3" ht="12" customHeight="1" thickBot="1">
      <c r="A50" s="472" t="s">
        <v>149</v>
      </c>
      <c r="B50" s="8" t="s">
        <v>186</v>
      </c>
      <c r="C50" s="89"/>
    </row>
    <row r="51" spans="1:3" ht="12" customHeight="1" thickBot="1">
      <c r="A51" s="222" t="s">
        <v>20</v>
      </c>
      <c r="B51" s="131" t="s">
        <v>432</v>
      </c>
      <c r="C51" s="334">
        <f>SUM(C52:C54)</f>
        <v>0</v>
      </c>
    </row>
    <row r="52" spans="1:3" s="481" customFormat="1" ht="12" customHeight="1">
      <c r="A52" s="472" t="s">
        <v>107</v>
      </c>
      <c r="B52" s="9" t="s">
        <v>233</v>
      </c>
      <c r="C52" s="86"/>
    </row>
    <row r="53" spans="1:3" ht="12" customHeight="1">
      <c r="A53" s="472" t="s">
        <v>108</v>
      </c>
      <c r="B53" s="8" t="s">
        <v>188</v>
      </c>
      <c r="C53" s="89"/>
    </row>
    <row r="54" spans="1:3" ht="12" customHeight="1">
      <c r="A54" s="472" t="s">
        <v>109</v>
      </c>
      <c r="B54" s="8" t="s">
        <v>60</v>
      </c>
      <c r="C54" s="89"/>
    </row>
    <row r="55" spans="1:3" ht="12" customHeight="1" thickBot="1">
      <c r="A55" s="472" t="s">
        <v>110</v>
      </c>
      <c r="B55" s="8" t="s">
        <v>530</v>
      </c>
      <c r="C55" s="89"/>
    </row>
    <row r="56" spans="1:3" ht="15" customHeight="1" thickBot="1">
      <c r="A56" s="222" t="s">
        <v>21</v>
      </c>
      <c r="B56" s="131" t="s">
        <v>13</v>
      </c>
      <c r="C56" s="361"/>
    </row>
    <row r="57" spans="1:3" ht="13.5" thickBot="1">
      <c r="A57" s="222" t="s">
        <v>22</v>
      </c>
      <c r="B57" s="257" t="s">
        <v>536</v>
      </c>
      <c r="C57" s="386">
        <f>+C45+C51+C56</f>
        <v>0</v>
      </c>
    </row>
    <row r="58" spans="1:3" ht="15" customHeight="1" thickBot="1">
      <c r="C58" s="387"/>
    </row>
    <row r="59" spans="1:3" ht="14.25" customHeight="1" thickBot="1">
      <c r="A59" s="260" t="s">
        <v>525</v>
      </c>
      <c r="B59" s="261"/>
      <c r="C59" s="128"/>
    </row>
    <row r="60" spans="1:3" ht="13.5" thickBot="1">
      <c r="A60" s="260" t="s">
        <v>206</v>
      </c>
      <c r="B60" s="261"/>
      <c r="C60" s="128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zoomScaleNormal="100" workbookViewId="0">
      <selection activeCell="J19" sqref="J19"/>
    </sheetView>
  </sheetViews>
  <sheetFormatPr defaultRowHeight="12.75"/>
  <cols>
    <col min="1" max="1" width="5.5" style="49" customWidth="1"/>
    <col min="2" max="2" width="33.1640625" style="49" customWidth="1"/>
    <col min="3" max="3" width="12.33203125" style="49" customWidth="1"/>
    <col min="4" max="4" width="11.5" style="49" customWidth="1"/>
    <col min="5" max="5" width="11.33203125" style="49" customWidth="1"/>
    <col min="6" max="6" width="11" style="49" customWidth="1"/>
    <col min="7" max="7" width="14.33203125" style="49" customWidth="1"/>
    <col min="8" max="16384" width="9.33203125" style="49"/>
  </cols>
  <sheetData>
    <row r="1" spans="1:7" ht="43.5" customHeight="1">
      <c r="A1" s="631" t="s">
        <v>3</v>
      </c>
      <c r="B1" s="631"/>
      <c r="C1" s="631"/>
      <c r="D1" s="631"/>
      <c r="E1" s="631"/>
      <c r="F1" s="631"/>
      <c r="G1" s="631"/>
    </row>
    <row r="3" spans="1:7" s="173" customFormat="1" ht="27" customHeight="1">
      <c r="A3" s="171" t="s">
        <v>211</v>
      </c>
      <c r="B3" s="172"/>
      <c r="C3" s="630" t="s">
        <v>212</v>
      </c>
      <c r="D3" s="630"/>
      <c r="E3" s="630"/>
      <c r="F3" s="630"/>
      <c r="G3" s="630"/>
    </row>
    <row r="4" spans="1:7" s="173" customFormat="1" ht="15.75">
      <c r="A4" s="172"/>
      <c r="B4" s="172"/>
      <c r="C4" s="172"/>
      <c r="D4" s="172"/>
      <c r="E4" s="172"/>
      <c r="F4" s="172"/>
      <c r="G4" s="172"/>
    </row>
    <row r="5" spans="1:7" s="173" customFormat="1" ht="24.75" customHeight="1">
      <c r="A5" s="171" t="s">
        <v>213</v>
      </c>
      <c r="B5" s="172"/>
      <c r="C5" s="630" t="s">
        <v>212</v>
      </c>
      <c r="D5" s="630"/>
      <c r="E5" s="630"/>
      <c r="F5" s="630"/>
      <c r="G5" s="172"/>
    </row>
    <row r="6" spans="1:7" s="174" customFormat="1">
      <c r="A6" s="231"/>
      <c r="B6" s="231"/>
      <c r="C6" s="231"/>
      <c r="D6" s="231"/>
      <c r="E6" s="231"/>
      <c r="F6" s="231"/>
      <c r="G6" s="231"/>
    </row>
    <row r="7" spans="1:7" s="175" customFormat="1" ht="15" customHeight="1">
      <c r="A7" s="279" t="s">
        <v>214</v>
      </c>
      <c r="B7" s="278"/>
      <c r="C7" s="278"/>
      <c r="D7" s="264"/>
      <c r="E7" s="264"/>
      <c r="F7" s="264"/>
      <c r="G7" s="264"/>
    </row>
    <row r="8" spans="1:7" s="175" customFormat="1" ht="15" customHeight="1" thickBot="1">
      <c r="A8" s="279" t="s">
        <v>215</v>
      </c>
      <c r="B8" s="264"/>
      <c r="C8" s="264"/>
      <c r="D8" s="264"/>
      <c r="E8" s="264"/>
      <c r="F8" s="264"/>
      <c r="G8" s="264"/>
    </row>
    <row r="9" spans="1:7" s="85" customFormat="1" ht="42" customHeight="1" thickBot="1">
      <c r="A9" s="211" t="s">
        <v>17</v>
      </c>
      <c r="B9" s="212" t="s">
        <v>216</v>
      </c>
      <c r="C9" s="212" t="s">
        <v>217</v>
      </c>
      <c r="D9" s="212" t="s">
        <v>218</v>
      </c>
      <c r="E9" s="212" t="s">
        <v>219</v>
      </c>
      <c r="F9" s="212" t="s">
        <v>220</v>
      </c>
      <c r="G9" s="213" t="s">
        <v>53</v>
      </c>
    </row>
    <row r="10" spans="1:7" ht="24" customHeight="1">
      <c r="A10" s="265" t="s">
        <v>19</v>
      </c>
      <c r="B10" s="220" t="s">
        <v>221</v>
      </c>
      <c r="C10" s="176"/>
      <c r="D10" s="176"/>
      <c r="E10" s="176"/>
      <c r="F10" s="176"/>
      <c r="G10" s="266">
        <f>SUM(C10:F10)</f>
        <v>0</v>
      </c>
    </row>
    <row r="11" spans="1:7" ht="24" customHeight="1">
      <c r="A11" s="267" t="s">
        <v>20</v>
      </c>
      <c r="B11" s="221" t="s">
        <v>222</v>
      </c>
      <c r="C11" s="177"/>
      <c r="D11" s="177"/>
      <c r="E11" s="177"/>
      <c r="F11" s="177"/>
      <c r="G11" s="268">
        <f t="shared" ref="G11:G16" si="0">SUM(C11:F11)</f>
        <v>0</v>
      </c>
    </row>
    <row r="12" spans="1:7" ht="24" customHeight="1">
      <c r="A12" s="267" t="s">
        <v>21</v>
      </c>
      <c r="B12" s="221" t="s">
        <v>223</v>
      </c>
      <c r="C12" s="177"/>
      <c r="D12" s="177"/>
      <c r="E12" s="177"/>
      <c r="F12" s="177"/>
      <c r="G12" s="268">
        <f t="shared" si="0"/>
        <v>0</v>
      </c>
    </row>
    <row r="13" spans="1:7" ht="24" customHeight="1">
      <c r="A13" s="267" t="s">
        <v>22</v>
      </c>
      <c r="B13" s="221" t="s">
        <v>224</v>
      </c>
      <c r="C13" s="177"/>
      <c r="D13" s="177"/>
      <c r="E13" s="177"/>
      <c r="F13" s="177"/>
      <c r="G13" s="268">
        <f t="shared" si="0"/>
        <v>0</v>
      </c>
    </row>
    <row r="14" spans="1:7" ht="24" customHeight="1">
      <c r="A14" s="267" t="s">
        <v>23</v>
      </c>
      <c r="B14" s="221" t="s">
        <v>225</v>
      </c>
      <c r="C14" s="177"/>
      <c r="D14" s="177"/>
      <c r="E14" s="177"/>
      <c r="F14" s="177"/>
      <c r="G14" s="268">
        <f t="shared" si="0"/>
        <v>0</v>
      </c>
    </row>
    <row r="15" spans="1:7" ht="24" customHeight="1" thickBot="1">
      <c r="A15" s="269" t="s">
        <v>24</v>
      </c>
      <c r="B15" s="270" t="s">
        <v>226</v>
      </c>
      <c r="C15" s="178"/>
      <c r="D15" s="178"/>
      <c r="E15" s="178"/>
      <c r="F15" s="178"/>
      <c r="G15" s="271">
        <f t="shared" si="0"/>
        <v>0</v>
      </c>
    </row>
    <row r="16" spans="1:7" s="179" customFormat="1" ht="24" customHeight="1" thickBot="1">
      <c r="A16" s="272" t="s">
        <v>25</v>
      </c>
      <c r="B16" s="273" t="s">
        <v>53</v>
      </c>
      <c r="C16" s="274">
        <f>SUM(C10:C15)</f>
        <v>0</v>
      </c>
      <c r="D16" s="274">
        <f>SUM(D10:D15)</f>
        <v>0</v>
      </c>
      <c r="E16" s="274">
        <f>SUM(E10:E15)</f>
        <v>0</v>
      </c>
      <c r="F16" s="274">
        <f>SUM(F10:F15)</f>
        <v>0</v>
      </c>
      <c r="G16" s="275">
        <f t="shared" si="0"/>
        <v>0</v>
      </c>
    </row>
    <row r="17" spans="1:7" s="174" customFormat="1">
      <c r="A17" s="231"/>
      <c r="B17" s="231"/>
      <c r="C17" s="231"/>
      <c r="D17" s="231"/>
      <c r="E17" s="231"/>
      <c r="F17" s="231"/>
      <c r="G17" s="231"/>
    </row>
    <row r="18" spans="1:7" s="174" customFormat="1">
      <c r="A18" s="231"/>
      <c r="B18" s="231"/>
      <c r="C18" s="231"/>
      <c r="D18" s="231"/>
      <c r="E18" s="231"/>
      <c r="F18" s="231"/>
      <c r="G18" s="231"/>
    </row>
    <row r="19" spans="1:7" s="174" customFormat="1">
      <c r="A19" s="231"/>
      <c r="B19" s="231"/>
      <c r="C19" s="231"/>
      <c r="D19" s="231"/>
      <c r="E19" s="231"/>
      <c r="F19" s="231"/>
      <c r="G19" s="231"/>
    </row>
    <row r="20" spans="1:7" s="174" customFormat="1" ht="15.75">
      <c r="A20" s="173" t="str">
        <f>+CONCATENATE("......................, ",LEFT(ÖSSZEFÜGGÉSEK!A5,4),". .......................... hó ..... nap")</f>
        <v>......................, 2015. .......................... hó ..... nap</v>
      </c>
      <c r="B20" s="231"/>
      <c r="C20" s="231"/>
      <c r="D20" s="231"/>
      <c r="E20" s="231"/>
      <c r="F20" s="231"/>
      <c r="G20" s="231"/>
    </row>
    <row r="21" spans="1:7" s="174" customFormat="1">
      <c r="A21" s="231"/>
      <c r="B21" s="231"/>
      <c r="C21" s="231"/>
      <c r="D21" s="231"/>
      <c r="E21" s="231"/>
      <c r="F21" s="231"/>
      <c r="G21" s="231"/>
    </row>
    <row r="22" spans="1:7">
      <c r="A22" s="231"/>
      <c r="B22" s="231"/>
      <c r="C22" s="231"/>
      <c r="D22" s="231"/>
      <c r="E22" s="231"/>
      <c r="F22" s="231"/>
      <c r="G22" s="231"/>
    </row>
    <row r="23" spans="1:7">
      <c r="A23" s="231"/>
      <c r="B23" s="231"/>
      <c r="C23" s="174"/>
      <c r="D23" s="174"/>
      <c r="E23" s="174"/>
      <c r="F23" s="174"/>
      <c r="G23" s="231"/>
    </row>
    <row r="24" spans="1:7" ht="13.5">
      <c r="A24" s="231"/>
      <c r="B24" s="231"/>
      <c r="C24" s="276"/>
      <c r="D24" s="277" t="s">
        <v>227</v>
      </c>
      <c r="E24" s="277"/>
      <c r="F24" s="276"/>
      <c r="G24" s="231"/>
    </row>
    <row r="25" spans="1:7" ht="13.5">
      <c r="C25" s="180"/>
      <c r="D25" s="181"/>
      <c r="E25" s="181"/>
      <c r="F25" s="180"/>
    </row>
    <row r="26" spans="1:7" ht="13.5">
      <c r="C26" s="180"/>
      <c r="D26" s="181"/>
      <c r="E26" s="181"/>
      <c r="F26" s="180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13. melléklet a ……/2015. (….)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G156"/>
  <sheetViews>
    <sheetView topLeftCell="A67" zoomScale="120" zoomScaleNormal="120" zoomScaleSheetLayoutView="100" workbookViewId="0">
      <selection activeCell="D26" sqref="D26"/>
    </sheetView>
  </sheetViews>
  <sheetFormatPr defaultRowHeight="15.75"/>
  <cols>
    <col min="1" max="1" width="9" style="404" customWidth="1"/>
    <col min="2" max="2" width="75.83203125" style="404" customWidth="1"/>
    <col min="3" max="3" width="15.5" style="405" customWidth="1"/>
    <col min="4" max="5" width="15.5" style="404" customWidth="1"/>
    <col min="6" max="6" width="9" style="40" customWidth="1"/>
    <col min="7" max="16384" width="9.33203125" style="40"/>
  </cols>
  <sheetData>
    <row r="1" spans="1:5" ht="15.95" customHeight="1">
      <c r="A1" s="585" t="s">
        <v>16</v>
      </c>
      <c r="B1" s="585"/>
      <c r="C1" s="585"/>
      <c r="D1" s="585"/>
      <c r="E1" s="585"/>
    </row>
    <row r="2" spans="1:5" ht="15.95" customHeight="1" thickBot="1">
      <c r="A2" s="584" t="s">
        <v>153</v>
      </c>
      <c r="B2" s="584"/>
      <c r="D2" s="148"/>
      <c r="E2" s="324" t="s">
        <v>234</v>
      </c>
    </row>
    <row r="3" spans="1:5" ht="38.1" customHeight="1" thickBot="1">
      <c r="A3" s="23" t="s">
        <v>72</v>
      </c>
      <c r="B3" s="24" t="s">
        <v>18</v>
      </c>
      <c r="C3" s="24" t="str">
        <f>+CONCATENATE(LEFT(ÖSSZEFÜGGÉSEK!A5,4)-2,". évi tény")</f>
        <v>2013. évi tény</v>
      </c>
      <c r="D3" s="427" t="str">
        <f>+CONCATENATE(LEFT(ÖSSZEFÜGGÉSEK!A5,4)-1,". évi várható")</f>
        <v>2014. évi várható</v>
      </c>
      <c r="E3" s="170" t="str">
        <f>+'1.1.sz.mell.'!C3</f>
        <v>2015. évi előirányzat</v>
      </c>
    </row>
    <row r="4" spans="1:5" s="42" customFormat="1" ht="12" customHeight="1" thickBot="1">
      <c r="A4" s="34" t="s">
        <v>499</v>
      </c>
      <c r="B4" s="35" t="s">
        <v>500</v>
      </c>
      <c r="C4" s="35" t="s">
        <v>501</v>
      </c>
      <c r="D4" s="35" t="s">
        <v>503</v>
      </c>
      <c r="E4" s="469" t="s">
        <v>502</v>
      </c>
    </row>
    <row r="5" spans="1:5" s="1" customFormat="1" ht="12" customHeight="1" thickBot="1">
      <c r="A5" s="20" t="s">
        <v>19</v>
      </c>
      <c r="B5" s="21" t="s">
        <v>259</v>
      </c>
      <c r="C5" s="419">
        <f>+C6+C7+C8+C9+C10+C11</f>
        <v>259856</v>
      </c>
      <c r="D5" s="419">
        <f>+D6+D7+D8+D9+D10+D11</f>
        <v>251181</v>
      </c>
      <c r="E5" s="280">
        <f>+E6+E7+E8+E9+E10+E11</f>
        <v>199810</v>
      </c>
    </row>
    <row r="6" spans="1:5" s="1" customFormat="1" ht="12" customHeight="1">
      <c r="A6" s="15" t="s">
        <v>101</v>
      </c>
      <c r="B6" s="438" t="s">
        <v>260</v>
      </c>
      <c r="C6" s="421">
        <v>45195</v>
      </c>
      <c r="D6" s="421">
        <v>76974</v>
      </c>
      <c r="E6" s="317">
        <v>70490</v>
      </c>
    </row>
    <row r="7" spans="1:5" s="1" customFormat="1" ht="12" customHeight="1">
      <c r="A7" s="14" t="s">
        <v>102</v>
      </c>
      <c r="B7" s="439" t="s">
        <v>261</v>
      </c>
      <c r="C7" s="420">
        <v>50393</v>
      </c>
      <c r="D7" s="420">
        <v>46081</v>
      </c>
      <c r="E7" s="316">
        <v>46475</v>
      </c>
    </row>
    <row r="8" spans="1:5" s="1" customFormat="1" ht="12" customHeight="1">
      <c r="A8" s="14" t="s">
        <v>103</v>
      </c>
      <c r="B8" s="439" t="s">
        <v>262</v>
      </c>
      <c r="C8" s="420">
        <v>121286</v>
      </c>
      <c r="D8" s="420">
        <v>105542</v>
      </c>
      <c r="E8" s="316">
        <v>80215</v>
      </c>
    </row>
    <row r="9" spans="1:5" s="1" customFormat="1" ht="12" customHeight="1">
      <c r="A9" s="14" t="s">
        <v>104</v>
      </c>
      <c r="B9" s="439" t="s">
        <v>263</v>
      </c>
      <c r="C9" s="420">
        <v>2660</v>
      </c>
      <c r="D9" s="420">
        <v>2643</v>
      </c>
      <c r="E9" s="316">
        <v>2630</v>
      </c>
    </row>
    <row r="10" spans="1:5" s="1" customFormat="1" ht="12" customHeight="1">
      <c r="A10" s="14" t="s">
        <v>149</v>
      </c>
      <c r="B10" s="310" t="s">
        <v>449</v>
      </c>
      <c r="C10" s="420">
        <v>40322</v>
      </c>
      <c r="D10" s="420">
        <v>19941</v>
      </c>
      <c r="E10" s="281"/>
    </row>
    <row r="11" spans="1:5" s="1" customFormat="1" ht="12" customHeight="1" thickBot="1">
      <c r="A11" s="16" t="s">
        <v>105</v>
      </c>
      <c r="B11" s="311" t="s">
        <v>450</v>
      </c>
      <c r="C11" s="420"/>
      <c r="D11" s="420"/>
      <c r="E11" s="281"/>
    </row>
    <row r="12" spans="1:5" s="1" customFormat="1" ht="12" customHeight="1" thickBot="1">
      <c r="A12" s="20" t="s">
        <v>20</v>
      </c>
      <c r="B12" s="309" t="s">
        <v>264</v>
      </c>
      <c r="C12" s="419">
        <f>+C13+C14+C15+C16+C17</f>
        <v>85550</v>
      </c>
      <c r="D12" s="419">
        <f>+D13+D14+D15+D16+D17</f>
        <v>173455</v>
      </c>
      <c r="E12" s="280">
        <f>+E13+E14+E15+E16+E17</f>
        <v>193520</v>
      </c>
    </row>
    <row r="13" spans="1:5" s="1" customFormat="1" ht="12" customHeight="1">
      <c r="A13" s="15" t="s">
        <v>107</v>
      </c>
      <c r="B13" s="438" t="s">
        <v>265</v>
      </c>
      <c r="C13" s="421"/>
      <c r="D13" s="421"/>
      <c r="E13" s="282"/>
    </row>
    <row r="14" spans="1:5" s="1" customFormat="1" ht="12" customHeight="1">
      <c r="A14" s="14" t="s">
        <v>108</v>
      </c>
      <c r="B14" s="439" t="s">
        <v>266</v>
      </c>
      <c r="C14" s="420"/>
      <c r="D14" s="420"/>
      <c r="E14" s="281"/>
    </row>
    <row r="15" spans="1:5" s="1" customFormat="1" ht="12" customHeight="1">
      <c r="A15" s="14" t="s">
        <v>109</v>
      </c>
      <c r="B15" s="439" t="s">
        <v>438</v>
      </c>
      <c r="C15" s="420"/>
      <c r="D15" s="420">
        <v>87</v>
      </c>
      <c r="E15" s="281"/>
    </row>
    <row r="16" spans="1:5" s="1" customFormat="1" ht="12" customHeight="1">
      <c r="A16" s="14" t="s">
        <v>110</v>
      </c>
      <c r="B16" s="439" t="s">
        <v>439</v>
      </c>
      <c r="C16" s="420"/>
      <c r="D16" s="420"/>
      <c r="E16" s="281"/>
    </row>
    <row r="17" spans="1:5" s="1" customFormat="1" ht="12" customHeight="1">
      <c r="A17" s="14" t="s">
        <v>111</v>
      </c>
      <c r="B17" s="439" t="s">
        <v>267</v>
      </c>
      <c r="C17" s="420">
        <v>85550</v>
      </c>
      <c r="D17" s="420">
        <v>173368</v>
      </c>
      <c r="E17" s="316">
        <v>193520</v>
      </c>
    </row>
    <row r="18" spans="1:5" s="1" customFormat="1" ht="12" customHeight="1" thickBot="1">
      <c r="A18" s="16" t="s">
        <v>120</v>
      </c>
      <c r="B18" s="311" t="s">
        <v>268</v>
      </c>
      <c r="C18" s="422"/>
      <c r="D18" s="422"/>
      <c r="E18" s="283"/>
    </row>
    <row r="19" spans="1:5" s="1" customFormat="1" ht="12" customHeight="1" thickBot="1">
      <c r="A19" s="20" t="s">
        <v>21</v>
      </c>
      <c r="B19" s="21" t="s">
        <v>269</v>
      </c>
      <c r="C19" s="419">
        <f>+C20+C21+C22+C23+C24</f>
        <v>67014</v>
      </c>
      <c r="D19" s="419">
        <f>+D20+D21+D22+D23+D24</f>
        <v>120286</v>
      </c>
      <c r="E19" s="280">
        <f>+E20+E21+E22+E23+E24</f>
        <v>99032</v>
      </c>
    </row>
    <row r="20" spans="1:5" s="1" customFormat="1" ht="12" customHeight="1">
      <c r="A20" s="15" t="s">
        <v>90</v>
      </c>
      <c r="B20" s="438" t="s">
        <v>270</v>
      </c>
      <c r="C20" s="421">
        <v>72</v>
      </c>
      <c r="D20" s="421">
        <v>9390</v>
      </c>
      <c r="E20" s="282"/>
    </row>
    <row r="21" spans="1:5" s="1" customFormat="1" ht="12" customHeight="1">
      <c r="A21" s="14" t="s">
        <v>91</v>
      </c>
      <c r="B21" s="439" t="s">
        <v>271</v>
      </c>
      <c r="C21" s="420"/>
      <c r="D21" s="420"/>
      <c r="E21" s="281"/>
    </row>
    <row r="22" spans="1:5" s="1" customFormat="1" ht="12" customHeight="1">
      <c r="A22" s="14" t="s">
        <v>92</v>
      </c>
      <c r="B22" s="439" t="s">
        <v>440</v>
      </c>
      <c r="C22" s="420"/>
      <c r="D22" s="420"/>
      <c r="E22" s="281"/>
    </row>
    <row r="23" spans="1:5" s="1" customFormat="1" ht="12" customHeight="1">
      <c r="A23" s="14" t="s">
        <v>93</v>
      </c>
      <c r="B23" s="439" t="s">
        <v>441</v>
      </c>
      <c r="C23" s="420"/>
      <c r="D23" s="420"/>
      <c r="E23" s="281"/>
    </row>
    <row r="24" spans="1:5" s="1" customFormat="1" ht="12" customHeight="1">
      <c r="A24" s="14" t="s">
        <v>172</v>
      </c>
      <c r="B24" s="439" t="s">
        <v>272</v>
      </c>
      <c r="C24" s="420">
        <v>66942</v>
      </c>
      <c r="D24" s="420">
        <v>110896</v>
      </c>
      <c r="E24" s="316">
        <v>99032</v>
      </c>
    </row>
    <row r="25" spans="1:5" s="1" customFormat="1" ht="12" customHeight="1" thickBot="1">
      <c r="A25" s="16" t="s">
        <v>173</v>
      </c>
      <c r="B25" s="440" t="s">
        <v>273</v>
      </c>
      <c r="C25" s="422"/>
      <c r="D25" s="422"/>
      <c r="E25" s="318">
        <v>99032</v>
      </c>
    </row>
    <row r="26" spans="1:5" s="1" customFormat="1" ht="12" customHeight="1" thickBot="1">
      <c r="A26" s="20" t="s">
        <v>174</v>
      </c>
      <c r="B26" s="21" t="s">
        <v>274</v>
      </c>
      <c r="C26" s="426">
        <f>+C27+C31+C32+C33</f>
        <v>20683</v>
      </c>
      <c r="D26" s="426">
        <f>+D27+D31+D32+D33</f>
        <v>18500</v>
      </c>
      <c r="E26" s="466">
        <f>+E27+E31+E32+E33</f>
        <v>18660</v>
      </c>
    </row>
    <row r="27" spans="1:5" s="1" customFormat="1" ht="12" customHeight="1">
      <c r="A27" s="15" t="s">
        <v>275</v>
      </c>
      <c r="B27" s="438" t="s">
        <v>456</v>
      </c>
      <c r="C27" s="468">
        <f>+C28+C29+C30</f>
        <v>16674</v>
      </c>
      <c r="D27" s="468">
        <f>+D28+D29+D30</f>
        <v>14800</v>
      </c>
      <c r="E27" s="433">
        <f>+E28+E29+E30</f>
        <v>14900</v>
      </c>
    </row>
    <row r="28" spans="1:5" s="1" customFormat="1" ht="12" customHeight="1">
      <c r="A28" s="14" t="s">
        <v>276</v>
      </c>
      <c r="B28" s="439" t="s">
        <v>281</v>
      </c>
      <c r="C28" s="420">
        <v>8299</v>
      </c>
      <c r="D28" s="420">
        <v>7231</v>
      </c>
      <c r="E28" s="316">
        <v>7300</v>
      </c>
    </row>
    <row r="29" spans="1:5" s="1" customFormat="1" ht="12" customHeight="1">
      <c r="A29" s="14" t="s">
        <v>277</v>
      </c>
      <c r="B29" s="439" t="s">
        <v>282</v>
      </c>
      <c r="C29" s="420"/>
      <c r="D29" s="420"/>
      <c r="E29" s="316"/>
    </row>
    <row r="30" spans="1:5" s="1" customFormat="1" ht="12" customHeight="1">
      <c r="A30" s="14" t="s">
        <v>454</v>
      </c>
      <c r="B30" s="510" t="s">
        <v>455</v>
      </c>
      <c r="C30" s="420">
        <v>8375</v>
      </c>
      <c r="D30" s="420">
        <v>7569</v>
      </c>
      <c r="E30" s="316">
        <v>7600</v>
      </c>
    </row>
    <row r="31" spans="1:5" s="1" customFormat="1" ht="12" customHeight="1">
      <c r="A31" s="14" t="s">
        <v>278</v>
      </c>
      <c r="B31" s="439" t="s">
        <v>283</v>
      </c>
      <c r="C31" s="420">
        <v>2944</v>
      </c>
      <c r="D31" s="420">
        <v>2834</v>
      </c>
      <c r="E31" s="316">
        <v>2900</v>
      </c>
    </row>
    <row r="32" spans="1:5" s="1" customFormat="1" ht="12" customHeight="1">
      <c r="A32" s="14" t="s">
        <v>279</v>
      </c>
      <c r="B32" s="439" t="s">
        <v>284</v>
      </c>
      <c r="C32" s="420"/>
      <c r="D32" s="420"/>
      <c r="E32" s="316"/>
    </row>
    <row r="33" spans="1:5" s="1" customFormat="1" ht="12" customHeight="1" thickBot="1">
      <c r="A33" s="16" t="s">
        <v>280</v>
      </c>
      <c r="B33" s="440" t="s">
        <v>285</v>
      </c>
      <c r="C33" s="422">
        <v>1065</v>
      </c>
      <c r="D33" s="422">
        <v>866</v>
      </c>
      <c r="E33" s="318">
        <v>860</v>
      </c>
    </row>
    <row r="34" spans="1:5" s="1" customFormat="1" ht="12" customHeight="1" thickBot="1">
      <c r="A34" s="20" t="s">
        <v>23</v>
      </c>
      <c r="B34" s="21" t="s">
        <v>451</v>
      </c>
      <c r="C34" s="419">
        <f>SUM(C35:C45)</f>
        <v>45486</v>
      </c>
      <c r="D34" s="419">
        <f>SUM(D35:D45)</f>
        <v>28986</v>
      </c>
      <c r="E34" s="280">
        <f>SUM(E35:E45)</f>
        <v>27880</v>
      </c>
    </row>
    <row r="35" spans="1:5" s="1" customFormat="1" ht="12" customHeight="1">
      <c r="A35" s="15" t="s">
        <v>94</v>
      </c>
      <c r="B35" s="438" t="s">
        <v>288</v>
      </c>
      <c r="C35" s="421">
        <v>4618</v>
      </c>
      <c r="D35" s="421">
        <v>1289</v>
      </c>
      <c r="E35" s="317">
        <v>600</v>
      </c>
    </row>
    <row r="36" spans="1:5" s="1" customFormat="1" ht="12" customHeight="1">
      <c r="A36" s="14" t="s">
        <v>95</v>
      </c>
      <c r="B36" s="439" t="s">
        <v>289</v>
      </c>
      <c r="C36" s="420">
        <v>461</v>
      </c>
      <c r="D36" s="420">
        <v>6860</v>
      </c>
      <c r="E36" s="316">
        <v>7535</v>
      </c>
    </row>
    <row r="37" spans="1:5" s="1" customFormat="1" ht="12" customHeight="1">
      <c r="A37" s="14" t="s">
        <v>96</v>
      </c>
      <c r="B37" s="439" t="s">
        <v>290</v>
      </c>
      <c r="C37" s="420">
        <v>3110</v>
      </c>
      <c r="D37" s="420">
        <v>2821</v>
      </c>
      <c r="E37" s="316">
        <v>3500</v>
      </c>
    </row>
    <row r="38" spans="1:5" s="1" customFormat="1" ht="12" customHeight="1">
      <c r="A38" s="14" t="s">
        <v>176</v>
      </c>
      <c r="B38" s="439" t="s">
        <v>291</v>
      </c>
      <c r="C38" s="420">
        <v>5068</v>
      </c>
      <c r="D38" s="420"/>
      <c r="E38" s="316">
        <v>430</v>
      </c>
    </row>
    <row r="39" spans="1:5" s="1" customFormat="1" ht="12" customHeight="1">
      <c r="A39" s="14" t="s">
        <v>177</v>
      </c>
      <c r="B39" s="439" t="s">
        <v>292</v>
      </c>
      <c r="C39" s="420">
        <v>9072</v>
      </c>
      <c r="D39" s="420">
        <v>12713</v>
      </c>
      <c r="E39" s="316">
        <v>11437</v>
      </c>
    </row>
    <row r="40" spans="1:5" s="1" customFormat="1" ht="12" customHeight="1">
      <c r="A40" s="14" t="s">
        <v>178</v>
      </c>
      <c r="B40" s="439" t="s">
        <v>293</v>
      </c>
      <c r="C40" s="420">
        <v>3406</v>
      </c>
      <c r="D40" s="420">
        <v>4451</v>
      </c>
      <c r="E40" s="316">
        <v>4378</v>
      </c>
    </row>
    <row r="41" spans="1:5" s="1" customFormat="1" ht="12" customHeight="1">
      <c r="A41" s="14" t="s">
        <v>179</v>
      </c>
      <c r="B41" s="439" t="s">
        <v>294</v>
      </c>
      <c r="C41" s="420">
        <v>18491</v>
      </c>
      <c r="D41" s="420">
        <v>253</v>
      </c>
      <c r="E41" s="281"/>
    </row>
    <row r="42" spans="1:5" s="1" customFormat="1" ht="12" customHeight="1">
      <c r="A42" s="14" t="s">
        <v>180</v>
      </c>
      <c r="B42" s="439" t="s">
        <v>295</v>
      </c>
      <c r="C42" s="420">
        <v>1193</v>
      </c>
      <c r="D42" s="420">
        <v>100</v>
      </c>
      <c r="E42" s="281"/>
    </row>
    <row r="43" spans="1:5" s="1" customFormat="1" ht="12" customHeight="1">
      <c r="A43" s="14" t="s">
        <v>286</v>
      </c>
      <c r="B43" s="439" t="s">
        <v>296</v>
      </c>
      <c r="C43" s="423"/>
      <c r="D43" s="423"/>
      <c r="E43" s="284"/>
    </row>
    <row r="44" spans="1:5" s="1" customFormat="1" ht="12" customHeight="1">
      <c r="A44" s="16" t="s">
        <v>287</v>
      </c>
      <c r="B44" s="440" t="s">
        <v>453</v>
      </c>
      <c r="C44" s="424">
        <v>67</v>
      </c>
      <c r="D44" s="424"/>
      <c r="E44" s="285"/>
    </row>
    <row r="45" spans="1:5" s="1" customFormat="1" ht="12" customHeight="1" thickBot="1">
      <c r="A45" s="16" t="s">
        <v>452</v>
      </c>
      <c r="B45" s="311" t="s">
        <v>297</v>
      </c>
      <c r="C45" s="424"/>
      <c r="D45" s="424">
        <v>499</v>
      </c>
      <c r="E45" s="285"/>
    </row>
    <row r="46" spans="1:5" s="1" customFormat="1" ht="12" customHeight="1" thickBot="1">
      <c r="A46" s="20" t="s">
        <v>24</v>
      </c>
      <c r="B46" s="21" t="s">
        <v>298</v>
      </c>
      <c r="C46" s="419">
        <f>SUM(C47:C51)</f>
        <v>0</v>
      </c>
      <c r="D46" s="419">
        <f>SUM(D47:D51)</f>
        <v>0</v>
      </c>
      <c r="E46" s="280">
        <f>SUM(E47:E51)</f>
        <v>0</v>
      </c>
    </row>
    <row r="47" spans="1:5" s="1" customFormat="1" ht="12" customHeight="1">
      <c r="A47" s="15" t="s">
        <v>97</v>
      </c>
      <c r="B47" s="438" t="s">
        <v>302</v>
      </c>
      <c r="C47" s="484"/>
      <c r="D47" s="484"/>
      <c r="E47" s="307"/>
    </row>
    <row r="48" spans="1:5" s="1" customFormat="1" ht="12" customHeight="1">
      <c r="A48" s="14" t="s">
        <v>98</v>
      </c>
      <c r="B48" s="439" t="s">
        <v>303</v>
      </c>
      <c r="C48" s="423"/>
      <c r="D48" s="423"/>
      <c r="E48" s="284"/>
    </row>
    <row r="49" spans="1:5" s="1" customFormat="1" ht="12" customHeight="1">
      <c r="A49" s="14" t="s">
        <v>299</v>
      </c>
      <c r="B49" s="439" t="s">
        <v>304</v>
      </c>
      <c r="C49" s="423"/>
      <c r="D49" s="423"/>
      <c r="E49" s="284"/>
    </row>
    <row r="50" spans="1:5" s="1" customFormat="1" ht="12" customHeight="1">
      <c r="A50" s="14" t="s">
        <v>300</v>
      </c>
      <c r="B50" s="439" t="s">
        <v>305</v>
      </c>
      <c r="C50" s="423"/>
      <c r="D50" s="423"/>
      <c r="E50" s="284"/>
    </row>
    <row r="51" spans="1:5" s="1" customFormat="1" ht="12" customHeight="1" thickBot="1">
      <c r="A51" s="16" t="s">
        <v>301</v>
      </c>
      <c r="B51" s="311" t="s">
        <v>306</v>
      </c>
      <c r="C51" s="424"/>
      <c r="D51" s="424"/>
      <c r="E51" s="285"/>
    </row>
    <row r="52" spans="1:5" s="1" customFormat="1" ht="12" customHeight="1" thickBot="1">
      <c r="A52" s="20" t="s">
        <v>181</v>
      </c>
      <c r="B52" s="21" t="s">
        <v>307</v>
      </c>
      <c r="C52" s="419">
        <f>SUM(C53:C55)</f>
        <v>1140</v>
      </c>
      <c r="D52" s="419">
        <f>SUM(D53:D55)</f>
        <v>823</v>
      </c>
      <c r="E52" s="280">
        <f>SUM(E53:E55)</f>
        <v>810</v>
      </c>
    </row>
    <row r="53" spans="1:5" s="1" customFormat="1" ht="12" customHeight="1">
      <c r="A53" s="15" t="s">
        <v>99</v>
      </c>
      <c r="B53" s="438" t="s">
        <v>308</v>
      </c>
      <c r="C53" s="421"/>
      <c r="D53" s="421"/>
      <c r="E53" s="282"/>
    </row>
    <row r="54" spans="1:5" s="1" customFormat="1" ht="12" customHeight="1">
      <c r="A54" s="14" t="s">
        <v>100</v>
      </c>
      <c r="B54" s="439" t="s">
        <v>442</v>
      </c>
      <c r="C54" s="420"/>
      <c r="D54" s="420"/>
      <c r="E54" s="281"/>
    </row>
    <row r="55" spans="1:5" s="1" customFormat="1" ht="12" customHeight="1">
      <c r="A55" s="14" t="s">
        <v>311</v>
      </c>
      <c r="B55" s="439" t="s">
        <v>309</v>
      </c>
      <c r="C55" s="420">
        <v>1140</v>
      </c>
      <c r="D55" s="420">
        <v>823</v>
      </c>
      <c r="E55" s="316">
        <v>810</v>
      </c>
    </row>
    <row r="56" spans="1:5" s="1" customFormat="1" ht="12" customHeight="1" thickBot="1">
      <c r="A56" s="16" t="s">
        <v>312</v>
      </c>
      <c r="B56" s="311" t="s">
        <v>310</v>
      </c>
      <c r="C56" s="422"/>
      <c r="D56" s="422"/>
      <c r="E56" s="283"/>
    </row>
    <row r="57" spans="1:5" s="1" customFormat="1" ht="12" customHeight="1" thickBot="1">
      <c r="A57" s="20" t="s">
        <v>26</v>
      </c>
      <c r="B57" s="309" t="s">
        <v>313</v>
      </c>
      <c r="C57" s="419">
        <f>SUM(C58:C60)</f>
        <v>323</v>
      </c>
      <c r="D57" s="419">
        <f>SUM(D58:D60)</f>
        <v>0</v>
      </c>
      <c r="E57" s="280">
        <f>SUM(E58:E60)</f>
        <v>0</v>
      </c>
    </row>
    <row r="58" spans="1:5" s="1" customFormat="1" ht="12" customHeight="1">
      <c r="A58" s="15" t="s">
        <v>182</v>
      </c>
      <c r="B58" s="438" t="s">
        <v>315</v>
      </c>
      <c r="C58" s="423"/>
      <c r="D58" s="423"/>
      <c r="E58" s="284"/>
    </row>
    <row r="59" spans="1:5" s="1" customFormat="1" ht="12" customHeight="1">
      <c r="A59" s="14" t="s">
        <v>183</v>
      </c>
      <c r="B59" s="439" t="s">
        <v>443</v>
      </c>
      <c r="C59" s="423"/>
      <c r="D59" s="423"/>
      <c r="E59" s="284"/>
    </row>
    <row r="60" spans="1:5" s="1" customFormat="1" ht="12" customHeight="1">
      <c r="A60" s="14" t="s">
        <v>235</v>
      </c>
      <c r="B60" s="439" t="s">
        <v>316</v>
      </c>
      <c r="C60" s="423">
        <v>323</v>
      </c>
      <c r="D60" s="423"/>
      <c r="E60" s="284"/>
    </row>
    <row r="61" spans="1:5" s="1" customFormat="1" ht="12" customHeight="1" thickBot="1">
      <c r="A61" s="16" t="s">
        <v>314</v>
      </c>
      <c r="B61" s="311" t="s">
        <v>317</v>
      </c>
      <c r="C61" s="423"/>
      <c r="D61" s="423"/>
      <c r="E61" s="284"/>
    </row>
    <row r="62" spans="1:5" s="1" customFormat="1" ht="12" customHeight="1" thickBot="1">
      <c r="A62" s="517" t="s">
        <v>482</v>
      </c>
      <c r="B62" s="21" t="s">
        <v>318</v>
      </c>
      <c r="C62" s="426">
        <f>+C5+C12+C19+C26+C34+C46+C52+C57</f>
        <v>480052</v>
      </c>
      <c r="D62" s="426">
        <f>+D5+D12+D19+D26+D34+D46+D52+D57</f>
        <v>593231</v>
      </c>
      <c r="E62" s="466">
        <f>+E5+E12+E19+E26+E34+E46+E52+E57</f>
        <v>539712</v>
      </c>
    </row>
    <row r="63" spans="1:5" s="1" customFormat="1" ht="12" customHeight="1" thickBot="1">
      <c r="A63" s="485" t="s">
        <v>319</v>
      </c>
      <c r="B63" s="309" t="s">
        <v>550</v>
      </c>
      <c r="C63" s="419">
        <f>SUM(C64:C66)</f>
        <v>0</v>
      </c>
      <c r="D63" s="419">
        <f>SUM(D64:D66)</f>
        <v>16709</v>
      </c>
      <c r="E63" s="280">
        <f>SUM(E64:E66)</f>
        <v>0</v>
      </c>
    </row>
    <row r="64" spans="1:5" s="1" customFormat="1" ht="12" customHeight="1">
      <c r="A64" s="15" t="s">
        <v>351</v>
      </c>
      <c r="B64" s="438" t="s">
        <v>321</v>
      </c>
      <c r="C64" s="423"/>
      <c r="D64" s="423">
        <v>16709</v>
      </c>
      <c r="E64" s="284"/>
    </row>
    <row r="65" spans="1:7" s="1" customFormat="1" ht="12" customHeight="1">
      <c r="A65" s="14" t="s">
        <v>360</v>
      </c>
      <c r="B65" s="439" t="s">
        <v>322</v>
      </c>
      <c r="C65" s="423"/>
      <c r="D65" s="423"/>
      <c r="E65" s="284"/>
    </row>
    <row r="66" spans="1:7" s="1" customFormat="1" ht="12" customHeight="1" thickBot="1">
      <c r="A66" s="16" t="s">
        <v>361</v>
      </c>
      <c r="B66" s="511" t="s">
        <v>473</v>
      </c>
      <c r="C66" s="423"/>
      <c r="D66" s="423"/>
      <c r="E66" s="284"/>
    </row>
    <row r="67" spans="1:7" s="1" customFormat="1" ht="12" customHeight="1" thickBot="1">
      <c r="A67" s="485" t="s">
        <v>324</v>
      </c>
      <c r="B67" s="309" t="s">
        <v>325</v>
      </c>
      <c r="C67" s="419">
        <f>SUM(C68:C71)</f>
        <v>0</v>
      </c>
      <c r="D67" s="419">
        <f>SUM(D68:D71)</f>
        <v>0</v>
      </c>
      <c r="E67" s="280">
        <f>SUM(E68:E71)</f>
        <v>0</v>
      </c>
    </row>
    <row r="68" spans="1:7" s="1" customFormat="1" ht="12" customHeight="1">
      <c r="A68" s="15" t="s">
        <v>150</v>
      </c>
      <c r="B68" s="438" t="s">
        <v>326</v>
      </c>
      <c r="C68" s="423"/>
      <c r="D68" s="423"/>
      <c r="E68" s="284"/>
    </row>
    <row r="69" spans="1:7" s="1" customFormat="1" ht="17.25" customHeight="1">
      <c r="A69" s="14" t="s">
        <v>151</v>
      </c>
      <c r="B69" s="439" t="s">
        <v>327</v>
      </c>
      <c r="C69" s="423"/>
      <c r="D69" s="423"/>
      <c r="E69" s="284"/>
      <c r="G69" s="43"/>
    </row>
    <row r="70" spans="1:7" s="1" customFormat="1" ht="12" customHeight="1">
      <c r="A70" s="14" t="s">
        <v>352</v>
      </c>
      <c r="B70" s="439" t="s">
        <v>328</v>
      </c>
      <c r="C70" s="423"/>
      <c r="D70" s="423"/>
      <c r="E70" s="284"/>
    </row>
    <row r="71" spans="1:7" s="1" customFormat="1" ht="12" customHeight="1" thickBot="1">
      <c r="A71" s="16" t="s">
        <v>353</v>
      </c>
      <c r="B71" s="311" t="s">
        <v>329</v>
      </c>
      <c r="C71" s="423"/>
      <c r="D71" s="423"/>
      <c r="E71" s="284"/>
    </row>
    <row r="72" spans="1:7" s="1" customFormat="1" ht="12" customHeight="1" thickBot="1">
      <c r="A72" s="485" t="s">
        <v>330</v>
      </c>
      <c r="B72" s="309" t="s">
        <v>331</v>
      </c>
      <c r="C72" s="419">
        <f>SUM(C73:C74)</f>
        <v>35557</v>
      </c>
      <c r="D72" s="419">
        <f>SUM(D73:D74)</f>
        <v>21177</v>
      </c>
      <c r="E72" s="280">
        <f>SUM(E73:E74)</f>
        <v>14203</v>
      </c>
    </row>
    <row r="73" spans="1:7" s="1" customFormat="1" ht="12" customHeight="1">
      <c r="A73" s="15" t="s">
        <v>354</v>
      </c>
      <c r="B73" s="438" t="s">
        <v>332</v>
      </c>
      <c r="C73" s="423">
        <v>35557</v>
      </c>
      <c r="D73" s="423">
        <v>21177</v>
      </c>
      <c r="E73" s="319">
        <v>14203</v>
      </c>
    </row>
    <row r="74" spans="1:7" s="1" customFormat="1" ht="12" customHeight="1" thickBot="1">
      <c r="A74" s="16" t="s">
        <v>355</v>
      </c>
      <c r="B74" s="311" t="s">
        <v>333</v>
      </c>
      <c r="C74" s="423"/>
      <c r="D74" s="423"/>
      <c r="E74" s="284"/>
    </row>
    <row r="75" spans="1:7" s="1" customFormat="1" ht="12" customHeight="1" thickBot="1">
      <c r="A75" s="485" t="s">
        <v>334</v>
      </c>
      <c r="B75" s="309" t="s">
        <v>335</v>
      </c>
      <c r="C75" s="419">
        <f>SUM(C76:C78)</f>
        <v>0</v>
      </c>
      <c r="D75" s="419">
        <f>SUM(D76:D78)</f>
        <v>6856</v>
      </c>
      <c r="E75" s="280">
        <f>SUM(E76:E78)</f>
        <v>0</v>
      </c>
    </row>
    <row r="76" spans="1:7" s="1" customFormat="1" ht="12" customHeight="1">
      <c r="A76" s="15" t="s">
        <v>356</v>
      </c>
      <c r="B76" s="438" t="s">
        <v>336</v>
      </c>
      <c r="C76" s="423"/>
      <c r="D76" s="423">
        <v>6856</v>
      </c>
      <c r="E76" s="284"/>
    </row>
    <row r="77" spans="1:7" s="1" customFormat="1" ht="12" customHeight="1">
      <c r="A77" s="14" t="s">
        <v>357</v>
      </c>
      <c r="B77" s="439" t="s">
        <v>337</v>
      </c>
      <c r="C77" s="423"/>
      <c r="D77" s="423"/>
      <c r="E77" s="284"/>
    </row>
    <row r="78" spans="1:7" s="1" customFormat="1" ht="12" customHeight="1" thickBot="1">
      <c r="A78" s="16" t="s">
        <v>358</v>
      </c>
      <c r="B78" s="311" t="s">
        <v>338</v>
      </c>
      <c r="C78" s="423"/>
      <c r="D78" s="423"/>
      <c r="E78" s="284"/>
    </row>
    <row r="79" spans="1:7" s="1" customFormat="1" ht="12" customHeight="1" thickBot="1">
      <c r="A79" s="485" t="s">
        <v>339</v>
      </c>
      <c r="B79" s="309" t="s">
        <v>359</v>
      </c>
      <c r="C79" s="419">
        <f>SUM(C80:C83)</f>
        <v>0</v>
      </c>
      <c r="D79" s="419">
        <f>SUM(D80:D83)</f>
        <v>0</v>
      </c>
      <c r="E79" s="280">
        <f>SUM(E80:E83)</f>
        <v>0</v>
      </c>
    </row>
    <row r="80" spans="1:7" s="1" customFormat="1" ht="12" customHeight="1">
      <c r="A80" s="442" t="s">
        <v>340</v>
      </c>
      <c r="B80" s="438" t="s">
        <v>341</v>
      </c>
      <c r="C80" s="423"/>
      <c r="D80" s="423"/>
      <c r="E80" s="284"/>
    </row>
    <row r="81" spans="1:6" s="1" customFormat="1" ht="12" customHeight="1">
      <c r="A81" s="443" t="s">
        <v>342</v>
      </c>
      <c r="B81" s="439" t="s">
        <v>343</v>
      </c>
      <c r="C81" s="423"/>
      <c r="D81" s="423"/>
      <c r="E81" s="284"/>
    </row>
    <row r="82" spans="1:6" s="1" customFormat="1" ht="12" customHeight="1">
      <c r="A82" s="443" t="s">
        <v>344</v>
      </c>
      <c r="B82" s="439" t="s">
        <v>345</v>
      </c>
      <c r="C82" s="423"/>
      <c r="D82" s="423"/>
      <c r="E82" s="284"/>
    </row>
    <row r="83" spans="1:6" s="1" customFormat="1" ht="12" customHeight="1" thickBot="1">
      <c r="A83" s="444" t="s">
        <v>346</v>
      </c>
      <c r="B83" s="311" t="s">
        <v>347</v>
      </c>
      <c r="C83" s="423"/>
      <c r="D83" s="423"/>
      <c r="E83" s="284"/>
    </row>
    <row r="84" spans="1:6" s="1" customFormat="1" ht="12" customHeight="1" thickBot="1">
      <c r="A84" s="485" t="s">
        <v>348</v>
      </c>
      <c r="B84" s="309" t="s">
        <v>481</v>
      </c>
      <c r="C84" s="487"/>
      <c r="D84" s="487"/>
      <c r="E84" s="488"/>
    </row>
    <row r="85" spans="1:6" s="1" customFormat="1" ht="12" customHeight="1" thickBot="1">
      <c r="A85" s="485" t="s">
        <v>350</v>
      </c>
      <c r="B85" s="309" t="s">
        <v>349</v>
      </c>
      <c r="C85" s="487"/>
      <c r="D85" s="487"/>
      <c r="E85" s="488"/>
    </row>
    <row r="86" spans="1:6" s="1" customFormat="1" ht="12" customHeight="1" thickBot="1">
      <c r="A86" s="485" t="s">
        <v>362</v>
      </c>
      <c r="B86" s="445" t="s">
        <v>484</v>
      </c>
      <c r="C86" s="426">
        <f>+C63+C67+C72+C75+C79+C85+C84</f>
        <v>35557</v>
      </c>
      <c r="D86" s="426">
        <f>+D63+D67+D72+D75+D79+D85+D84</f>
        <v>44742</v>
      </c>
      <c r="E86" s="466">
        <f>+E63+E67+E72+E75+E79+E85+E84</f>
        <v>14203</v>
      </c>
    </row>
    <row r="87" spans="1:6" s="1" customFormat="1" ht="12" customHeight="1" thickBot="1">
      <c r="A87" s="486" t="s">
        <v>483</v>
      </c>
      <c r="B87" s="446" t="s">
        <v>485</v>
      </c>
      <c r="C87" s="426">
        <f>+C62+C86</f>
        <v>515609</v>
      </c>
      <c r="D87" s="426">
        <f>+D62+D86</f>
        <v>637973</v>
      </c>
      <c r="E87" s="466">
        <f>+E62+E86</f>
        <v>553915</v>
      </c>
    </row>
    <row r="88" spans="1:6" s="1" customFormat="1" ht="12" customHeight="1">
      <c r="A88" s="391"/>
      <c r="B88" s="392"/>
      <c r="C88" s="393"/>
      <c r="D88" s="394"/>
      <c r="E88" s="395"/>
    </row>
    <row r="89" spans="1:6" s="1" customFormat="1" ht="12" customHeight="1">
      <c r="A89" s="585" t="s">
        <v>47</v>
      </c>
      <c r="B89" s="585"/>
      <c r="C89" s="585"/>
      <c r="D89" s="585"/>
      <c r="E89" s="585"/>
    </row>
    <row r="90" spans="1:6" s="1" customFormat="1" ht="12" customHeight="1" thickBot="1">
      <c r="A90" s="586" t="s">
        <v>154</v>
      </c>
      <c r="B90" s="586"/>
      <c r="C90" s="405"/>
      <c r="D90" s="148"/>
      <c r="E90" s="324" t="s">
        <v>234</v>
      </c>
    </row>
    <row r="91" spans="1:6" s="1" customFormat="1" ht="24" customHeight="1" thickBot="1">
      <c r="A91" s="23" t="s">
        <v>17</v>
      </c>
      <c r="B91" s="24" t="s">
        <v>48</v>
      </c>
      <c r="C91" s="24" t="str">
        <f>+C3</f>
        <v>2013. évi tény</v>
      </c>
      <c r="D91" s="24" t="str">
        <f>+D3</f>
        <v>2014. évi várható</v>
      </c>
      <c r="E91" s="170" t="str">
        <f>+E3</f>
        <v>2015. évi előirányzat</v>
      </c>
      <c r="F91" s="156"/>
    </row>
    <row r="92" spans="1:6" s="1" customFormat="1" ht="12" customHeight="1" thickBot="1">
      <c r="A92" s="34" t="s">
        <v>499</v>
      </c>
      <c r="B92" s="35" t="s">
        <v>500</v>
      </c>
      <c r="C92" s="35" t="s">
        <v>501</v>
      </c>
      <c r="D92" s="35" t="s">
        <v>503</v>
      </c>
      <c r="E92" s="469" t="s">
        <v>502</v>
      </c>
      <c r="F92" s="156"/>
    </row>
    <row r="93" spans="1:6" s="1" customFormat="1" ht="15" customHeight="1" thickBot="1">
      <c r="A93" s="22" t="s">
        <v>19</v>
      </c>
      <c r="B93" s="31" t="s">
        <v>457</v>
      </c>
      <c r="C93" s="418">
        <f>C94+C95+C96+C97+C98+C111</f>
        <v>376019</v>
      </c>
      <c r="D93" s="418">
        <f>D94+D95+D96+D97+D98+D111</f>
        <v>473691</v>
      </c>
      <c r="E93" s="521">
        <f>E94+E95+E96+E97+E98+E111</f>
        <v>434525</v>
      </c>
      <c r="F93" s="156"/>
    </row>
    <row r="94" spans="1:6" s="1" customFormat="1" ht="12.95" customHeight="1">
      <c r="A94" s="17" t="s">
        <v>101</v>
      </c>
      <c r="B94" s="10" t="s">
        <v>49</v>
      </c>
      <c r="C94" s="526">
        <v>122746</v>
      </c>
      <c r="D94" s="526">
        <v>209563</v>
      </c>
      <c r="E94" s="315">
        <v>213849</v>
      </c>
    </row>
    <row r="95" spans="1:6" ht="16.5" customHeight="1">
      <c r="A95" s="14" t="s">
        <v>102</v>
      </c>
      <c r="B95" s="8" t="s">
        <v>184</v>
      </c>
      <c r="C95" s="420">
        <v>30495</v>
      </c>
      <c r="D95" s="420">
        <v>43015</v>
      </c>
      <c r="E95" s="316">
        <v>41167</v>
      </c>
    </row>
    <row r="96" spans="1:6">
      <c r="A96" s="14" t="s">
        <v>103</v>
      </c>
      <c r="B96" s="8" t="s">
        <v>140</v>
      </c>
      <c r="C96" s="422">
        <v>107018</v>
      </c>
      <c r="D96" s="422">
        <v>115711</v>
      </c>
      <c r="E96" s="318">
        <v>111685</v>
      </c>
    </row>
    <row r="97" spans="1:5" s="42" customFormat="1" ht="12" customHeight="1">
      <c r="A97" s="14" t="s">
        <v>104</v>
      </c>
      <c r="B97" s="11" t="s">
        <v>185</v>
      </c>
      <c r="C97" s="422">
        <v>77062</v>
      </c>
      <c r="D97" s="422">
        <v>65025</v>
      </c>
      <c r="E97" s="318">
        <v>28325</v>
      </c>
    </row>
    <row r="98" spans="1:5" ht="12" customHeight="1">
      <c r="A98" s="14" t="s">
        <v>115</v>
      </c>
      <c r="B98" s="19" t="s">
        <v>186</v>
      </c>
      <c r="C98" s="422">
        <v>38698</v>
      </c>
      <c r="D98" s="422">
        <v>40377</v>
      </c>
      <c r="E98" s="318">
        <v>35499</v>
      </c>
    </row>
    <row r="99" spans="1:5" ht="12" customHeight="1">
      <c r="A99" s="14" t="s">
        <v>105</v>
      </c>
      <c r="B99" s="8" t="s">
        <v>462</v>
      </c>
      <c r="C99" s="422"/>
      <c r="D99" s="422"/>
      <c r="E99" s="318"/>
    </row>
    <row r="100" spans="1:5" ht="12" customHeight="1">
      <c r="A100" s="14" t="s">
        <v>106</v>
      </c>
      <c r="B100" s="152" t="s">
        <v>461</v>
      </c>
      <c r="C100" s="422"/>
      <c r="D100" s="422"/>
      <c r="E100" s="318"/>
    </row>
    <row r="101" spans="1:5" ht="12" customHeight="1">
      <c r="A101" s="14" t="s">
        <v>116</v>
      </c>
      <c r="B101" s="152" t="s">
        <v>460</v>
      </c>
      <c r="C101" s="422"/>
      <c r="D101" s="422"/>
      <c r="E101" s="318">
        <v>1052</v>
      </c>
    </row>
    <row r="102" spans="1:5" ht="12" customHeight="1">
      <c r="A102" s="14" t="s">
        <v>117</v>
      </c>
      <c r="B102" s="150" t="s">
        <v>365</v>
      </c>
      <c r="C102" s="422"/>
      <c r="D102" s="422"/>
      <c r="E102" s="318"/>
    </row>
    <row r="103" spans="1:5" ht="12" customHeight="1">
      <c r="A103" s="14" t="s">
        <v>118</v>
      </c>
      <c r="B103" s="151" t="s">
        <v>366</v>
      </c>
      <c r="C103" s="422">
        <v>87</v>
      </c>
      <c r="D103" s="422"/>
      <c r="E103" s="318"/>
    </row>
    <row r="104" spans="1:5" ht="12" customHeight="1">
      <c r="A104" s="14" t="s">
        <v>119</v>
      </c>
      <c r="B104" s="151" t="s">
        <v>367</v>
      </c>
      <c r="C104" s="422"/>
      <c r="D104" s="422"/>
      <c r="E104" s="318"/>
    </row>
    <row r="105" spans="1:5" ht="12" customHeight="1">
      <c r="A105" s="14" t="s">
        <v>121</v>
      </c>
      <c r="B105" s="150" t="s">
        <v>368</v>
      </c>
      <c r="C105" s="422">
        <v>37198</v>
      </c>
      <c r="D105" s="422"/>
      <c r="E105" s="318">
        <v>33447</v>
      </c>
    </row>
    <row r="106" spans="1:5" ht="12" customHeight="1">
      <c r="A106" s="14" t="s">
        <v>187</v>
      </c>
      <c r="B106" s="150" t="s">
        <v>369</v>
      </c>
      <c r="C106" s="422"/>
      <c r="D106" s="422"/>
      <c r="E106" s="318"/>
    </row>
    <row r="107" spans="1:5" ht="12" customHeight="1">
      <c r="A107" s="14" t="s">
        <v>363</v>
      </c>
      <c r="B107" s="151" t="s">
        <v>370</v>
      </c>
      <c r="C107" s="422"/>
      <c r="D107" s="422"/>
      <c r="E107" s="318"/>
    </row>
    <row r="108" spans="1:5" ht="12" customHeight="1">
      <c r="A108" s="13" t="s">
        <v>364</v>
      </c>
      <c r="B108" s="152" t="s">
        <v>371</v>
      </c>
      <c r="C108" s="422"/>
      <c r="D108" s="422"/>
      <c r="E108" s="318"/>
    </row>
    <row r="109" spans="1:5" ht="12" customHeight="1">
      <c r="A109" s="14" t="s">
        <v>458</v>
      </c>
      <c r="B109" s="152" t="s">
        <v>372</v>
      </c>
      <c r="C109" s="422"/>
      <c r="D109" s="422"/>
      <c r="E109" s="318"/>
    </row>
    <row r="110" spans="1:5" ht="12" customHeight="1">
      <c r="A110" s="16" t="s">
        <v>459</v>
      </c>
      <c r="B110" s="152" t="s">
        <v>373</v>
      </c>
      <c r="C110" s="422">
        <v>1413</v>
      </c>
      <c r="D110" s="422"/>
      <c r="E110" s="318">
        <v>1000</v>
      </c>
    </row>
    <row r="111" spans="1:5" ht="12" customHeight="1">
      <c r="A111" s="14" t="s">
        <v>463</v>
      </c>
      <c r="B111" s="11" t="s">
        <v>50</v>
      </c>
      <c r="C111" s="420"/>
      <c r="D111" s="420"/>
      <c r="E111" s="316">
        <v>4000</v>
      </c>
    </row>
    <row r="112" spans="1:5" ht="12" customHeight="1">
      <c r="A112" s="14" t="s">
        <v>464</v>
      </c>
      <c r="B112" s="8" t="s">
        <v>466</v>
      </c>
      <c r="C112" s="420"/>
      <c r="D112" s="420"/>
      <c r="E112" s="316">
        <v>2000</v>
      </c>
    </row>
    <row r="113" spans="1:5" ht="12" customHeight="1" thickBot="1">
      <c r="A113" s="18" t="s">
        <v>465</v>
      </c>
      <c r="B113" s="515" t="s">
        <v>467</v>
      </c>
      <c r="C113" s="527"/>
      <c r="D113" s="527"/>
      <c r="E113" s="322">
        <v>2000</v>
      </c>
    </row>
    <row r="114" spans="1:5" ht="12" customHeight="1" thickBot="1">
      <c r="A114" s="512" t="s">
        <v>20</v>
      </c>
      <c r="B114" s="513" t="s">
        <v>374</v>
      </c>
      <c r="C114" s="528">
        <f>+C115+C117+C119</f>
        <v>121318</v>
      </c>
      <c r="D114" s="528">
        <f>+D115+D117+D119</f>
        <v>122722</v>
      </c>
      <c r="E114" s="522">
        <f>+E115+E117+E119</f>
        <v>110863</v>
      </c>
    </row>
    <row r="115" spans="1:5" ht="12" customHeight="1">
      <c r="A115" s="15" t="s">
        <v>107</v>
      </c>
      <c r="B115" s="8" t="s">
        <v>233</v>
      </c>
      <c r="C115" s="421">
        <v>90199</v>
      </c>
      <c r="D115" s="421">
        <v>122341</v>
      </c>
      <c r="E115" s="317">
        <v>11831</v>
      </c>
    </row>
    <row r="116" spans="1:5">
      <c r="A116" s="15" t="s">
        <v>108</v>
      </c>
      <c r="B116" s="12" t="s">
        <v>378</v>
      </c>
      <c r="C116" s="421"/>
      <c r="D116" s="421"/>
      <c r="E116" s="317"/>
    </row>
    <row r="117" spans="1:5" ht="12" customHeight="1">
      <c r="A117" s="15" t="s">
        <v>109</v>
      </c>
      <c r="B117" s="12" t="s">
        <v>188</v>
      </c>
      <c r="C117" s="420">
        <v>30119</v>
      </c>
      <c r="D117" s="420">
        <v>381</v>
      </c>
      <c r="E117" s="316">
        <v>99032</v>
      </c>
    </row>
    <row r="118" spans="1:5" ht="12" customHeight="1">
      <c r="A118" s="15" t="s">
        <v>110</v>
      </c>
      <c r="B118" s="12" t="s">
        <v>379</v>
      </c>
      <c r="C118" s="420"/>
      <c r="D118" s="420"/>
      <c r="E118" s="281">
        <v>99032</v>
      </c>
    </row>
    <row r="119" spans="1:5" ht="12" customHeight="1">
      <c r="A119" s="15" t="s">
        <v>111</v>
      </c>
      <c r="B119" s="311" t="s">
        <v>236</v>
      </c>
      <c r="C119" s="420">
        <v>1000</v>
      </c>
      <c r="D119" s="420"/>
      <c r="E119" s="281"/>
    </row>
    <row r="120" spans="1:5" ht="12" customHeight="1">
      <c r="A120" s="15" t="s">
        <v>120</v>
      </c>
      <c r="B120" s="310" t="s">
        <v>444</v>
      </c>
      <c r="C120" s="420"/>
      <c r="D120" s="420"/>
      <c r="E120" s="281"/>
    </row>
    <row r="121" spans="1:5" ht="12" customHeight="1">
      <c r="A121" s="15" t="s">
        <v>122</v>
      </c>
      <c r="B121" s="434" t="s">
        <v>384</v>
      </c>
      <c r="C121" s="420"/>
      <c r="D121" s="420"/>
      <c r="E121" s="281"/>
    </row>
    <row r="122" spans="1:5" ht="12" customHeight="1">
      <c r="A122" s="15" t="s">
        <v>189</v>
      </c>
      <c r="B122" s="151" t="s">
        <v>367</v>
      </c>
      <c r="C122" s="420"/>
      <c r="D122" s="420"/>
      <c r="E122" s="281"/>
    </row>
    <row r="123" spans="1:5" ht="12" customHeight="1">
      <c r="A123" s="15" t="s">
        <v>190</v>
      </c>
      <c r="B123" s="151" t="s">
        <v>383</v>
      </c>
      <c r="C123" s="420"/>
      <c r="D123" s="420"/>
      <c r="E123" s="281"/>
    </row>
    <row r="124" spans="1:5" ht="12" customHeight="1">
      <c r="A124" s="15" t="s">
        <v>191</v>
      </c>
      <c r="B124" s="151" t="s">
        <v>382</v>
      </c>
      <c r="C124" s="420"/>
      <c r="D124" s="420"/>
      <c r="E124" s="281"/>
    </row>
    <row r="125" spans="1:5" ht="12" customHeight="1">
      <c r="A125" s="15" t="s">
        <v>375</v>
      </c>
      <c r="B125" s="151" t="s">
        <v>370</v>
      </c>
      <c r="C125" s="420"/>
      <c r="D125" s="420"/>
      <c r="E125" s="281"/>
    </row>
    <row r="126" spans="1:5" ht="12" customHeight="1">
      <c r="A126" s="15" t="s">
        <v>376</v>
      </c>
      <c r="B126" s="151" t="s">
        <v>381</v>
      </c>
      <c r="C126" s="420"/>
      <c r="D126" s="420"/>
      <c r="E126" s="281"/>
    </row>
    <row r="127" spans="1:5" ht="12" customHeight="1" thickBot="1">
      <c r="A127" s="13" t="s">
        <v>377</v>
      </c>
      <c r="B127" s="151" t="s">
        <v>380</v>
      </c>
      <c r="C127" s="422">
        <v>1000</v>
      </c>
      <c r="D127" s="422"/>
      <c r="E127" s="283"/>
    </row>
    <row r="128" spans="1:5" ht="12" customHeight="1" thickBot="1">
      <c r="A128" s="20" t="s">
        <v>21</v>
      </c>
      <c r="B128" s="131" t="s">
        <v>468</v>
      </c>
      <c r="C128" s="419">
        <f>+C93+C114</f>
        <v>497337</v>
      </c>
      <c r="D128" s="419">
        <f>+D93+D114</f>
        <v>596413</v>
      </c>
      <c r="E128" s="280">
        <f>+E93+E114</f>
        <v>545388</v>
      </c>
    </row>
    <row r="129" spans="1:6" ht="12" customHeight="1" thickBot="1">
      <c r="A129" s="20" t="s">
        <v>22</v>
      </c>
      <c r="B129" s="131" t="s">
        <v>469</v>
      </c>
      <c r="C129" s="419">
        <f>+C130+C131+C132</f>
        <v>0</v>
      </c>
      <c r="D129" s="419">
        <f>+D130+D131+D132</f>
        <v>1671</v>
      </c>
      <c r="E129" s="280">
        <f>+E130+E131+E132</f>
        <v>1671</v>
      </c>
    </row>
    <row r="130" spans="1:6" ht="12" customHeight="1">
      <c r="A130" s="15" t="s">
        <v>275</v>
      </c>
      <c r="B130" s="12" t="s">
        <v>470</v>
      </c>
      <c r="C130" s="420"/>
      <c r="D130" s="420">
        <v>1671</v>
      </c>
      <c r="E130" s="281">
        <v>1671</v>
      </c>
    </row>
    <row r="131" spans="1:6" ht="12" customHeight="1">
      <c r="A131" s="15" t="s">
        <v>278</v>
      </c>
      <c r="B131" s="12" t="s">
        <v>471</v>
      </c>
      <c r="C131" s="420"/>
      <c r="D131" s="420"/>
      <c r="E131" s="281"/>
    </row>
    <row r="132" spans="1:6" ht="12" customHeight="1" thickBot="1">
      <c r="A132" s="13" t="s">
        <v>279</v>
      </c>
      <c r="B132" s="12" t="s">
        <v>472</v>
      </c>
      <c r="C132" s="420"/>
      <c r="D132" s="420"/>
      <c r="E132" s="281"/>
    </row>
    <row r="133" spans="1:6" ht="12" customHeight="1" thickBot="1">
      <c r="A133" s="20" t="s">
        <v>23</v>
      </c>
      <c r="B133" s="131" t="s">
        <v>559</v>
      </c>
      <c r="C133" s="419"/>
      <c r="D133" s="419"/>
      <c r="E133" s="280"/>
    </row>
    <row r="134" spans="1:6" ht="12" customHeight="1" thickBot="1">
      <c r="A134" s="20" t="s">
        <v>24</v>
      </c>
      <c r="B134" s="131" t="s">
        <v>474</v>
      </c>
      <c r="C134" s="426">
        <f>+C135+C136+C137+C138</f>
        <v>0</v>
      </c>
      <c r="D134" s="426">
        <f>+D135+D136+D137+D138</f>
        <v>0</v>
      </c>
      <c r="E134" s="466">
        <f>+E135+E136+E137+E138</f>
        <v>6856</v>
      </c>
    </row>
    <row r="135" spans="1:6" ht="12" customHeight="1">
      <c r="A135" s="15" t="s">
        <v>97</v>
      </c>
      <c r="B135" s="9" t="s">
        <v>385</v>
      </c>
      <c r="C135" s="420"/>
      <c r="D135" s="420"/>
      <c r="E135" s="281"/>
    </row>
    <row r="136" spans="1:6" ht="12" customHeight="1">
      <c r="A136" s="15" t="s">
        <v>98</v>
      </c>
      <c r="B136" s="9" t="s">
        <v>386</v>
      </c>
      <c r="C136" s="420"/>
      <c r="D136" s="420"/>
      <c r="E136" s="281">
        <v>6856</v>
      </c>
    </row>
    <row r="137" spans="1:6" ht="12" customHeight="1">
      <c r="A137" s="15" t="s">
        <v>299</v>
      </c>
      <c r="B137" s="9" t="s">
        <v>475</v>
      </c>
      <c r="C137" s="420"/>
      <c r="D137" s="420"/>
      <c r="E137" s="281"/>
    </row>
    <row r="138" spans="1:6" ht="12" customHeight="1" thickBot="1">
      <c r="A138" s="13" t="s">
        <v>300</v>
      </c>
      <c r="B138" s="7" t="s">
        <v>405</v>
      </c>
      <c r="C138" s="420"/>
      <c r="D138" s="420"/>
      <c r="E138" s="281"/>
    </row>
    <row r="139" spans="1:6" ht="12" customHeight="1" thickBot="1">
      <c r="A139" s="20" t="s">
        <v>25</v>
      </c>
      <c r="B139" s="131" t="s">
        <v>578</v>
      </c>
      <c r="C139" s="529"/>
      <c r="D139" s="529"/>
      <c r="E139" s="523"/>
    </row>
    <row r="140" spans="1:6" ht="12" customHeight="1" thickBot="1">
      <c r="A140" s="20" t="s">
        <v>26</v>
      </c>
      <c r="B140" s="131" t="s">
        <v>476</v>
      </c>
      <c r="C140" s="530"/>
      <c r="D140" s="530"/>
      <c r="E140" s="524"/>
    </row>
    <row r="141" spans="1:6" ht="12" customHeight="1" thickBot="1">
      <c r="A141" s="20" t="s">
        <v>27</v>
      </c>
      <c r="B141" s="131" t="s">
        <v>477</v>
      </c>
      <c r="C141" s="530"/>
      <c r="D141" s="530"/>
      <c r="E141" s="524"/>
    </row>
    <row r="142" spans="1:6" ht="15" customHeight="1" thickBot="1">
      <c r="A142" s="20" t="s">
        <v>28</v>
      </c>
      <c r="B142" s="131" t="s">
        <v>479</v>
      </c>
      <c r="C142" s="531">
        <f>+C129+C133+C134+C139+C140+C141</f>
        <v>0</v>
      </c>
      <c r="D142" s="531">
        <f>+D129+D133+D134+D139+D140+D141</f>
        <v>1671</v>
      </c>
      <c r="E142" s="525">
        <f>+E129+E133+E134+E139+E140+E141</f>
        <v>8527</v>
      </c>
      <c r="F142" s="132"/>
    </row>
    <row r="143" spans="1:6" s="1" customFormat="1" ht="12.95" customHeight="1" thickBot="1">
      <c r="A143" s="312" t="s">
        <v>29</v>
      </c>
      <c r="B143" s="401" t="s">
        <v>478</v>
      </c>
      <c r="C143" s="531">
        <f>+C128+C142</f>
        <v>497337</v>
      </c>
      <c r="D143" s="531">
        <f>+D128+D142</f>
        <v>598084</v>
      </c>
      <c r="E143" s="525">
        <f>+E128+E142</f>
        <v>553915</v>
      </c>
    </row>
    <row r="144" spans="1:6">
      <c r="C144" s="404"/>
    </row>
    <row r="145" spans="3:3">
      <c r="C145" s="404"/>
    </row>
    <row r="146" spans="3:3">
      <c r="C146" s="404"/>
    </row>
    <row r="147" spans="3:3" ht="16.5" customHeight="1">
      <c r="C147" s="404"/>
    </row>
    <row r="148" spans="3:3">
      <c r="C148" s="404"/>
    </row>
    <row r="149" spans="3:3">
      <c r="C149" s="404"/>
    </row>
    <row r="150" spans="3:3">
      <c r="C150" s="404"/>
    </row>
    <row r="151" spans="3:3">
      <c r="C151" s="404"/>
    </row>
    <row r="152" spans="3:3">
      <c r="C152" s="404"/>
    </row>
    <row r="153" spans="3:3">
      <c r="C153" s="404"/>
    </row>
    <row r="154" spans="3:3">
      <c r="C154" s="404"/>
    </row>
    <row r="155" spans="3:3">
      <c r="C155" s="404"/>
    </row>
    <row r="156" spans="3:3">
      <c r="C156" s="404"/>
    </row>
  </sheetData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
Buj Község Önkormányzat
2015. ÉVI KÖLTSÉGVETÉSÉNEK MÉRLEGE&amp;R&amp;"Times New Roman CE,Félkövér dőlt"&amp;11 1. számú tájékoztató tábla</oddHeader>
  </headerFooter>
  <rowBreaks count="1" manualBreakCount="1">
    <brk id="88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zoomScaleNormal="100" workbookViewId="0">
      <selection activeCell="F15" sqref="F15"/>
    </sheetView>
  </sheetViews>
  <sheetFormatPr defaultRowHeight="12.75"/>
  <cols>
    <col min="1" max="1" width="6.83203125" style="206" customWidth="1"/>
    <col min="2" max="2" width="49.6640625" style="58" customWidth="1"/>
    <col min="3" max="8" width="12.83203125" style="58" customWidth="1"/>
    <col min="9" max="9" width="14.33203125" style="58" customWidth="1"/>
    <col min="10" max="10" width="3.33203125" style="58" customWidth="1"/>
    <col min="11" max="16384" width="9.33203125" style="58"/>
  </cols>
  <sheetData>
    <row r="1" spans="1:10" ht="27.75" customHeight="1">
      <c r="A1" s="633" t="s">
        <v>4</v>
      </c>
      <c r="B1" s="633"/>
      <c r="C1" s="633"/>
      <c r="D1" s="633"/>
      <c r="E1" s="633"/>
      <c r="F1" s="633"/>
      <c r="G1" s="633"/>
      <c r="H1" s="633"/>
      <c r="I1" s="633"/>
    </row>
    <row r="2" spans="1:10" ht="20.25" customHeight="1" thickBot="1">
      <c r="I2" s="504" t="s">
        <v>63</v>
      </c>
    </row>
    <row r="3" spans="1:10" s="505" customFormat="1" ht="26.25" customHeight="1">
      <c r="A3" s="641" t="s">
        <v>72</v>
      </c>
      <c r="B3" s="636" t="s">
        <v>88</v>
      </c>
      <c r="C3" s="641" t="s">
        <v>89</v>
      </c>
      <c r="D3" s="641" t="str">
        <f>+CONCATENATE(LEFT(ÖSSZEFÜGGÉSEK!A5,4)," előtti kifizetés")</f>
        <v>2015 előtti kifizetés</v>
      </c>
      <c r="E3" s="638" t="s">
        <v>71</v>
      </c>
      <c r="F3" s="639"/>
      <c r="G3" s="639"/>
      <c r="H3" s="640"/>
      <c r="I3" s="636" t="s">
        <v>51</v>
      </c>
    </row>
    <row r="4" spans="1:10" s="506" customFormat="1" ht="32.25" customHeight="1" thickBot="1">
      <c r="A4" s="642"/>
      <c r="B4" s="637"/>
      <c r="C4" s="637"/>
      <c r="D4" s="642"/>
      <c r="E4" s="286" t="str">
        <f>+CONCATENATE(LEFT(ÖSSZEFÜGGÉSEK!A5,4),".")</f>
        <v>2015.</v>
      </c>
      <c r="F4" s="286" t="str">
        <f>+CONCATENATE(LEFT(ÖSSZEFÜGGÉSEK!A5,4)+1,".")</f>
        <v>2016.</v>
      </c>
      <c r="G4" s="286" t="str">
        <f>+CONCATENATE(LEFT(ÖSSZEFÜGGÉSEK!A5,4)+2,".")</f>
        <v>2017.</v>
      </c>
      <c r="H4" s="287" t="str">
        <f>+CONCATENATE(LEFT(ÖSSZEFÜGGÉSEK!A5,4)+2,".",CHAR(10)," után")</f>
        <v>2017.
 után</v>
      </c>
      <c r="I4" s="637"/>
    </row>
    <row r="5" spans="1:10" s="507" customFormat="1" ht="12.95" customHeight="1" thickBot="1">
      <c r="A5" s="288" t="s">
        <v>499</v>
      </c>
      <c r="B5" s="289" t="s">
        <v>500</v>
      </c>
      <c r="C5" s="290" t="s">
        <v>501</v>
      </c>
      <c r="D5" s="289" t="s">
        <v>503</v>
      </c>
      <c r="E5" s="288" t="s">
        <v>502</v>
      </c>
      <c r="F5" s="290" t="s">
        <v>504</v>
      </c>
      <c r="G5" s="290" t="s">
        <v>506</v>
      </c>
      <c r="H5" s="291" t="s">
        <v>507</v>
      </c>
      <c r="I5" s="292" t="s">
        <v>508</v>
      </c>
    </row>
    <row r="6" spans="1:10" ht="24.75" customHeight="1" thickBot="1">
      <c r="A6" s="293" t="s">
        <v>19</v>
      </c>
      <c r="B6" s="294" t="s">
        <v>5</v>
      </c>
      <c r="C6" s="499"/>
      <c r="D6" s="68">
        <f>+D7+D8</f>
        <v>0</v>
      </c>
      <c r="E6" s="69">
        <f>+E7+E8</f>
        <v>0</v>
      </c>
      <c r="F6" s="70">
        <f>+F7+F8</f>
        <v>0</v>
      </c>
      <c r="G6" s="70">
        <f>+G7+G8</f>
        <v>0</v>
      </c>
      <c r="H6" s="71">
        <f>+H7+H8</f>
        <v>0</v>
      </c>
      <c r="I6" s="68">
        <f t="shared" ref="I6:I17" si="0">SUM(D6:H6)</f>
        <v>0</v>
      </c>
    </row>
    <row r="7" spans="1:10" ht="20.100000000000001" customHeight="1">
      <c r="A7" s="295" t="s">
        <v>20</v>
      </c>
      <c r="B7" s="72" t="s">
        <v>73</v>
      </c>
      <c r="C7" s="500"/>
      <c r="D7" s="73"/>
      <c r="E7" s="74"/>
      <c r="F7" s="28"/>
      <c r="G7" s="28"/>
      <c r="H7" s="25"/>
      <c r="I7" s="296">
        <f t="shared" si="0"/>
        <v>0</v>
      </c>
      <c r="J7" s="632" t="s">
        <v>534</v>
      </c>
    </row>
    <row r="8" spans="1:10" ht="20.100000000000001" customHeight="1" thickBot="1">
      <c r="A8" s="295" t="s">
        <v>21</v>
      </c>
      <c r="B8" s="72" t="s">
        <v>73</v>
      </c>
      <c r="C8" s="500"/>
      <c r="D8" s="73"/>
      <c r="E8" s="74"/>
      <c r="F8" s="28"/>
      <c r="G8" s="28"/>
      <c r="H8" s="25"/>
      <c r="I8" s="296">
        <f t="shared" si="0"/>
        <v>0</v>
      </c>
      <c r="J8" s="632"/>
    </row>
    <row r="9" spans="1:10" ht="26.1" customHeight="1" thickBot="1">
      <c r="A9" s="293" t="s">
        <v>22</v>
      </c>
      <c r="B9" s="294" t="s">
        <v>6</v>
      </c>
      <c r="C9" s="501"/>
      <c r="D9" s="68">
        <f>+D10+D11</f>
        <v>1671</v>
      </c>
      <c r="E9" s="69">
        <f>+E10+E11</f>
        <v>1671</v>
      </c>
      <c r="F9" s="70">
        <f>+F10+F11</f>
        <v>1671</v>
      </c>
      <c r="G9" s="70">
        <f>+G10+G11</f>
        <v>1671</v>
      </c>
      <c r="H9" s="71">
        <f>+H10+H11</f>
        <v>10025</v>
      </c>
      <c r="I9" s="68">
        <f t="shared" si="0"/>
        <v>16709</v>
      </c>
      <c r="J9" s="632"/>
    </row>
    <row r="10" spans="1:10" ht="20.100000000000001" customHeight="1">
      <c r="A10" s="295" t="s">
        <v>23</v>
      </c>
      <c r="B10" s="72" t="s">
        <v>580</v>
      </c>
      <c r="C10" s="500" t="s">
        <v>581</v>
      </c>
      <c r="D10" s="73">
        <v>1671</v>
      </c>
      <c r="E10" s="74">
        <v>1671</v>
      </c>
      <c r="F10" s="28">
        <v>1671</v>
      </c>
      <c r="G10" s="28">
        <v>1671</v>
      </c>
      <c r="H10" s="25">
        <v>10025</v>
      </c>
      <c r="I10" s="296">
        <f>SUM(D10:H10)</f>
        <v>16709</v>
      </c>
      <c r="J10" s="632"/>
    </row>
    <row r="11" spans="1:10" ht="20.100000000000001" customHeight="1" thickBot="1">
      <c r="A11" s="295" t="s">
        <v>24</v>
      </c>
      <c r="B11" s="72" t="s">
        <v>73</v>
      </c>
      <c r="C11" s="500"/>
      <c r="D11" s="73"/>
      <c r="E11" s="74"/>
      <c r="F11" s="28"/>
      <c r="G11" s="28"/>
      <c r="H11" s="25"/>
      <c r="I11" s="296">
        <f t="shared" si="0"/>
        <v>0</v>
      </c>
      <c r="J11" s="632"/>
    </row>
    <row r="12" spans="1:10" ht="20.100000000000001" customHeight="1" thickBot="1">
      <c r="A12" s="293" t="s">
        <v>25</v>
      </c>
      <c r="B12" s="294" t="s">
        <v>208</v>
      </c>
      <c r="C12" s="501"/>
      <c r="D12" s="68">
        <f>+D13</f>
        <v>0</v>
      </c>
      <c r="E12" s="69">
        <f>+E13</f>
        <v>0</v>
      </c>
      <c r="F12" s="70">
        <f>+F13</f>
        <v>0</v>
      </c>
      <c r="G12" s="70">
        <f>+G13</f>
        <v>0</v>
      </c>
      <c r="H12" s="71">
        <f>+H13</f>
        <v>0</v>
      </c>
      <c r="I12" s="68">
        <f t="shared" si="0"/>
        <v>0</v>
      </c>
      <c r="J12" s="632"/>
    </row>
    <row r="13" spans="1:10" ht="20.100000000000001" customHeight="1" thickBot="1">
      <c r="A13" s="295" t="s">
        <v>26</v>
      </c>
      <c r="B13" s="72" t="s">
        <v>73</v>
      </c>
      <c r="C13" s="500"/>
      <c r="D13" s="73"/>
      <c r="E13" s="74"/>
      <c r="F13" s="28"/>
      <c r="G13" s="28"/>
      <c r="H13" s="25"/>
      <c r="I13" s="296">
        <f t="shared" si="0"/>
        <v>0</v>
      </c>
      <c r="J13" s="632"/>
    </row>
    <row r="14" spans="1:10" ht="20.100000000000001" customHeight="1" thickBot="1">
      <c r="A14" s="293" t="s">
        <v>27</v>
      </c>
      <c r="B14" s="294" t="s">
        <v>209</v>
      </c>
      <c r="C14" s="501"/>
      <c r="D14" s="68">
        <f>+D15</f>
        <v>0</v>
      </c>
      <c r="E14" s="69">
        <f>+E15</f>
        <v>0</v>
      </c>
      <c r="F14" s="70">
        <f>+F15</f>
        <v>0</v>
      </c>
      <c r="G14" s="70">
        <f>+G15</f>
        <v>0</v>
      </c>
      <c r="H14" s="71">
        <f>+H15</f>
        <v>0</v>
      </c>
      <c r="I14" s="68">
        <f t="shared" si="0"/>
        <v>0</v>
      </c>
      <c r="J14" s="632"/>
    </row>
    <row r="15" spans="1:10" ht="20.100000000000001" customHeight="1" thickBot="1">
      <c r="A15" s="297" t="s">
        <v>28</v>
      </c>
      <c r="B15" s="75" t="s">
        <v>73</v>
      </c>
      <c r="C15" s="502"/>
      <c r="D15" s="76"/>
      <c r="E15" s="77"/>
      <c r="F15" s="29"/>
      <c r="G15" s="29"/>
      <c r="H15" s="27"/>
      <c r="I15" s="298">
        <f t="shared" si="0"/>
        <v>0</v>
      </c>
      <c r="J15" s="632"/>
    </row>
    <row r="16" spans="1:10" ht="20.100000000000001" customHeight="1" thickBot="1">
      <c r="A16" s="293" t="s">
        <v>29</v>
      </c>
      <c r="B16" s="299" t="s">
        <v>210</v>
      </c>
      <c r="C16" s="501"/>
      <c r="D16" s="68">
        <f>+D17</f>
        <v>0</v>
      </c>
      <c r="E16" s="69">
        <f>+E17</f>
        <v>0</v>
      </c>
      <c r="F16" s="70">
        <f>+F17</f>
        <v>0</v>
      </c>
      <c r="G16" s="70">
        <f>+G17</f>
        <v>0</v>
      </c>
      <c r="H16" s="71">
        <f>+H17</f>
        <v>0</v>
      </c>
      <c r="I16" s="68">
        <f t="shared" si="0"/>
        <v>0</v>
      </c>
      <c r="J16" s="632"/>
    </row>
    <row r="17" spans="1:10" ht="20.100000000000001" customHeight="1" thickBot="1">
      <c r="A17" s="300" t="s">
        <v>30</v>
      </c>
      <c r="B17" s="78" t="s">
        <v>73</v>
      </c>
      <c r="C17" s="503"/>
      <c r="D17" s="79"/>
      <c r="E17" s="80"/>
      <c r="F17" s="81"/>
      <c r="G17" s="81"/>
      <c r="H17" s="26"/>
      <c r="I17" s="301">
        <f t="shared" si="0"/>
        <v>0</v>
      </c>
      <c r="J17" s="632"/>
    </row>
    <row r="18" spans="1:10" ht="20.100000000000001" customHeight="1" thickBot="1">
      <c r="A18" s="634" t="s">
        <v>146</v>
      </c>
      <c r="B18" s="635"/>
      <c r="C18" s="127"/>
      <c r="D18" s="68">
        <f t="shared" ref="D18:I18" si="1">+D6+D9+D12+D14+D16</f>
        <v>1671</v>
      </c>
      <c r="E18" s="69">
        <f t="shared" si="1"/>
        <v>1671</v>
      </c>
      <c r="F18" s="70">
        <f t="shared" si="1"/>
        <v>1671</v>
      </c>
      <c r="G18" s="70">
        <f t="shared" si="1"/>
        <v>1671</v>
      </c>
      <c r="H18" s="71">
        <f t="shared" si="1"/>
        <v>10025</v>
      </c>
      <c r="I18" s="68">
        <f t="shared" si="1"/>
        <v>16709</v>
      </c>
      <c r="J18" s="632"/>
    </row>
  </sheetData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32"/>
  <sheetViews>
    <sheetView topLeftCell="A121" zoomScale="130" zoomScaleNormal="130" zoomScaleSheetLayoutView="100" workbookViewId="0">
      <selection activeCell="C40" sqref="C40"/>
    </sheetView>
  </sheetViews>
  <sheetFormatPr defaultRowHeight="15.75"/>
  <cols>
    <col min="1" max="1" width="9.5" style="402" customWidth="1"/>
    <col min="2" max="2" width="91.6640625" style="402" customWidth="1"/>
    <col min="3" max="3" width="21.6640625" style="403" customWidth="1"/>
    <col min="4" max="4" width="9" style="435" customWidth="1"/>
    <col min="5" max="16384" width="9.33203125" style="435"/>
  </cols>
  <sheetData>
    <row r="1" spans="1:3" ht="15.95" customHeight="1">
      <c r="A1" s="585" t="s">
        <v>16</v>
      </c>
      <c r="B1" s="585"/>
      <c r="C1" s="585"/>
    </row>
    <row r="2" spans="1:3" ht="15.95" customHeight="1" thickBot="1">
      <c r="A2" s="584" t="s">
        <v>153</v>
      </c>
      <c r="B2" s="584"/>
      <c r="C2" s="324" t="s">
        <v>234</v>
      </c>
    </row>
    <row r="3" spans="1:3" ht="38.1" customHeight="1" thickBot="1">
      <c r="A3" s="23" t="s">
        <v>72</v>
      </c>
      <c r="B3" s="24" t="s">
        <v>18</v>
      </c>
      <c r="C3" s="41" t="str">
        <f>+CONCATENATE(LEFT(ÖSSZEFÜGGÉSEK!A5,4),". évi előirányzat")</f>
        <v>2015. évi előirányzat</v>
      </c>
    </row>
    <row r="4" spans="1:3" s="436" customFormat="1" ht="12" customHeight="1" thickBot="1">
      <c r="A4" s="430" t="s">
        <v>499</v>
      </c>
      <c r="B4" s="431" t="s">
        <v>500</v>
      </c>
      <c r="C4" s="432" t="s">
        <v>501</v>
      </c>
    </row>
    <row r="5" spans="1:3" s="437" customFormat="1" ht="12" customHeight="1" thickBot="1">
      <c r="A5" s="20" t="s">
        <v>19</v>
      </c>
      <c r="B5" s="21" t="s">
        <v>259</v>
      </c>
      <c r="C5" s="314">
        <f>+C6+C7+C8+C9+C10+C11</f>
        <v>195810</v>
      </c>
    </row>
    <row r="6" spans="1:3" s="437" customFormat="1" ht="12" customHeight="1">
      <c r="A6" s="15" t="s">
        <v>101</v>
      </c>
      <c r="B6" s="438" t="s">
        <v>260</v>
      </c>
      <c r="C6" s="317">
        <v>66490</v>
      </c>
    </row>
    <row r="7" spans="1:3" s="437" customFormat="1" ht="12" customHeight="1">
      <c r="A7" s="14" t="s">
        <v>102</v>
      </c>
      <c r="B7" s="439" t="s">
        <v>261</v>
      </c>
      <c r="C7" s="316">
        <v>46475</v>
      </c>
    </row>
    <row r="8" spans="1:3" s="437" customFormat="1" ht="12" customHeight="1">
      <c r="A8" s="14" t="s">
        <v>103</v>
      </c>
      <c r="B8" s="439" t="s">
        <v>262</v>
      </c>
      <c r="C8" s="316">
        <v>80215</v>
      </c>
    </row>
    <row r="9" spans="1:3" s="437" customFormat="1" ht="12" customHeight="1">
      <c r="A9" s="14" t="s">
        <v>104</v>
      </c>
      <c r="B9" s="439" t="s">
        <v>263</v>
      </c>
      <c r="C9" s="316">
        <v>2630</v>
      </c>
    </row>
    <row r="10" spans="1:3" s="437" customFormat="1" ht="12" customHeight="1">
      <c r="A10" s="14" t="s">
        <v>149</v>
      </c>
      <c r="B10" s="310" t="s">
        <v>449</v>
      </c>
      <c r="C10" s="316"/>
    </row>
    <row r="11" spans="1:3" s="437" customFormat="1" ht="12" customHeight="1" thickBot="1">
      <c r="A11" s="16" t="s">
        <v>105</v>
      </c>
      <c r="B11" s="311" t="s">
        <v>450</v>
      </c>
      <c r="C11" s="316"/>
    </row>
    <row r="12" spans="1:3" s="437" customFormat="1" ht="12" customHeight="1" thickBot="1">
      <c r="A12" s="20" t="s">
        <v>20</v>
      </c>
      <c r="B12" s="309" t="s">
        <v>264</v>
      </c>
      <c r="C12" s="314">
        <f>+C13+C14+C15+C16+C17</f>
        <v>192440</v>
      </c>
    </row>
    <row r="13" spans="1:3" s="437" customFormat="1" ht="12" customHeight="1">
      <c r="A13" s="15" t="s">
        <v>107</v>
      </c>
      <c r="B13" s="438" t="s">
        <v>265</v>
      </c>
      <c r="C13" s="317"/>
    </row>
    <row r="14" spans="1:3" s="437" customFormat="1" ht="12" customHeight="1">
      <c r="A14" s="14" t="s">
        <v>108</v>
      </c>
      <c r="B14" s="439" t="s">
        <v>266</v>
      </c>
      <c r="C14" s="316"/>
    </row>
    <row r="15" spans="1:3" s="437" customFormat="1" ht="12" customHeight="1">
      <c r="A15" s="14" t="s">
        <v>109</v>
      </c>
      <c r="B15" s="439" t="s">
        <v>438</v>
      </c>
      <c r="C15" s="316"/>
    </row>
    <row r="16" spans="1:3" s="437" customFormat="1" ht="12" customHeight="1">
      <c r="A16" s="14" t="s">
        <v>110</v>
      </c>
      <c r="B16" s="439" t="s">
        <v>439</v>
      </c>
      <c r="C16" s="316"/>
    </row>
    <row r="17" spans="1:3" s="437" customFormat="1" ht="12" customHeight="1">
      <c r="A17" s="14" t="s">
        <v>111</v>
      </c>
      <c r="B17" s="439" t="s">
        <v>267</v>
      </c>
      <c r="C17" s="316">
        <v>192440</v>
      </c>
    </row>
    <row r="18" spans="1:3" s="437" customFormat="1" ht="12" customHeight="1" thickBot="1">
      <c r="A18" s="16" t="s">
        <v>120</v>
      </c>
      <c r="B18" s="311" t="s">
        <v>268</v>
      </c>
      <c r="C18" s="318"/>
    </row>
    <row r="19" spans="1:3" s="437" customFormat="1" ht="12" customHeight="1" thickBot="1">
      <c r="A19" s="20" t="s">
        <v>21</v>
      </c>
      <c r="B19" s="21" t="s">
        <v>269</v>
      </c>
      <c r="C19" s="314">
        <f>+C20+C21+C22+C23+C24</f>
        <v>99032</v>
      </c>
    </row>
    <row r="20" spans="1:3" s="437" customFormat="1" ht="12" customHeight="1">
      <c r="A20" s="15" t="s">
        <v>90</v>
      </c>
      <c r="B20" s="438" t="s">
        <v>270</v>
      </c>
      <c r="C20" s="317"/>
    </row>
    <row r="21" spans="1:3" s="437" customFormat="1" ht="12" customHeight="1">
      <c r="A21" s="14" t="s">
        <v>91</v>
      </c>
      <c r="B21" s="439" t="s">
        <v>271</v>
      </c>
      <c r="C21" s="316"/>
    </row>
    <row r="22" spans="1:3" s="437" customFormat="1" ht="12" customHeight="1">
      <c r="A22" s="14" t="s">
        <v>92</v>
      </c>
      <c r="B22" s="439" t="s">
        <v>440</v>
      </c>
      <c r="C22" s="316"/>
    </row>
    <row r="23" spans="1:3" s="437" customFormat="1" ht="12" customHeight="1">
      <c r="A23" s="14" t="s">
        <v>93</v>
      </c>
      <c r="B23" s="439" t="s">
        <v>441</v>
      </c>
      <c r="C23" s="316"/>
    </row>
    <row r="24" spans="1:3" s="437" customFormat="1" ht="12" customHeight="1">
      <c r="A24" s="14" t="s">
        <v>172</v>
      </c>
      <c r="B24" s="439" t="s">
        <v>272</v>
      </c>
      <c r="C24" s="316">
        <v>99032</v>
      </c>
    </row>
    <row r="25" spans="1:3" s="437" customFormat="1" ht="12" customHeight="1" thickBot="1">
      <c r="A25" s="16" t="s">
        <v>173</v>
      </c>
      <c r="B25" s="440" t="s">
        <v>273</v>
      </c>
      <c r="C25" s="318">
        <v>99032</v>
      </c>
    </row>
    <row r="26" spans="1:3" s="437" customFormat="1" ht="12" customHeight="1" thickBot="1">
      <c r="A26" s="20" t="s">
        <v>174</v>
      </c>
      <c r="B26" s="21" t="s">
        <v>274</v>
      </c>
      <c r="C26" s="320">
        <f>+C27+C31+C32+C33</f>
        <v>17660</v>
      </c>
    </row>
    <row r="27" spans="1:3" s="437" customFormat="1" ht="12" customHeight="1">
      <c r="A27" s="15" t="s">
        <v>275</v>
      </c>
      <c r="B27" s="438" t="s">
        <v>456</v>
      </c>
      <c r="C27" s="433">
        <f>+C28+C29+C30</f>
        <v>13900</v>
      </c>
    </row>
    <row r="28" spans="1:3" s="437" customFormat="1" ht="12" customHeight="1">
      <c r="A28" s="14" t="s">
        <v>276</v>
      </c>
      <c r="B28" s="439" t="s">
        <v>281</v>
      </c>
      <c r="C28" s="316">
        <v>6300</v>
      </c>
    </row>
    <row r="29" spans="1:3" s="437" customFormat="1" ht="12" customHeight="1">
      <c r="A29" s="14" t="s">
        <v>277</v>
      </c>
      <c r="B29" s="439" t="s">
        <v>282</v>
      </c>
      <c r="C29" s="316"/>
    </row>
    <row r="30" spans="1:3" s="437" customFormat="1" ht="12" customHeight="1">
      <c r="A30" s="14" t="s">
        <v>454</v>
      </c>
      <c r="B30" s="510" t="s">
        <v>455</v>
      </c>
      <c r="C30" s="316">
        <v>7600</v>
      </c>
    </row>
    <row r="31" spans="1:3" s="437" customFormat="1" ht="12" customHeight="1">
      <c r="A31" s="14" t="s">
        <v>278</v>
      </c>
      <c r="B31" s="439" t="s">
        <v>283</v>
      </c>
      <c r="C31" s="316">
        <v>2900</v>
      </c>
    </row>
    <row r="32" spans="1:3" s="437" customFormat="1" ht="12" customHeight="1">
      <c r="A32" s="14" t="s">
        <v>279</v>
      </c>
      <c r="B32" s="439" t="s">
        <v>284</v>
      </c>
      <c r="C32" s="316"/>
    </row>
    <row r="33" spans="1:3" s="437" customFormat="1" ht="12" customHeight="1" thickBot="1">
      <c r="A33" s="16" t="s">
        <v>280</v>
      </c>
      <c r="B33" s="440" t="s">
        <v>285</v>
      </c>
      <c r="C33" s="318">
        <v>860</v>
      </c>
    </row>
    <row r="34" spans="1:3" s="437" customFormat="1" ht="12" customHeight="1" thickBot="1">
      <c r="A34" s="20" t="s">
        <v>23</v>
      </c>
      <c r="B34" s="21" t="s">
        <v>451</v>
      </c>
      <c r="C34" s="314">
        <f>SUM(C35:C45)</f>
        <v>16851</v>
      </c>
    </row>
    <row r="35" spans="1:3" s="437" customFormat="1" ht="12" customHeight="1">
      <c r="A35" s="15" t="s">
        <v>94</v>
      </c>
      <c r="B35" s="438" t="s">
        <v>288</v>
      </c>
      <c r="C35" s="317">
        <v>600</v>
      </c>
    </row>
    <row r="36" spans="1:3" s="437" customFormat="1" ht="12" customHeight="1">
      <c r="A36" s="14" t="s">
        <v>95</v>
      </c>
      <c r="B36" s="439" t="s">
        <v>289</v>
      </c>
      <c r="C36" s="316">
        <v>6735</v>
      </c>
    </row>
    <row r="37" spans="1:3" s="437" customFormat="1" ht="12" customHeight="1">
      <c r="A37" s="14" t="s">
        <v>96</v>
      </c>
      <c r="B37" s="439" t="s">
        <v>290</v>
      </c>
      <c r="C37" s="316">
        <v>3500</v>
      </c>
    </row>
    <row r="38" spans="1:3" s="437" customFormat="1" ht="12" customHeight="1">
      <c r="A38" s="14" t="s">
        <v>176</v>
      </c>
      <c r="B38" s="439" t="s">
        <v>291</v>
      </c>
      <c r="C38" s="316">
        <v>430</v>
      </c>
    </row>
    <row r="39" spans="1:3" s="437" customFormat="1" ht="12" customHeight="1">
      <c r="A39" s="14" t="s">
        <v>177</v>
      </c>
      <c r="B39" s="439" t="s">
        <v>292</v>
      </c>
      <c r="C39" s="316">
        <v>3383</v>
      </c>
    </row>
    <row r="40" spans="1:3" s="437" customFormat="1" ht="12" customHeight="1">
      <c r="A40" s="14" t="s">
        <v>178</v>
      </c>
      <c r="B40" s="439" t="s">
        <v>293</v>
      </c>
      <c r="C40" s="316">
        <v>2203</v>
      </c>
    </row>
    <row r="41" spans="1:3" s="437" customFormat="1" ht="12" customHeight="1">
      <c r="A41" s="14" t="s">
        <v>179</v>
      </c>
      <c r="B41" s="439" t="s">
        <v>294</v>
      </c>
      <c r="C41" s="316"/>
    </row>
    <row r="42" spans="1:3" s="437" customFormat="1" ht="12" customHeight="1">
      <c r="A42" s="14" t="s">
        <v>180</v>
      </c>
      <c r="B42" s="439" t="s">
        <v>295</v>
      </c>
      <c r="C42" s="316"/>
    </row>
    <row r="43" spans="1:3" s="437" customFormat="1" ht="12" customHeight="1">
      <c r="A43" s="14" t="s">
        <v>286</v>
      </c>
      <c r="B43" s="439" t="s">
        <v>296</v>
      </c>
      <c r="C43" s="319"/>
    </row>
    <row r="44" spans="1:3" s="437" customFormat="1" ht="12" customHeight="1">
      <c r="A44" s="16" t="s">
        <v>287</v>
      </c>
      <c r="B44" s="440" t="s">
        <v>453</v>
      </c>
      <c r="C44" s="425"/>
    </row>
    <row r="45" spans="1:3" s="437" customFormat="1" ht="12" customHeight="1" thickBot="1">
      <c r="A45" s="16" t="s">
        <v>452</v>
      </c>
      <c r="B45" s="311" t="s">
        <v>297</v>
      </c>
      <c r="C45" s="425"/>
    </row>
    <row r="46" spans="1:3" s="437" customFormat="1" ht="12" customHeight="1" thickBot="1">
      <c r="A46" s="20" t="s">
        <v>24</v>
      </c>
      <c r="B46" s="21" t="s">
        <v>298</v>
      </c>
      <c r="C46" s="314">
        <f>SUM(C47:C51)</f>
        <v>0</v>
      </c>
    </row>
    <row r="47" spans="1:3" s="437" customFormat="1" ht="12" customHeight="1">
      <c r="A47" s="15" t="s">
        <v>97</v>
      </c>
      <c r="B47" s="438" t="s">
        <v>302</v>
      </c>
      <c r="C47" s="482"/>
    </row>
    <row r="48" spans="1:3" s="437" customFormat="1" ht="12" customHeight="1">
      <c r="A48" s="14" t="s">
        <v>98</v>
      </c>
      <c r="B48" s="439" t="s">
        <v>303</v>
      </c>
      <c r="C48" s="319"/>
    </row>
    <row r="49" spans="1:3" s="437" customFormat="1" ht="12" customHeight="1">
      <c r="A49" s="14" t="s">
        <v>299</v>
      </c>
      <c r="B49" s="439" t="s">
        <v>304</v>
      </c>
      <c r="C49" s="319"/>
    </row>
    <row r="50" spans="1:3" s="437" customFormat="1" ht="12" customHeight="1">
      <c r="A50" s="14" t="s">
        <v>300</v>
      </c>
      <c r="B50" s="439" t="s">
        <v>305</v>
      </c>
      <c r="C50" s="319"/>
    </row>
    <row r="51" spans="1:3" s="437" customFormat="1" ht="12" customHeight="1" thickBot="1">
      <c r="A51" s="16" t="s">
        <v>301</v>
      </c>
      <c r="B51" s="311" t="s">
        <v>306</v>
      </c>
      <c r="C51" s="425"/>
    </row>
    <row r="52" spans="1:3" s="437" customFormat="1" ht="12" customHeight="1" thickBot="1">
      <c r="A52" s="20" t="s">
        <v>181</v>
      </c>
      <c r="B52" s="21" t="s">
        <v>307</v>
      </c>
      <c r="C52" s="314">
        <f>SUM(C53:C55)</f>
        <v>810</v>
      </c>
    </row>
    <row r="53" spans="1:3" s="437" customFormat="1" ht="12" customHeight="1">
      <c r="A53" s="15" t="s">
        <v>99</v>
      </c>
      <c r="B53" s="438" t="s">
        <v>308</v>
      </c>
      <c r="C53" s="317"/>
    </row>
    <row r="54" spans="1:3" s="437" customFormat="1" ht="12" customHeight="1">
      <c r="A54" s="14" t="s">
        <v>100</v>
      </c>
      <c r="B54" s="439" t="s">
        <v>442</v>
      </c>
      <c r="C54" s="316"/>
    </row>
    <row r="55" spans="1:3" s="437" customFormat="1" ht="12" customHeight="1">
      <c r="A55" s="14" t="s">
        <v>311</v>
      </c>
      <c r="B55" s="439" t="s">
        <v>309</v>
      </c>
      <c r="C55" s="316">
        <v>810</v>
      </c>
    </row>
    <row r="56" spans="1:3" s="437" customFormat="1" ht="12" customHeight="1" thickBot="1">
      <c r="A56" s="16" t="s">
        <v>312</v>
      </c>
      <c r="B56" s="311" t="s">
        <v>310</v>
      </c>
      <c r="C56" s="318"/>
    </row>
    <row r="57" spans="1:3" s="437" customFormat="1" ht="12" customHeight="1" thickBot="1">
      <c r="A57" s="20" t="s">
        <v>26</v>
      </c>
      <c r="B57" s="309" t="s">
        <v>313</v>
      </c>
      <c r="C57" s="314">
        <f>SUM(C58:C60)</f>
        <v>0</v>
      </c>
    </row>
    <row r="58" spans="1:3" s="437" customFormat="1" ht="12" customHeight="1">
      <c r="A58" s="15" t="s">
        <v>182</v>
      </c>
      <c r="B58" s="438" t="s">
        <v>315</v>
      </c>
      <c r="C58" s="319"/>
    </row>
    <row r="59" spans="1:3" s="437" customFormat="1" ht="12" customHeight="1">
      <c r="A59" s="14" t="s">
        <v>183</v>
      </c>
      <c r="B59" s="439" t="s">
        <v>443</v>
      </c>
      <c r="C59" s="319"/>
    </row>
    <row r="60" spans="1:3" s="437" customFormat="1" ht="12" customHeight="1">
      <c r="A60" s="14" t="s">
        <v>235</v>
      </c>
      <c r="B60" s="439" t="s">
        <v>316</v>
      </c>
      <c r="C60" s="319"/>
    </row>
    <row r="61" spans="1:3" s="437" customFormat="1" ht="12" customHeight="1" thickBot="1">
      <c r="A61" s="16" t="s">
        <v>314</v>
      </c>
      <c r="B61" s="311" t="s">
        <v>317</v>
      </c>
      <c r="C61" s="319"/>
    </row>
    <row r="62" spans="1:3" s="437" customFormat="1" ht="12" customHeight="1" thickBot="1">
      <c r="A62" s="517" t="s">
        <v>482</v>
      </c>
      <c r="B62" s="21" t="s">
        <v>318</v>
      </c>
      <c r="C62" s="320">
        <f>+C5+C12+C19+C26+C34+C46+C52+C57</f>
        <v>522603</v>
      </c>
    </row>
    <row r="63" spans="1:3" s="437" customFormat="1" ht="12" customHeight="1" thickBot="1">
      <c r="A63" s="485" t="s">
        <v>319</v>
      </c>
      <c r="B63" s="309" t="s">
        <v>320</v>
      </c>
      <c r="C63" s="314">
        <f>SUM(C64:C66)</f>
        <v>0</v>
      </c>
    </row>
    <row r="64" spans="1:3" s="437" customFormat="1" ht="12" customHeight="1">
      <c r="A64" s="15" t="s">
        <v>351</v>
      </c>
      <c r="B64" s="438" t="s">
        <v>321</v>
      </c>
      <c r="C64" s="319"/>
    </row>
    <row r="65" spans="1:3" s="437" customFormat="1" ht="12" customHeight="1">
      <c r="A65" s="14" t="s">
        <v>360</v>
      </c>
      <c r="B65" s="439" t="s">
        <v>322</v>
      </c>
      <c r="C65" s="319"/>
    </row>
    <row r="66" spans="1:3" s="437" customFormat="1" ht="12" customHeight="1" thickBot="1">
      <c r="A66" s="16" t="s">
        <v>361</v>
      </c>
      <c r="B66" s="511" t="s">
        <v>473</v>
      </c>
      <c r="C66" s="319"/>
    </row>
    <row r="67" spans="1:3" s="437" customFormat="1" ht="12" customHeight="1" thickBot="1">
      <c r="A67" s="485" t="s">
        <v>324</v>
      </c>
      <c r="B67" s="309" t="s">
        <v>557</v>
      </c>
      <c r="C67" s="314"/>
    </row>
    <row r="68" spans="1:3" s="437" customFormat="1" ht="12" customHeight="1" thickBot="1">
      <c r="A68" s="485" t="s">
        <v>330</v>
      </c>
      <c r="B68" s="309" t="s">
        <v>331</v>
      </c>
      <c r="C68" s="314">
        <f>SUM(C69:C70)</f>
        <v>14203</v>
      </c>
    </row>
    <row r="69" spans="1:3" s="437" customFormat="1" ht="12" customHeight="1">
      <c r="A69" s="15" t="s">
        <v>354</v>
      </c>
      <c r="B69" s="438" t="s">
        <v>332</v>
      </c>
      <c r="C69" s="319">
        <v>14203</v>
      </c>
    </row>
    <row r="70" spans="1:3" s="437" customFormat="1" ht="12" customHeight="1" thickBot="1">
      <c r="A70" s="16" t="s">
        <v>355</v>
      </c>
      <c r="B70" s="311" t="s">
        <v>333</v>
      </c>
      <c r="C70" s="319"/>
    </row>
    <row r="71" spans="1:3" s="437" customFormat="1" ht="12" customHeight="1" thickBot="1">
      <c r="A71" s="485" t="s">
        <v>334</v>
      </c>
      <c r="B71" s="309" t="s">
        <v>335</v>
      </c>
      <c r="C71" s="314">
        <f>SUM(C72:C74)</f>
        <v>0</v>
      </c>
    </row>
    <row r="72" spans="1:3" s="437" customFormat="1" ht="12" customHeight="1">
      <c r="A72" s="15" t="s">
        <v>356</v>
      </c>
      <c r="B72" s="438" t="s">
        <v>336</v>
      </c>
      <c r="C72" s="319"/>
    </row>
    <row r="73" spans="1:3" s="437" customFormat="1" ht="12" customHeight="1">
      <c r="A73" s="14" t="s">
        <v>357</v>
      </c>
      <c r="B73" s="439" t="s">
        <v>337</v>
      </c>
      <c r="C73" s="319"/>
    </row>
    <row r="74" spans="1:3" s="437" customFormat="1" ht="12" customHeight="1" thickBot="1">
      <c r="A74" s="16" t="s">
        <v>358</v>
      </c>
      <c r="B74" s="311" t="s">
        <v>338</v>
      </c>
      <c r="C74" s="319"/>
    </row>
    <row r="75" spans="1:3" s="437" customFormat="1" ht="12" customHeight="1" thickBot="1">
      <c r="A75" s="485" t="s">
        <v>339</v>
      </c>
      <c r="B75" s="309" t="s">
        <v>564</v>
      </c>
      <c r="C75" s="314"/>
    </row>
    <row r="76" spans="1:3" s="437" customFormat="1" ht="12" customHeight="1" thickBot="1">
      <c r="A76" s="485" t="s">
        <v>348</v>
      </c>
      <c r="B76" s="309" t="s">
        <v>481</v>
      </c>
      <c r="C76" s="483"/>
    </row>
    <row r="77" spans="1:3" s="437" customFormat="1" ht="13.5" customHeight="1" thickBot="1">
      <c r="A77" s="485" t="s">
        <v>350</v>
      </c>
      <c r="B77" s="309" t="s">
        <v>349</v>
      </c>
      <c r="C77" s="483"/>
    </row>
    <row r="78" spans="1:3" s="437" customFormat="1" ht="15.75" customHeight="1" thickBot="1">
      <c r="A78" s="485" t="s">
        <v>362</v>
      </c>
      <c r="B78" s="445" t="s">
        <v>484</v>
      </c>
      <c r="C78" s="320">
        <f>+C63+C67+C68+C71+C75+C77+C76</f>
        <v>14203</v>
      </c>
    </row>
    <row r="79" spans="1:3" s="437" customFormat="1" ht="16.5" customHeight="1" thickBot="1">
      <c r="A79" s="486" t="s">
        <v>483</v>
      </c>
      <c r="B79" s="446" t="s">
        <v>485</v>
      </c>
      <c r="C79" s="320">
        <f>+C62+C78</f>
        <v>536806</v>
      </c>
    </row>
    <row r="80" spans="1:3" s="437" customFormat="1" ht="83.25" customHeight="1">
      <c r="A80" s="5"/>
      <c r="B80" s="6"/>
      <c r="C80" s="321"/>
    </row>
    <row r="81" spans="1:3" ht="16.5" customHeight="1">
      <c r="A81" s="585" t="s">
        <v>47</v>
      </c>
      <c r="B81" s="585"/>
      <c r="C81" s="585"/>
    </row>
    <row r="82" spans="1:3" s="447" customFormat="1" ht="16.5" customHeight="1" thickBot="1">
      <c r="A82" s="586" t="s">
        <v>154</v>
      </c>
      <c r="B82" s="586"/>
      <c r="C82" s="147" t="s">
        <v>234</v>
      </c>
    </row>
    <row r="83" spans="1:3" ht="38.1" customHeight="1" thickBot="1">
      <c r="A83" s="23" t="s">
        <v>72</v>
      </c>
      <c r="B83" s="24" t="s">
        <v>48</v>
      </c>
      <c r="C83" s="41" t="str">
        <f>+C3</f>
        <v>2015. évi előirányzat</v>
      </c>
    </row>
    <row r="84" spans="1:3" s="436" customFormat="1" ht="12" customHeight="1" thickBot="1">
      <c r="A84" s="34" t="s">
        <v>499</v>
      </c>
      <c r="B84" s="35" t="s">
        <v>500</v>
      </c>
      <c r="C84" s="36" t="s">
        <v>501</v>
      </c>
    </row>
    <row r="85" spans="1:3" ht="12" customHeight="1" thickBot="1">
      <c r="A85" s="22" t="s">
        <v>19</v>
      </c>
      <c r="B85" s="31" t="s">
        <v>457</v>
      </c>
      <c r="C85" s="313">
        <f>C86+C87+C88+C89+C90+C103</f>
        <v>418936</v>
      </c>
    </row>
    <row r="86" spans="1:3" ht="12" customHeight="1">
      <c r="A86" s="17" t="s">
        <v>101</v>
      </c>
      <c r="B86" s="10" t="s">
        <v>49</v>
      </c>
      <c r="C86" s="315">
        <v>209246</v>
      </c>
    </row>
    <row r="87" spans="1:3" ht="12" customHeight="1">
      <c r="A87" s="14" t="s">
        <v>102</v>
      </c>
      <c r="B87" s="8" t="s">
        <v>184</v>
      </c>
      <c r="C87" s="316">
        <v>39924</v>
      </c>
    </row>
    <row r="88" spans="1:3" ht="12" customHeight="1">
      <c r="A88" s="14" t="s">
        <v>103</v>
      </c>
      <c r="B88" s="8" t="s">
        <v>140</v>
      </c>
      <c r="C88" s="318">
        <v>102942</v>
      </c>
    </row>
    <row r="89" spans="1:3" ht="12" customHeight="1">
      <c r="A89" s="14" t="s">
        <v>104</v>
      </c>
      <c r="B89" s="11" t="s">
        <v>185</v>
      </c>
      <c r="C89" s="318">
        <v>28325</v>
      </c>
    </row>
    <row r="90" spans="1:3" ht="12" customHeight="1">
      <c r="A90" s="14" t="s">
        <v>115</v>
      </c>
      <c r="B90" s="19" t="s">
        <v>186</v>
      </c>
      <c r="C90" s="318">
        <v>34499</v>
      </c>
    </row>
    <row r="91" spans="1:3" ht="12" customHeight="1">
      <c r="A91" s="14" t="s">
        <v>105</v>
      </c>
      <c r="B91" s="8" t="s">
        <v>462</v>
      </c>
      <c r="C91" s="318"/>
    </row>
    <row r="92" spans="1:3" ht="12" customHeight="1">
      <c r="A92" s="14" t="s">
        <v>106</v>
      </c>
      <c r="B92" s="152" t="s">
        <v>461</v>
      </c>
      <c r="C92" s="318"/>
    </row>
    <row r="93" spans="1:3" ht="12" customHeight="1">
      <c r="A93" s="14" t="s">
        <v>116</v>
      </c>
      <c r="B93" s="152" t="s">
        <v>460</v>
      </c>
      <c r="C93" s="318">
        <v>1052</v>
      </c>
    </row>
    <row r="94" spans="1:3" ht="12" customHeight="1">
      <c r="A94" s="14" t="s">
        <v>117</v>
      </c>
      <c r="B94" s="150" t="s">
        <v>365</v>
      </c>
      <c r="C94" s="318"/>
    </row>
    <row r="95" spans="1:3" ht="12" customHeight="1">
      <c r="A95" s="14" t="s">
        <v>118</v>
      </c>
      <c r="B95" s="151" t="s">
        <v>366</v>
      </c>
      <c r="C95" s="318"/>
    </row>
    <row r="96" spans="1:3" ht="12" customHeight="1">
      <c r="A96" s="14" t="s">
        <v>119</v>
      </c>
      <c r="B96" s="151" t="s">
        <v>367</v>
      </c>
      <c r="C96" s="318"/>
    </row>
    <row r="97" spans="1:3" ht="12" customHeight="1">
      <c r="A97" s="14" t="s">
        <v>121</v>
      </c>
      <c r="B97" s="150" t="s">
        <v>368</v>
      </c>
      <c r="C97" s="318">
        <v>33447</v>
      </c>
    </row>
    <row r="98" spans="1:3" ht="12" customHeight="1">
      <c r="A98" s="14" t="s">
        <v>187</v>
      </c>
      <c r="B98" s="150" t="s">
        <v>369</v>
      </c>
      <c r="C98" s="318"/>
    </row>
    <row r="99" spans="1:3" ht="12" customHeight="1">
      <c r="A99" s="14" t="s">
        <v>363</v>
      </c>
      <c r="B99" s="151" t="s">
        <v>370</v>
      </c>
      <c r="C99" s="318"/>
    </row>
    <row r="100" spans="1:3" ht="12" customHeight="1">
      <c r="A100" s="13" t="s">
        <v>364</v>
      </c>
      <c r="B100" s="152" t="s">
        <v>371</v>
      </c>
      <c r="C100" s="318"/>
    </row>
    <row r="101" spans="1:3" ht="12" customHeight="1">
      <c r="A101" s="14" t="s">
        <v>458</v>
      </c>
      <c r="B101" s="152" t="s">
        <v>372</v>
      </c>
      <c r="C101" s="318"/>
    </row>
    <row r="102" spans="1:3" ht="12" customHeight="1">
      <c r="A102" s="16" t="s">
        <v>459</v>
      </c>
      <c r="B102" s="152" t="s">
        <v>373</v>
      </c>
      <c r="C102" s="318"/>
    </row>
    <row r="103" spans="1:3" ht="12" customHeight="1">
      <c r="A103" s="14" t="s">
        <v>463</v>
      </c>
      <c r="B103" s="11" t="s">
        <v>50</v>
      </c>
      <c r="C103" s="316">
        <v>4000</v>
      </c>
    </row>
    <row r="104" spans="1:3" ht="12" customHeight="1">
      <c r="A104" s="14" t="s">
        <v>464</v>
      </c>
      <c r="B104" s="8" t="s">
        <v>466</v>
      </c>
      <c r="C104" s="316">
        <v>2000</v>
      </c>
    </row>
    <row r="105" spans="1:3" ht="12" customHeight="1" thickBot="1">
      <c r="A105" s="18" t="s">
        <v>465</v>
      </c>
      <c r="B105" s="515" t="s">
        <v>467</v>
      </c>
      <c r="C105" s="322">
        <v>2000</v>
      </c>
    </row>
    <row r="106" spans="1:3" ht="12" customHeight="1" thickBot="1">
      <c r="A106" s="512" t="s">
        <v>20</v>
      </c>
      <c r="B106" s="513" t="s">
        <v>374</v>
      </c>
      <c r="C106" s="514">
        <f>+C107+C109+C111</f>
        <v>110863</v>
      </c>
    </row>
    <row r="107" spans="1:3" ht="12" customHeight="1">
      <c r="A107" s="15" t="s">
        <v>107</v>
      </c>
      <c r="B107" s="8" t="s">
        <v>233</v>
      </c>
      <c r="C107" s="317">
        <v>11831</v>
      </c>
    </row>
    <row r="108" spans="1:3" ht="12" customHeight="1">
      <c r="A108" s="15" t="s">
        <v>108</v>
      </c>
      <c r="B108" s="12" t="s">
        <v>378</v>
      </c>
      <c r="C108" s="317"/>
    </row>
    <row r="109" spans="1:3" ht="12" customHeight="1">
      <c r="A109" s="15" t="s">
        <v>109</v>
      </c>
      <c r="B109" s="12" t="s">
        <v>188</v>
      </c>
      <c r="C109" s="316">
        <v>99032</v>
      </c>
    </row>
    <row r="110" spans="1:3" ht="12" customHeight="1">
      <c r="A110" s="15" t="s">
        <v>110</v>
      </c>
      <c r="B110" s="12" t="s">
        <v>379</v>
      </c>
      <c r="C110" s="281">
        <v>99032</v>
      </c>
    </row>
    <row r="111" spans="1:3" ht="12" customHeight="1" thickBot="1">
      <c r="A111" s="15" t="s">
        <v>111</v>
      </c>
      <c r="B111" s="311" t="s">
        <v>236</v>
      </c>
      <c r="C111" s="281"/>
    </row>
    <row r="112" spans="1:3" ht="12" customHeight="1" thickBot="1">
      <c r="A112" s="20" t="s">
        <v>21</v>
      </c>
      <c r="B112" s="131" t="s">
        <v>468</v>
      </c>
      <c r="C112" s="314">
        <f>+C85+C106</f>
        <v>529799</v>
      </c>
    </row>
    <row r="113" spans="1:9" ht="12" customHeight="1" thickBot="1">
      <c r="A113" s="20" t="s">
        <v>22</v>
      </c>
      <c r="B113" s="131" t="s">
        <v>469</v>
      </c>
      <c r="C113" s="314">
        <f>+C114+C115+C116</f>
        <v>1671</v>
      </c>
    </row>
    <row r="114" spans="1:9" ht="12" customHeight="1">
      <c r="A114" s="15" t="s">
        <v>275</v>
      </c>
      <c r="B114" s="12" t="s">
        <v>470</v>
      </c>
      <c r="C114" s="281">
        <v>1671</v>
      </c>
    </row>
    <row r="115" spans="1:9" ht="12" customHeight="1">
      <c r="A115" s="15" t="s">
        <v>278</v>
      </c>
      <c r="B115" s="12" t="s">
        <v>471</v>
      </c>
      <c r="C115" s="281"/>
    </row>
    <row r="116" spans="1:9" ht="12" customHeight="1" thickBot="1">
      <c r="A116" s="13" t="s">
        <v>279</v>
      </c>
      <c r="B116" s="12" t="s">
        <v>472</v>
      </c>
      <c r="C116" s="281"/>
    </row>
    <row r="117" spans="1:9" ht="12" customHeight="1" thickBot="1">
      <c r="A117" s="20" t="s">
        <v>23</v>
      </c>
      <c r="B117" s="131" t="s">
        <v>559</v>
      </c>
      <c r="C117" s="314"/>
    </row>
    <row r="118" spans="1:9" ht="12" customHeight="1" thickBot="1">
      <c r="A118" s="20" t="s">
        <v>24</v>
      </c>
      <c r="B118" s="131" t="s">
        <v>474</v>
      </c>
      <c r="C118" s="320">
        <f>+C119+C120+C121+C122</f>
        <v>6856</v>
      </c>
    </row>
    <row r="119" spans="1:9" ht="12" customHeight="1">
      <c r="A119" s="15" t="s">
        <v>97</v>
      </c>
      <c r="B119" s="9" t="s">
        <v>385</v>
      </c>
      <c r="C119" s="281"/>
    </row>
    <row r="120" spans="1:9" ht="12" customHeight="1">
      <c r="A120" s="15" t="s">
        <v>98</v>
      </c>
      <c r="B120" s="9" t="s">
        <v>386</v>
      </c>
      <c r="C120" s="281">
        <v>6856</v>
      </c>
    </row>
    <row r="121" spans="1:9" ht="12" customHeight="1">
      <c r="A121" s="15" t="s">
        <v>299</v>
      </c>
      <c r="B121" s="9" t="s">
        <v>475</v>
      </c>
      <c r="C121" s="281"/>
    </row>
    <row r="122" spans="1:9" ht="12" customHeight="1" thickBot="1">
      <c r="A122" s="13" t="s">
        <v>300</v>
      </c>
      <c r="B122" s="7" t="s">
        <v>405</v>
      </c>
      <c r="C122" s="281"/>
    </row>
    <row r="123" spans="1:9" ht="12" customHeight="1" thickBot="1">
      <c r="A123" s="20" t="s">
        <v>25</v>
      </c>
      <c r="B123" s="131" t="s">
        <v>578</v>
      </c>
      <c r="C123" s="323"/>
    </row>
    <row r="124" spans="1:9" ht="12" customHeight="1" thickBot="1">
      <c r="A124" s="20" t="s">
        <v>26</v>
      </c>
      <c r="B124" s="131" t="s">
        <v>476</v>
      </c>
      <c r="C124" s="516"/>
    </row>
    <row r="125" spans="1:9" ht="12" customHeight="1" thickBot="1">
      <c r="A125" s="20" t="s">
        <v>27</v>
      </c>
      <c r="B125" s="131" t="s">
        <v>477</v>
      </c>
      <c r="C125" s="516"/>
    </row>
    <row r="126" spans="1:9" ht="15" customHeight="1" thickBot="1">
      <c r="A126" s="20" t="s">
        <v>28</v>
      </c>
      <c r="B126" s="131" t="s">
        <v>479</v>
      </c>
      <c r="C126" s="448">
        <f>+C113+C117+C118+C123+C124+C125</f>
        <v>8527</v>
      </c>
      <c r="F126" s="449"/>
      <c r="G126" s="450"/>
      <c r="H126" s="450"/>
      <c r="I126" s="450"/>
    </row>
    <row r="127" spans="1:9" s="437" customFormat="1" ht="12.95" customHeight="1" thickBot="1">
      <c r="A127" s="312" t="s">
        <v>29</v>
      </c>
      <c r="B127" s="401" t="s">
        <v>478</v>
      </c>
      <c r="C127" s="448">
        <f>+C112+C126</f>
        <v>538326</v>
      </c>
    </row>
    <row r="128" spans="1:9" ht="7.5" customHeight="1"/>
    <row r="129" spans="1:4">
      <c r="A129" s="587" t="s">
        <v>387</v>
      </c>
      <c r="B129" s="587"/>
      <c r="C129" s="587"/>
    </row>
    <row r="130" spans="1:4" ht="15" customHeight="1" thickBot="1">
      <c r="A130" s="584" t="s">
        <v>155</v>
      </c>
      <c r="B130" s="584"/>
      <c r="C130" s="324" t="s">
        <v>234</v>
      </c>
    </row>
    <row r="131" spans="1:4" ht="13.5" customHeight="1" thickBot="1">
      <c r="A131" s="20">
        <v>1</v>
      </c>
      <c r="B131" s="30" t="s">
        <v>480</v>
      </c>
      <c r="C131" s="314">
        <f>+C62-C112</f>
        <v>-7196</v>
      </c>
      <c r="D131" s="451"/>
    </row>
    <row r="132" spans="1:4" ht="27.75" customHeight="1" thickBot="1">
      <c r="A132" s="20" t="s">
        <v>20</v>
      </c>
      <c r="B132" s="30" t="s">
        <v>486</v>
      </c>
      <c r="C132" s="314">
        <f>+C78-C126</f>
        <v>5676</v>
      </c>
    </row>
  </sheetData>
  <mergeCells count="6">
    <mergeCell ref="A129:C129"/>
    <mergeCell ref="A130:B130"/>
    <mergeCell ref="A1:C1"/>
    <mergeCell ref="A2:B2"/>
    <mergeCell ref="A81:C81"/>
    <mergeCell ref="A82:B82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Buj Község Önkormányzat
2015. ÉVI KÖLTSÉGVETÉS
KÖTELEZŐ FELADATAINAK MÉRLEGE &amp;R&amp;"Times New Roman CE,Félkövér dőlt"&amp;11 1.2. melléklet a ........./2015. (.......) önkormányzati rendelethez</oddHeader>
  </headerFooter>
  <rowBreaks count="1" manualBreakCount="1">
    <brk id="80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zoomScaleNormal="100" workbookViewId="0">
      <selection activeCell="M17" sqref="M17"/>
    </sheetView>
  </sheetViews>
  <sheetFormatPr defaultRowHeight="12.75"/>
  <cols>
    <col min="1" max="1" width="5.83203125" style="95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644" t="s">
        <v>7</v>
      </c>
      <c r="C1" s="644"/>
      <c r="D1" s="644"/>
    </row>
    <row r="2" spans="1:4" s="83" customFormat="1" ht="16.5" thickBot="1">
      <c r="A2" s="82"/>
      <c r="B2" s="396"/>
      <c r="D2" s="46" t="s">
        <v>63</v>
      </c>
    </row>
    <row r="3" spans="1:4" s="85" customFormat="1" ht="48" customHeight="1" thickBot="1">
      <c r="A3" s="84" t="s">
        <v>17</v>
      </c>
      <c r="B3" s="212" t="s">
        <v>18</v>
      </c>
      <c r="C3" s="212" t="s">
        <v>74</v>
      </c>
      <c r="D3" s="213" t="s">
        <v>75</v>
      </c>
    </row>
    <row r="4" spans="1:4" s="85" customFormat="1" ht="14.1" customHeight="1" thickBot="1">
      <c r="A4" s="37" t="s">
        <v>499</v>
      </c>
      <c r="B4" s="215" t="s">
        <v>500</v>
      </c>
      <c r="C4" s="215" t="s">
        <v>501</v>
      </c>
      <c r="D4" s="216" t="s">
        <v>503</v>
      </c>
    </row>
    <row r="5" spans="1:4" ht="18" customHeight="1">
      <c r="A5" s="141" t="s">
        <v>19</v>
      </c>
      <c r="B5" s="217" t="s">
        <v>168</v>
      </c>
      <c r="C5" s="139"/>
      <c r="D5" s="86"/>
    </row>
    <row r="6" spans="1:4" ht="18" customHeight="1">
      <c r="A6" s="87" t="s">
        <v>20</v>
      </c>
      <c r="B6" s="218" t="s">
        <v>169</v>
      </c>
      <c r="C6" s="140"/>
      <c r="D6" s="89"/>
    </row>
    <row r="7" spans="1:4" ht="18" customHeight="1">
      <c r="A7" s="87" t="s">
        <v>21</v>
      </c>
      <c r="B7" s="218" t="s">
        <v>123</v>
      </c>
      <c r="C7" s="140"/>
      <c r="D7" s="89"/>
    </row>
    <row r="8" spans="1:4" ht="18" customHeight="1">
      <c r="A8" s="87" t="s">
        <v>22</v>
      </c>
      <c r="B8" s="218" t="s">
        <v>124</v>
      </c>
      <c r="C8" s="140"/>
      <c r="D8" s="89"/>
    </row>
    <row r="9" spans="1:4" ht="18" customHeight="1">
      <c r="A9" s="87" t="s">
        <v>23</v>
      </c>
      <c r="B9" s="218" t="s">
        <v>161</v>
      </c>
      <c r="C9" s="140"/>
      <c r="D9" s="89"/>
    </row>
    <row r="10" spans="1:4" ht="18" customHeight="1">
      <c r="A10" s="87" t="s">
        <v>24</v>
      </c>
      <c r="B10" s="218" t="s">
        <v>162</v>
      </c>
      <c r="C10" s="140"/>
      <c r="D10" s="89"/>
    </row>
    <row r="11" spans="1:4" ht="18" customHeight="1">
      <c r="A11" s="87" t="s">
        <v>25</v>
      </c>
      <c r="B11" s="219" t="s">
        <v>163</v>
      </c>
      <c r="C11" s="140"/>
      <c r="D11" s="89"/>
    </row>
    <row r="12" spans="1:4" ht="18" customHeight="1">
      <c r="A12" s="87" t="s">
        <v>27</v>
      </c>
      <c r="B12" s="219" t="s">
        <v>164</v>
      </c>
      <c r="C12" s="140"/>
      <c r="D12" s="89"/>
    </row>
    <row r="13" spans="1:4" ht="18" customHeight="1">
      <c r="A13" s="87" t="s">
        <v>28</v>
      </c>
      <c r="B13" s="219" t="s">
        <v>165</v>
      </c>
      <c r="C13" s="140"/>
      <c r="D13" s="89"/>
    </row>
    <row r="14" spans="1:4" ht="18" customHeight="1">
      <c r="A14" s="87" t="s">
        <v>29</v>
      </c>
      <c r="B14" s="219" t="s">
        <v>166</v>
      </c>
      <c r="C14" s="140"/>
      <c r="D14" s="89"/>
    </row>
    <row r="15" spans="1:4" ht="22.5" customHeight="1">
      <c r="A15" s="87" t="s">
        <v>30</v>
      </c>
      <c r="B15" s="219" t="s">
        <v>167</v>
      </c>
      <c r="C15" s="140"/>
      <c r="D15" s="89"/>
    </row>
    <row r="16" spans="1:4" ht="18" customHeight="1">
      <c r="A16" s="87" t="s">
        <v>31</v>
      </c>
      <c r="B16" s="218" t="s">
        <v>125</v>
      </c>
      <c r="C16" s="140"/>
      <c r="D16" s="89"/>
    </row>
    <row r="17" spans="1:4" ht="18" customHeight="1">
      <c r="A17" s="87" t="s">
        <v>32</v>
      </c>
      <c r="B17" s="218" t="s">
        <v>9</v>
      </c>
      <c r="C17" s="140"/>
      <c r="D17" s="89"/>
    </row>
    <row r="18" spans="1:4" ht="18" customHeight="1">
      <c r="A18" s="87" t="s">
        <v>33</v>
      </c>
      <c r="B18" s="218" t="s">
        <v>8</v>
      </c>
      <c r="C18" s="140"/>
      <c r="D18" s="89"/>
    </row>
    <row r="19" spans="1:4" ht="18" customHeight="1">
      <c r="A19" s="87" t="s">
        <v>34</v>
      </c>
      <c r="B19" s="218" t="s">
        <v>126</v>
      </c>
      <c r="C19" s="140"/>
      <c r="D19" s="89"/>
    </row>
    <row r="20" spans="1:4" ht="18" customHeight="1">
      <c r="A20" s="87" t="s">
        <v>35</v>
      </c>
      <c r="B20" s="218" t="s">
        <v>127</v>
      </c>
      <c r="C20" s="140"/>
      <c r="D20" s="89"/>
    </row>
    <row r="21" spans="1:4" ht="18" customHeight="1">
      <c r="A21" s="87" t="s">
        <v>36</v>
      </c>
      <c r="B21" s="130"/>
      <c r="C21" s="88"/>
      <c r="D21" s="89"/>
    </row>
    <row r="22" spans="1:4" ht="18" customHeight="1">
      <c r="A22" s="87" t="s">
        <v>37</v>
      </c>
      <c r="B22" s="90"/>
      <c r="C22" s="88"/>
      <c r="D22" s="89"/>
    </row>
    <row r="23" spans="1:4" ht="18" customHeight="1">
      <c r="A23" s="87" t="s">
        <v>38</v>
      </c>
      <c r="B23" s="90"/>
      <c r="C23" s="88"/>
      <c r="D23" s="89"/>
    </row>
    <row r="24" spans="1:4" ht="18" customHeight="1">
      <c r="A24" s="87" t="s">
        <v>39</v>
      </c>
      <c r="B24" s="90"/>
      <c r="C24" s="88"/>
      <c r="D24" s="89"/>
    </row>
    <row r="25" spans="1:4" ht="18" customHeight="1">
      <c r="A25" s="87" t="s">
        <v>40</v>
      </c>
      <c r="B25" s="90"/>
      <c r="C25" s="88"/>
      <c r="D25" s="89"/>
    </row>
    <row r="26" spans="1:4" ht="18" customHeight="1">
      <c r="A26" s="87" t="s">
        <v>41</v>
      </c>
      <c r="B26" s="90"/>
      <c r="C26" s="88"/>
      <c r="D26" s="89"/>
    </row>
    <row r="27" spans="1:4" ht="18" customHeight="1">
      <c r="A27" s="87" t="s">
        <v>42</v>
      </c>
      <c r="B27" s="90"/>
      <c r="C27" s="88"/>
      <c r="D27" s="89"/>
    </row>
    <row r="28" spans="1:4" ht="18" customHeight="1">
      <c r="A28" s="87" t="s">
        <v>43</v>
      </c>
      <c r="B28" s="90"/>
      <c r="C28" s="88"/>
      <c r="D28" s="89"/>
    </row>
    <row r="29" spans="1:4" ht="18" customHeight="1" thickBot="1">
      <c r="A29" s="142" t="s">
        <v>44</v>
      </c>
      <c r="B29" s="91"/>
      <c r="C29" s="92"/>
      <c r="D29" s="93"/>
    </row>
    <row r="30" spans="1:4" ht="18" customHeight="1" thickBot="1">
      <c r="A30" s="38" t="s">
        <v>45</v>
      </c>
      <c r="B30" s="223" t="s">
        <v>53</v>
      </c>
      <c r="C30" s="224">
        <f>+C5+C6+C7+C8+C9+C16+C17+C18+C19+C20+C21+C22+C23+C24+C25+C26+C27+C28+C29</f>
        <v>0</v>
      </c>
      <c r="D30" s="225">
        <f>+D5+D6+D7+D8+D9+D16+D17+D18+D19+D20+D21+D22+D23+D24+D25+D26+D27+D28+D29</f>
        <v>0</v>
      </c>
    </row>
    <row r="31" spans="1:4" ht="8.25" customHeight="1">
      <c r="A31" s="94"/>
      <c r="B31" s="643"/>
      <c r="C31" s="643"/>
      <c r="D31" s="643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2"/>
  <sheetViews>
    <sheetView zoomScaleNormal="100" workbookViewId="0">
      <selection activeCell="J18" sqref="J18"/>
    </sheetView>
  </sheetViews>
  <sheetFormatPr defaultRowHeight="15.75"/>
  <cols>
    <col min="1" max="1" width="5.83203125" style="105" customWidth="1"/>
    <col min="2" max="2" width="31.1640625" style="122" customWidth="1"/>
    <col min="3" max="4" width="9" style="122" customWidth="1"/>
    <col min="5" max="5" width="9.5" style="122" customWidth="1"/>
    <col min="6" max="6" width="8.83203125" style="122" customWidth="1"/>
    <col min="7" max="7" width="8.6640625" style="122" customWidth="1"/>
    <col min="8" max="8" width="8.83203125" style="122" customWidth="1"/>
    <col min="9" max="9" width="8.1640625" style="122" customWidth="1"/>
    <col min="10" max="14" width="9.5" style="122" customWidth="1"/>
    <col min="15" max="15" width="12.6640625" style="105" customWidth="1"/>
    <col min="16" max="16384" width="9.33203125" style="122"/>
  </cols>
  <sheetData>
    <row r="1" spans="1:15" ht="31.5" customHeight="1">
      <c r="A1" s="648" t="str">
        <f>+CONCATENATE("Előirányzat-felhasználási terv",CHAR(10),LEFT(ÖSSZEFÜGGÉSEK!A5,4),". évre")</f>
        <v>Előirányzat-felhasználási terv
2015. évre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</row>
    <row r="2" spans="1:15" ht="16.5" thickBot="1">
      <c r="O2" s="4" t="s">
        <v>55</v>
      </c>
    </row>
    <row r="3" spans="1:15" s="105" customFormat="1" ht="24.75" thickBot="1">
      <c r="A3" s="102" t="s">
        <v>17</v>
      </c>
      <c r="B3" s="103" t="s">
        <v>64</v>
      </c>
      <c r="C3" s="103" t="s">
        <v>76</v>
      </c>
      <c r="D3" s="103" t="s">
        <v>77</v>
      </c>
      <c r="E3" s="103" t="s">
        <v>78</v>
      </c>
      <c r="F3" s="103" t="s">
        <v>79</v>
      </c>
      <c r="G3" s="103" t="s">
        <v>80</v>
      </c>
      <c r="H3" s="103" t="s">
        <v>81</v>
      </c>
      <c r="I3" s="103" t="s">
        <v>82</v>
      </c>
      <c r="J3" s="103" t="s">
        <v>83</v>
      </c>
      <c r="K3" s="103" t="s">
        <v>84</v>
      </c>
      <c r="L3" s="103" t="s">
        <v>85</v>
      </c>
      <c r="M3" s="103" t="s">
        <v>86</v>
      </c>
      <c r="N3" s="103" t="s">
        <v>87</v>
      </c>
      <c r="O3" s="104" t="s">
        <v>53</v>
      </c>
    </row>
    <row r="4" spans="1:15" s="107" customFormat="1" ht="15" customHeight="1" thickBot="1">
      <c r="A4" s="106" t="s">
        <v>19</v>
      </c>
      <c r="B4" s="645" t="s">
        <v>58</v>
      </c>
      <c r="C4" s="646"/>
      <c r="D4" s="646"/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7"/>
    </row>
    <row r="5" spans="1:15" s="107" customFormat="1" ht="22.5">
      <c r="A5" s="108" t="s">
        <v>20</v>
      </c>
      <c r="B5" s="508" t="s">
        <v>388</v>
      </c>
      <c r="C5" s="109">
        <v>16651</v>
      </c>
      <c r="D5" s="109">
        <v>16651</v>
      </c>
      <c r="E5" s="109">
        <v>16651</v>
      </c>
      <c r="F5" s="109">
        <v>16651</v>
      </c>
      <c r="G5" s="109">
        <v>16651</v>
      </c>
      <c r="H5" s="109">
        <v>16651</v>
      </c>
      <c r="I5" s="109">
        <v>16651</v>
      </c>
      <c r="J5" s="109">
        <v>16651</v>
      </c>
      <c r="K5" s="109">
        <v>16651</v>
      </c>
      <c r="L5" s="109">
        <v>16650</v>
      </c>
      <c r="M5" s="109">
        <v>16650</v>
      </c>
      <c r="N5" s="109">
        <v>16651</v>
      </c>
      <c r="O5" s="110">
        <f t="shared" ref="O5:O26" si="0">SUM(C5:N5)</f>
        <v>199810</v>
      </c>
    </row>
    <row r="6" spans="1:15" s="114" customFormat="1" ht="22.5">
      <c r="A6" s="111" t="s">
        <v>21</v>
      </c>
      <c r="B6" s="304" t="s">
        <v>435</v>
      </c>
      <c r="C6" s="112">
        <v>16127</v>
      </c>
      <c r="D6" s="112">
        <v>16127</v>
      </c>
      <c r="E6" s="112">
        <v>16127</v>
      </c>
      <c r="F6" s="112">
        <v>16127</v>
      </c>
      <c r="G6" s="112">
        <v>16127</v>
      </c>
      <c r="H6" s="112">
        <v>16127</v>
      </c>
      <c r="I6" s="112">
        <v>16127</v>
      </c>
      <c r="J6" s="112">
        <v>16126</v>
      </c>
      <c r="K6" s="112">
        <v>16127</v>
      </c>
      <c r="L6" s="112">
        <v>16126</v>
      </c>
      <c r="M6" s="112">
        <v>16126</v>
      </c>
      <c r="N6" s="112">
        <v>16126</v>
      </c>
      <c r="O6" s="113">
        <f t="shared" si="0"/>
        <v>193520</v>
      </c>
    </row>
    <row r="7" spans="1:15" s="114" customFormat="1" ht="22.5">
      <c r="A7" s="111" t="s">
        <v>22</v>
      </c>
      <c r="B7" s="303" t="s">
        <v>436</v>
      </c>
      <c r="C7" s="115"/>
      <c r="D7" s="115"/>
      <c r="E7" s="115"/>
      <c r="F7" s="115"/>
      <c r="G7" s="115"/>
      <c r="H7" s="115"/>
      <c r="I7" s="115"/>
      <c r="J7" s="115">
        <v>99032</v>
      </c>
      <c r="K7" s="115"/>
      <c r="L7" s="115"/>
      <c r="M7" s="115"/>
      <c r="N7" s="115"/>
      <c r="O7" s="116">
        <f t="shared" si="0"/>
        <v>99032</v>
      </c>
    </row>
    <row r="8" spans="1:15" s="114" customFormat="1" ht="14.1" customHeight="1">
      <c r="A8" s="111" t="s">
        <v>23</v>
      </c>
      <c r="B8" s="302" t="s">
        <v>175</v>
      </c>
      <c r="C8" s="112">
        <v>500</v>
      </c>
      <c r="D8" s="112">
        <v>501</v>
      </c>
      <c r="E8" s="112">
        <v>7410</v>
      </c>
      <c r="F8" s="112">
        <v>500</v>
      </c>
      <c r="G8" s="112">
        <v>503</v>
      </c>
      <c r="H8" s="112">
        <v>200</v>
      </c>
      <c r="I8" s="112">
        <v>300</v>
      </c>
      <c r="J8" s="112">
        <v>1200</v>
      </c>
      <c r="K8" s="112">
        <v>6240</v>
      </c>
      <c r="L8" s="112">
        <v>450</v>
      </c>
      <c r="M8" s="112">
        <v>500</v>
      </c>
      <c r="N8" s="112">
        <v>356</v>
      </c>
      <c r="O8" s="113">
        <f t="shared" si="0"/>
        <v>18660</v>
      </c>
    </row>
    <row r="9" spans="1:15" s="114" customFormat="1" ht="14.1" customHeight="1">
      <c r="A9" s="111" t="s">
        <v>24</v>
      </c>
      <c r="B9" s="302" t="s">
        <v>437</v>
      </c>
      <c r="C9" s="112">
        <v>2413</v>
      </c>
      <c r="D9" s="112">
        <v>2413</v>
      </c>
      <c r="E9" s="112">
        <v>2413</v>
      </c>
      <c r="F9" s="112">
        <v>2413</v>
      </c>
      <c r="G9" s="112">
        <v>2413</v>
      </c>
      <c r="H9" s="112">
        <v>2413</v>
      </c>
      <c r="I9" s="112">
        <v>1950</v>
      </c>
      <c r="J9" s="112">
        <v>1800</v>
      </c>
      <c r="K9" s="112">
        <v>2413</v>
      </c>
      <c r="L9" s="112">
        <v>2413</v>
      </c>
      <c r="M9" s="112">
        <v>2413</v>
      </c>
      <c r="N9" s="112">
        <v>2413</v>
      </c>
      <c r="O9" s="113">
        <f t="shared" si="0"/>
        <v>27880</v>
      </c>
    </row>
    <row r="10" spans="1:15" s="114" customFormat="1" ht="14.1" customHeight="1">
      <c r="A10" s="111" t="s">
        <v>25</v>
      </c>
      <c r="B10" s="302" t="s">
        <v>10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3">
        <f t="shared" si="0"/>
        <v>0</v>
      </c>
    </row>
    <row r="11" spans="1:15" s="114" customFormat="1" ht="14.1" customHeight="1">
      <c r="A11" s="111" t="s">
        <v>26</v>
      </c>
      <c r="B11" s="302" t="s">
        <v>390</v>
      </c>
      <c r="C11" s="112">
        <v>68</v>
      </c>
      <c r="D11" s="112">
        <v>67</v>
      </c>
      <c r="E11" s="112">
        <v>68</v>
      </c>
      <c r="F11" s="112">
        <v>67</v>
      </c>
      <c r="G11" s="112">
        <v>68</v>
      </c>
      <c r="H11" s="112">
        <v>67</v>
      </c>
      <c r="I11" s="112">
        <v>68</v>
      </c>
      <c r="J11" s="112">
        <v>67</v>
      </c>
      <c r="K11" s="112">
        <v>68</v>
      </c>
      <c r="L11" s="112">
        <v>67</v>
      </c>
      <c r="M11" s="112">
        <v>68</v>
      </c>
      <c r="N11" s="112">
        <v>67</v>
      </c>
      <c r="O11" s="113">
        <f t="shared" si="0"/>
        <v>810</v>
      </c>
    </row>
    <row r="12" spans="1:15" s="114" customFormat="1" ht="22.5">
      <c r="A12" s="111" t="s">
        <v>27</v>
      </c>
      <c r="B12" s="304" t="s">
        <v>423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3">
        <f t="shared" si="0"/>
        <v>0</v>
      </c>
    </row>
    <row r="13" spans="1:15" s="114" customFormat="1" ht="14.1" customHeight="1" thickBot="1">
      <c r="A13" s="111" t="s">
        <v>28</v>
      </c>
      <c r="B13" s="302" t="s">
        <v>11</v>
      </c>
      <c r="C13" s="112">
        <v>6856</v>
      </c>
      <c r="D13" s="112"/>
      <c r="E13" s="112"/>
      <c r="F13" s="112">
        <v>7347</v>
      </c>
      <c r="G13" s="112"/>
      <c r="H13" s="112"/>
      <c r="I13" s="112"/>
      <c r="J13" s="112"/>
      <c r="K13" s="112"/>
      <c r="L13" s="112"/>
      <c r="M13" s="112"/>
      <c r="N13" s="112"/>
      <c r="O13" s="113">
        <f t="shared" si="0"/>
        <v>14203</v>
      </c>
    </row>
    <row r="14" spans="1:15" s="107" customFormat="1" ht="15.95" customHeight="1" thickBot="1">
      <c r="A14" s="106" t="s">
        <v>29</v>
      </c>
      <c r="B14" s="39" t="s">
        <v>112</v>
      </c>
      <c r="C14" s="117">
        <f t="shared" ref="C14:N14" si="1">SUM(C5:C13)</f>
        <v>42615</v>
      </c>
      <c r="D14" s="117">
        <f t="shared" si="1"/>
        <v>35759</v>
      </c>
      <c r="E14" s="117">
        <f t="shared" si="1"/>
        <v>42669</v>
      </c>
      <c r="F14" s="117">
        <f t="shared" si="1"/>
        <v>43105</v>
      </c>
      <c r="G14" s="117">
        <f t="shared" si="1"/>
        <v>35762</v>
      </c>
      <c r="H14" s="117">
        <f t="shared" si="1"/>
        <v>35458</v>
      </c>
      <c r="I14" s="117">
        <f t="shared" si="1"/>
        <v>35096</v>
      </c>
      <c r="J14" s="117">
        <f t="shared" si="1"/>
        <v>134876</v>
      </c>
      <c r="K14" s="117">
        <f t="shared" si="1"/>
        <v>41499</v>
      </c>
      <c r="L14" s="117">
        <f t="shared" si="1"/>
        <v>35706</v>
      </c>
      <c r="M14" s="117">
        <f t="shared" si="1"/>
        <v>35757</v>
      </c>
      <c r="N14" s="117">
        <f t="shared" si="1"/>
        <v>35613</v>
      </c>
      <c r="O14" s="118">
        <f>SUM(C14:N14)</f>
        <v>553915</v>
      </c>
    </row>
    <row r="15" spans="1:15" s="107" customFormat="1" ht="15" customHeight="1" thickBot="1">
      <c r="A15" s="106" t="s">
        <v>30</v>
      </c>
      <c r="B15" s="645" t="s">
        <v>59</v>
      </c>
      <c r="C15" s="646"/>
      <c r="D15" s="646"/>
      <c r="E15" s="646"/>
      <c r="F15" s="646"/>
      <c r="G15" s="646"/>
      <c r="H15" s="646"/>
      <c r="I15" s="646"/>
      <c r="J15" s="646"/>
      <c r="K15" s="646"/>
      <c r="L15" s="646"/>
      <c r="M15" s="646"/>
      <c r="N15" s="646"/>
      <c r="O15" s="647"/>
    </row>
    <row r="16" spans="1:15" s="114" customFormat="1" ht="14.1" customHeight="1">
      <c r="A16" s="119" t="s">
        <v>31</v>
      </c>
      <c r="B16" s="305" t="s">
        <v>65</v>
      </c>
      <c r="C16" s="109">
        <v>15700</v>
      </c>
      <c r="D16" s="109">
        <v>15480</v>
      </c>
      <c r="E16" s="109">
        <v>15500</v>
      </c>
      <c r="F16" s="109">
        <v>18575</v>
      </c>
      <c r="G16" s="109">
        <v>18575</v>
      </c>
      <c r="H16" s="109">
        <v>18575</v>
      </c>
      <c r="I16" s="109">
        <v>18574</v>
      </c>
      <c r="J16" s="109">
        <v>18574</v>
      </c>
      <c r="K16" s="109">
        <v>18574</v>
      </c>
      <c r="L16" s="109">
        <v>18574</v>
      </c>
      <c r="M16" s="109">
        <v>18574</v>
      </c>
      <c r="N16" s="109">
        <v>18574</v>
      </c>
      <c r="O16" s="116">
        <f t="shared" si="0"/>
        <v>213849</v>
      </c>
    </row>
    <row r="17" spans="1:15" s="114" customFormat="1" ht="27" customHeight="1">
      <c r="A17" s="111" t="s">
        <v>32</v>
      </c>
      <c r="B17" s="304" t="s">
        <v>184</v>
      </c>
      <c r="C17" s="112">
        <v>3240</v>
      </c>
      <c r="D17" s="112">
        <v>3200</v>
      </c>
      <c r="E17" s="112">
        <v>3220</v>
      </c>
      <c r="F17" s="112">
        <v>3501</v>
      </c>
      <c r="G17" s="112">
        <v>3501</v>
      </c>
      <c r="H17" s="112">
        <v>3501</v>
      </c>
      <c r="I17" s="112">
        <v>3501</v>
      </c>
      <c r="J17" s="112">
        <v>3501</v>
      </c>
      <c r="K17" s="112">
        <v>3501</v>
      </c>
      <c r="L17" s="112">
        <v>3500</v>
      </c>
      <c r="M17" s="112">
        <v>3500</v>
      </c>
      <c r="N17" s="112">
        <v>3501</v>
      </c>
      <c r="O17" s="113">
        <f t="shared" si="0"/>
        <v>41167</v>
      </c>
    </row>
    <row r="18" spans="1:15" s="114" customFormat="1" ht="14.1" customHeight="1">
      <c r="A18" s="111" t="s">
        <v>33</v>
      </c>
      <c r="B18" s="302" t="s">
        <v>140</v>
      </c>
      <c r="C18" s="112">
        <v>10501</v>
      </c>
      <c r="D18" s="112">
        <v>11761</v>
      </c>
      <c r="E18" s="112">
        <v>14705</v>
      </c>
      <c r="F18" s="112">
        <v>8364</v>
      </c>
      <c r="G18" s="112">
        <v>8368</v>
      </c>
      <c r="H18" s="112">
        <v>6646</v>
      </c>
      <c r="I18" s="112">
        <v>7703</v>
      </c>
      <c r="J18" s="112">
        <v>8451</v>
      </c>
      <c r="K18" s="112">
        <v>10704</v>
      </c>
      <c r="L18" s="112">
        <v>8314</v>
      </c>
      <c r="M18" s="112">
        <v>8365</v>
      </c>
      <c r="N18" s="112">
        <v>7803</v>
      </c>
      <c r="O18" s="113">
        <f t="shared" si="0"/>
        <v>111685</v>
      </c>
    </row>
    <row r="19" spans="1:15" s="114" customFormat="1" ht="14.1" customHeight="1">
      <c r="A19" s="111" t="s">
        <v>34</v>
      </c>
      <c r="B19" s="302" t="s">
        <v>185</v>
      </c>
      <c r="C19" s="112">
        <v>2360</v>
      </c>
      <c r="D19" s="112">
        <v>2360</v>
      </c>
      <c r="E19" s="112">
        <v>2365</v>
      </c>
      <c r="F19" s="112">
        <v>2360</v>
      </c>
      <c r="G19" s="112">
        <v>2360</v>
      </c>
      <c r="H19" s="112">
        <v>2360</v>
      </c>
      <c r="I19" s="112">
        <v>2360</v>
      </c>
      <c r="J19" s="112">
        <v>2360</v>
      </c>
      <c r="K19" s="112">
        <v>2360</v>
      </c>
      <c r="L19" s="112">
        <v>2360</v>
      </c>
      <c r="M19" s="112">
        <v>2360</v>
      </c>
      <c r="N19" s="112">
        <v>2360</v>
      </c>
      <c r="O19" s="113">
        <f t="shared" si="0"/>
        <v>28325</v>
      </c>
    </row>
    <row r="20" spans="1:15" s="114" customFormat="1" ht="14.1" customHeight="1">
      <c r="A20" s="111" t="s">
        <v>35</v>
      </c>
      <c r="B20" s="302" t="s">
        <v>12</v>
      </c>
      <c r="C20" s="112">
        <v>2958</v>
      </c>
      <c r="D20" s="112">
        <v>2958</v>
      </c>
      <c r="E20" s="112">
        <v>2961</v>
      </c>
      <c r="F20" s="112">
        <v>2958</v>
      </c>
      <c r="G20" s="112">
        <v>2958</v>
      </c>
      <c r="H20" s="112">
        <v>2958</v>
      </c>
      <c r="I20" s="112">
        <v>2958</v>
      </c>
      <c r="J20" s="112">
        <v>2958</v>
      </c>
      <c r="K20" s="112">
        <v>2958</v>
      </c>
      <c r="L20" s="112">
        <v>2958</v>
      </c>
      <c r="M20" s="112">
        <v>2958</v>
      </c>
      <c r="N20" s="112">
        <v>2958</v>
      </c>
      <c r="O20" s="113">
        <f t="shared" si="0"/>
        <v>35499</v>
      </c>
    </row>
    <row r="21" spans="1:15" s="114" customFormat="1" ht="14.1" customHeight="1">
      <c r="A21" s="111" t="s">
        <v>36</v>
      </c>
      <c r="B21" s="302" t="s">
        <v>614</v>
      </c>
      <c r="C21" s="112">
        <v>1000</v>
      </c>
      <c r="D21" s="112"/>
      <c r="E21" s="112">
        <v>1000</v>
      </c>
      <c r="F21" s="112"/>
      <c r="G21" s="112"/>
      <c r="H21" s="112">
        <v>1000</v>
      </c>
      <c r="I21" s="112"/>
      <c r="J21" s="112"/>
      <c r="K21" s="112">
        <v>1000</v>
      </c>
      <c r="L21" s="112"/>
      <c r="M21" s="112"/>
      <c r="N21" s="112"/>
      <c r="O21" s="113">
        <f t="shared" si="0"/>
        <v>4000</v>
      </c>
    </row>
    <row r="22" spans="1:15" s="114" customFormat="1" ht="14.1" customHeight="1">
      <c r="A22" s="111" t="s">
        <v>37</v>
      </c>
      <c r="B22" s="302" t="s">
        <v>233</v>
      </c>
      <c r="C22" s="112"/>
      <c r="D22" s="112"/>
      <c r="E22" s="112">
        <v>2500</v>
      </c>
      <c r="F22" s="112">
        <v>7347</v>
      </c>
      <c r="G22" s="112"/>
      <c r="H22" s="112"/>
      <c r="I22" s="112"/>
      <c r="J22" s="112"/>
      <c r="K22" s="112">
        <v>1984</v>
      </c>
      <c r="L22" s="112"/>
      <c r="M22" s="112"/>
      <c r="N22" s="112"/>
      <c r="O22" s="113">
        <f t="shared" si="0"/>
        <v>11831</v>
      </c>
    </row>
    <row r="23" spans="1:15" s="114" customFormat="1">
      <c r="A23" s="111" t="s">
        <v>38</v>
      </c>
      <c r="B23" s="304" t="s">
        <v>188</v>
      </c>
      <c r="C23" s="112"/>
      <c r="D23" s="112"/>
      <c r="E23" s="112"/>
      <c r="F23" s="112"/>
      <c r="G23" s="112"/>
      <c r="H23" s="112"/>
      <c r="I23" s="112"/>
      <c r="J23" s="112">
        <v>99032</v>
      </c>
      <c r="K23" s="112"/>
      <c r="L23" s="112"/>
      <c r="M23" s="112"/>
      <c r="N23" s="112"/>
      <c r="O23" s="113">
        <f t="shared" si="0"/>
        <v>99032</v>
      </c>
    </row>
    <row r="24" spans="1:15" s="114" customFormat="1" ht="14.1" customHeight="1">
      <c r="A24" s="111" t="s">
        <v>39</v>
      </c>
      <c r="B24" s="302" t="s">
        <v>236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3">
        <f t="shared" si="0"/>
        <v>0</v>
      </c>
    </row>
    <row r="25" spans="1:15" s="114" customFormat="1" ht="14.1" customHeight="1" thickBot="1">
      <c r="A25" s="111" t="s">
        <v>40</v>
      </c>
      <c r="B25" s="302" t="s">
        <v>13</v>
      </c>
      <c r="C25" s="112">
        <v>6856</v>
      </c>
      <c r="D25" s="112"/>
      <c r="E25" s="112">
        <v>418</v>
      </c>
      <c r="F25" s="112"/>
      <c r="G25" s="112"/>
      <c r="H25" s="112">
        <v>418</v>
      </c>
      <c r="I25" s="112"/>
      <c r="J25" s="112"/>
      <c r="K25" s="112">
        <v>418</v>
      </c>
      <c r="L25" s="112"/>
      <c r="M25" s="112"/>
      <c r="N25" s="112">
        <v>417</v>
      </c>
      <c r="O25" s="113">
        <f t="shared" si="0"/>
        <v>8527</v>
      </c>
    </row>
    <row r="26" spans="1:15" s="107" customFormat="1" ht="15.95" customHeight="1" thickBot="1">
      <c r="A26" s="111" t="s">
        <v>41</v>
      </c>
      <c r="B26" s="39" t="s">
        <v>113</v>
      </c>
      <c r="C26" s="117">
        <f t="shared" ref="C26:N26" si="2">SUM(C16:C25)</f>
        <v>42615</v>
      </c>
      <c r="D26" s="117">
        <f t="shared" si="2"/>
        <v>35759</v>
      </c>
      <c r="E26" s="117">
        <f t="shared" si="2"/>
        <v>42669</v>
      </c>
      <c r="F26" s="117">
        <f t="shared" si="2"/>
        <v>43105</v>
      </c>
      <c r="G26" s="117">
        <f t="shared" si="2"/>
        <v>35762</v>
      </c>
      <c r="H26" s="117">
        <f t="shared" si="2"/>
        <v>35458</v>
      </c>
      <c r="I26" s="117">
        <f t="shared" si="2"/>
        <v>35096</v>
      </c>
      <c r="J26" s="117">
        <f t="shared" si="2"/>
        <v>134876</v>
      </c>
      <c r="K26" s="117">
        <f t="shared" si="2"/>
        <v>41499</v>
      </c>
      <c r="L26" s="117">
        <f t="shared" si="2"/>
        <v>35706</v>
      </c>
      <c r="M26" s="117">
        <f t="shared" si="2"/>
        <v>35757</v>
      </c>
      <c r="N26" s="117">
        <f t="shared" si="2"/>
        <v>35613</v>
      </c>
      <c r="O26" s="118">
        <f t="shared" si="0"/>
        <v>553915</v>
      </c>
    </row>
    <row r="27" spans="1:15" ht="16.5" thickBot="1">
      <c r="A27" s="111" t="s">
        <v>42</v>
      </c>
      <c r="B27" s="306" t="s">
        <v>114</v>
      </c>
      <c r="C27" s="120">
        <f t="shared" ref="C27:O27" si="3">C14-C26</f>
        <v>0</v>
      </c>
      <c r="D27" s="120">
        <f t="shared" si="3"/>
        <v>0</v>
      </c>
      <c r="E27" s="120">
        <f t="shared" si="3"/>
        <v>0</v>
      </c>
      <c r="F27" s="120">
        <f t="shared" si="3"/>
        <v>0</v>
      </c>
      <c r="G27" s="120">
        <f t="shared" si="3"/>
        <v>0</v>
      </c>
      <c r="H27" s="120">
        <f t="shared" si="3"/>
        <v>0</v>
      </c>
      <c r="I27" s="120">
        <f t="shared" si="3"/>
        <v>0</v>
      </c>
      <c r="J27" s="120">
        <f t="shared" si="3"/>
        <v>0</v>
      </c>
      <c r="K27" s="120">
        <f t="shared" si="3"/>
        <v>0</v>
      </c>
      <c r="L27" s="120">
        <f t="shared" si="3"/>
        <v>0</v>
      </c>
      <c r="M27" s="120">
        <f t="shared" si="3"/>
        <v>0</v>
      </c>
      <c r="N27" s="120">
        <f t="shared" si="3"/>
        <v>0</v>
      </c>
      <c r="O27" s="121">
        <f t="shared" si="3"/>
        <v>0</v>
      </c>
    </row>
    <row r="28" spans="1:15">
      <c r="A28" s="123"/>
    </row>
    <row r="29" spans="1:15">
      <c r="B29" s="124"/>
      <c r="C29" s="125"/>
      <c r="D29" s="125"/>
      <c r="O29" s="122"/>
    </row>
    <row r="30" spans="1:15">
      <c r="O30" s="122"/>
    </row>
    <row r="31" spans="1:15">
      <c r="O31" s="122"/>
    </row>
    <row r="32" spans="1:15">
      <c r="O32" s="122"/>
    </row>
    <row r="33" spans="15:15">
      <c r="O33" s="122"/>
    </row>
    <row r="34" spans="15:15">
      <c r="O34" s="122"/>
    </row>
    <row r="35" spans="15:15">
      <c r="O35" s="122"/>
    </row>
    <row r="36" spans="15:15">
      <c r="O36" s="122"/>
    </row>
    <row r="37" spans="15:15">
      <c r="O37" s="122"/>
    </row>
    <row r="38" spans="15:15">
      <c r="O38" s="122"/>
    </row>
    <row r="39" spans="15:15">
      <c r="O39" s="122"/>
    </row>
    <row r="40" spans="15:15">
      <c r="O40" s="122"/>
    </row>
    <row r="41" spans="15:15">
      <c r="O41" s="122"/>
    </row>
    <row r="42" spans="15:15">
      <c r="O42" s="122"/>
    </row>
    <row r="43" spans="15:15">
      <c r="O43" s="122"/>
    </row>
    <row r="44" spans="15:15">
      <c r="O44" s="122"/>
    </row>
    <row r="45" spans="15:15">
      <c r="O45" s="122"/>
    </row>
    <row r="46" spans="15:15">
      <c r="O46" s="122"/>
    </row>
    <row r="47" spans="15:15">
      <c r="O47" s="122"/>
    </row>
    <row r="48" spans="15:15">
      <c r="O48" s="122"/>
    </row>
    <row r="49" spans="15:15">
      <c r="O49" s="122"/>
    </row>
    <row r="50" spans="15:15">
      <c r="O50" s="122"/>
    </row>
    <row r="51" spans="15:15">
      <c r="O51" s="122"/>
    </row>
    <row r="52" spans="15:15">
      <c r="O52" s="122"/>
    </row>
    <row r="53" spans="15:15">
      <c r="O53" s="122"/>
    </row>
    <row r="54" spans="15:15">
      <c r="O54" s="122"/>
    </row>
    <row r="55" spans="15:15">
      <c r="O55" s="122"/>
    </row>
    <row r="56" spans="15:15">
      <c r="O56" s="122"/>
    </row>
    <row r="57" spans="15:15">
      <c r="O57" s="122"/>
    </row>
    <row r="58" spans="15:15">
      <c r="O58" s="122"/>
    </row>
    <row r="59" spans="15:15">
      <c r="O59" s="122"/>
    </row>
    <row r="60" spans="15:15">
      <c r="O60" s="122"/>
    </row>
    <row r="61" spans="15:15">
      <c r="O61" s="122"/>
    </row>
    <row r="62" spans="15:15">
      <c r="O62" s="122"/>
    </row>
    <row r="63" spans="15:15">
      <c r="O63" s="122"/>
    </row>
    <row r="64" spans="15:15">
      <c r="O64" s="122"/>
    </row>
    <row r="65" spans="15:15">
      <c r="O65" s="122"/>
    </row>
    <row r="66" spans="15:15">
      <c r="O66" s="122"/>
    </row>
    <row r="67" spans="15:15">
      <c r="O67" s="122"/>
    </row>
    <row r="68" spans="15:15">
      <c r="O68" s="122"/>
    </row>
    <row r="69" spans="15:15">
      <c r="O69" s="122"/>
    </row>
    <row r="70" spans="15:15">
      <c r="O70" s="122"/>
    </row>
    <row r="71" spans="15:15">
      <c r="O71" s="122"/>
    </row>
    <row r="72" spans="15:15">
      <c r="O72" s="122"/>
    </row>
    <row r="73" spans="15:15">
      <c r="O73" s="122"/>
    </row>
    <row r="74" spans="15:15">
      <c r="O74" s="122"/>
    </row>
    <row r="75" spans="15:15">
      <c r="O75" s="122"/>
    </row>
    <row r="76" spans="15:15">
      <c r="O76" s="122"/>
    </row>
    <row r="77" spans="15:15">
      <c r="O77" s="122"/>
    </row>
    <row r="78" spans="15:15">
      <c r="O78" s="122"/>
    </row>
    <row r="79" spans="15:15">
      <c r="O79" s="122"/>
    </row>
    <row r="80" spans="15:15">
      <c r="O80" s="122"/>
    </row>
    <row r="81" spans="15:15">
      <c r="O81" s="122"/>
    </row>
    <row r="82" spans="15:15">
      <c r="O82" s="122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28"/>
  <sheetViews>
    <sheetView topLeftCell="A13" zoomScaleNormal="100" workbookViewId="0">
      <selection activeCell="C13" sqref="C13"/>
    </sheetView>
  </sheetViews>
  <sheetFormatPr defaultRowHeight="12.75"/>
  <cols>
    <col min="1" max="1" width="88.6640625" style="49" customWidth="1"/>
    <col min="2" max="2" width="27.83203125" style="49" customWidth="1"/>
    <col min="3" max="3" width="21.6640625" style="49" customWidth="1"/>
    <col min="4" max="16384" width="9.33203125" style="49"/>
  </cols>
  <sheetData>
    <row r="1" spans="1:3" ht="47.25" customHeight="1">
      <c r="A1" s="661" t="str">
        <f>+CONCATENATE("A ",LEFT(ÖSSZEFÜGGÉSEK!A5,4),". évi általános működés és ágazati feladatok támogatásának alakulása jogcímenként")</f>
        <v>A 2015. évi általános működés és ágazati feladatok támogatásának alakulása jogcímenként</v>
      </c>
      <c r="B1" s="661"/>
    </row>
    <row r="2" spans="1:3" ht="22.5" customHeight="1" thickBot="1">
      <c r="A2" s="399"/>
      <c r="B2" s="400" t="s">
        <v>14</v>
      </c>
    </row>
    <row r="3" spans="1:3" s="50" customFormat="1" ht="24" customHeight="1" thickBot="1">
      <c r="A3" s="308" t="s">
        <v>52</v>
      </c>
      <c r="B3" s="398"/>
      <c r="C3" s="575" t="s">
        <v>605</v>
      </c>
    </row>
    <row r="4" spans="1:3" s="51" customFormat="1" ht="13.5" thickBot="1">
      <c r="A4" s="204" t="s">
        <v>499</v>
      </c>
      <c r="B4" s="205" t="s">
        <v>500</v>
      </c>
      <c r="C4" s="205" t="s">
        <v>501</v>
      </c>
    </row>
    <row r="5" spans="1:3" ht="31.5" customHeight="1">
      <c r="A5" s="650" t="s">
        <v>582</v>
      </c>
      <c r="B5" s="651"/>
      <c r="C5" s="570">
        <v>70490001</v>
      </c>
    </row>
    <row r="6" spans="1:3" ht="18" customHeight="1">
      <c r="A6" s="568" t="s">
        <v>583</v>
      </c>
      <c r="B6" s="571" t="s">
        <v>584</v>
      </c>
      <c r="C6" s="569">
        <v>20206400</v>
      </c>
    </row>
    <row r="7" spans="1:3" ht="18" customHeight="1">
      <c r="A7" s="568" t="s">
        <v>585</v>
      </c>
      <c r="B7" s="571" t="s">
        <v>584</v>
      </c>
      <c r="C7" s="569">
        <v>7200000</v>
      </c>
    </row>
    <row r="8" spans="1:3" ht="18" customHeight="1">
      <c r="A8" s="568" t="s">
        <v>583</v>
      </c>
      <c r="B8" s="571" t="s">
        <v>586</v>
      </c>
      <c r="C8" s="569">
        <v>10103200</v>
      </c>
    </row>
    <row r="9" spans="1:3" ht="18" customHeight="1">
      <c r="A9" s="568" t="s">
        <v>585</v>
      </c>
      <c r="B9" s="571" t="s">
        <v>586</v>
      </c>
      <c r="C9" s="569">
        <v>3600000</v>
      </c>
    </row>
    <row r="10" spans="1:3" ht="18" customHeight="1">
      <c r="A10" s="568" t="s">
        <v>587</v>
      </c>
      <c r="B10" s="571"/>
      <c r="C10" s="569">
        <v>255500</v>
      </c>
    </row>
    <row r="11" spans="1:3" ht="18" customHeight="1">
      <c r="A11" s="568" t="s">
        <v>588</v>
      </c>
      <c r="B11" s="571" t="s">
        <v>584</v>
      </c>
      <c r="C11" s="569">
        <v>3406667</v>
      </c>
    </row>
    <row r="12" spans="1:3" ht="18" customHeight="1">
      <c r="A12" s="568" t="s">
        <v>588</v>
      </c>
      <c r="B12" s="571" t="s">
        <v>586</v>
      </c>
      <c r="C12" s="569">
        <v>1703333</v>
      </c>
    </row>
    <row r="13" spans="1:3" s="52" customFormat="1" ht="31.5" customHeight="1">
      <c r="A13" s="650" t="s">
        <v>589</v>
      </c>
      <c r="B13" s="651"/>
      <c r="C13" s="572">
        <f>SUM(C6:C12)</f>
        <v>46475100</v>
      </c>
    </row>
    <row r="14" spans="1:3" s="52" customFormat="1" ht="18" customHeight="1">
      <c r="A14" s="656" t="s">
        <v>604</v>
      </c>
      <c r="B14" s="656"/>
      <c r="C14" s="569">
        <v>10526400</v>
      </c>
    </row>
    <row r="15" spans="1:3" s="52" customFormat="1" ht="18" customHeight="1">
      <c r="A15" s="658" t="s">
        <v>590</v>
      </c>
      <c r="B15" s="659"/>
      <c r="C15" s="569">
        <v>12758191</v>
      </c>
    </row>
    <row r="16" spans="1:3" ht="26.25" customHeight="1">
      <c r="A16" s="650" t="s">
        <v>591</v>
      </c>
      <c r="B16" s="651"/>
      <c r="C16" s="572">
        <f>SUM(C14:C15)</f>
        <v>23284591</v>
      </c>
    </row>
    <row r="17" spans="1:3" ht="18" customHeight="1">
      <c r="A17" s="658" t="s">
        <v>592</v>
      </c>
      <c r="B17" s="660"/>
      <c r="C17" s="569">
        <v>28790600</v>
      </c>
    </row>
    <row r="18" spans="1:3" ht="18" customHeight="1">
      <c r="A18" s="658" t="s">
        <v>593</v>
      </c>
      <c r="B18" s="660"/>
      <c r="C18" s="569"/>
    </row>
    <row r="19" spans="1:3" ht="18" customHeight="1">
      <c r="A19" s="658" t="s">
        <v>594</v>
      </c>
      <c r="B19" s="660"/>
      <c r="C19" s="569"/>
    </row>
    <row r="20" spans="1:3" ht="18" customHeight="1">
      <c r="A20" s="658" t="s">
        <v>595</v>
      </c>
      <c r="B20" s="660"/>
      <c r="C20" s="569">
        <v>9560672</v>
      </c>
    </row>
    <row r="21" spans="1:3" ht="18" customHeight="1">
      <c r="A21" s="658" t="s">
        <v>596</v>
      </c>
      <c r="B21" s="660"/>
      <c r="C21" s="569">
        <v>11875500</v>
      </c>
    </row>
    <row r="22" spans="1:3" ht="18" customHeight="1">
      <c r="A22" s="656" t="s">
        <v>597</v>
      </c>
      <c r="B22" s="657"/>
      <c r="C22" s="569"/>
    </row>
    <row r="23" spans="1:3" ht="18" customHeight="1">
      <c r="A23" s="656" t="s">
        <v>598</v>
      </c>
      <c r="B23" s="657"/>
      <c r="C23" s="574">
        <v>6703500</v>
      </c>
    </row>
    <row r="24" spans="1:3" ht="18" customHeight="1">
      <c r="A24" s="656" t="s">
        <v>599</v>
      </c>
      <c r="B24" s="657"/>
      <c r="C24" s="569">
        <f>SUM(C20:C23)</f>
        <v>28139672</v>
      </c>
    </row>
    <row r="25" spans="1:3" ht="31.5" customHeight="1">
      <c r="A25" s="650" t="s">
        <v>600</v>
      </c>
      <c r="B25" s="651"/>
      <c r="C25" s="573">
        <f>SUM(C24,C17)</f>
        <v>56930272</v>
      </c>
    </row>
    <row r="26" spans="1:3" ht="18" customHeight="1">
      <c r="A26" s="652" t="s">
        <v>601</v>
      </c>
      <c r="B26" s="653"/>
      <c r="C26" s="573">
        <f>SUM(C25,C13,C5,C16)</f>
        <v>197179964</v>
      </c>
    </row>
    <row r="27" spans="1:3" ht="31.5" customHeight="1">
      <c r="A27" s="654" t="s">
        <v>602</v>
      </c>
      <c r="B27" s="654"/>
      <c r="C27" s="569">
        <v>2629980</v>
      </c>
    </row>
    <row r="28" spans="1:3" ht="15.75">
      <c r="A28" s="655" t="s">
        <v>603</v>
      </c>
      <c r="B28" s="655"/>
      <c r="C28" s="573">
        <f>SUM(C27)</f>
        <v>2629980</v>
      </c>
    </row>
  </sheetData>
  <mergeCells count="18">
    <mergeCell ref="A16:B16"/>
    <mergeCell ref="A17:B17"/>
    <mergeCell ref="A18:B18"/>
    <mergeCell ref="A19:B19"/>
    <mergeCell ref="A1:B1"/>
    <mergeCell ref="A5:B5"/>
    <mergeCell ref="A13:B13"/>
    <mergeCell ref="A14:B14"/>
    <mergeCell ref="A25:B25"/>
    <mergeCell ref="A26:B26"/>
    <mergeCell ref="A27:B27"/>
    <mergeCell ref="A28:B28"/>
    <mergeCell ref="A24:B24"/>
    <mergeCell ref="A15:B15"/>
    <mergeCell ref="A23:B23"/>
    <mergeCell ref="A20:B20"/>
    <mergeCell ref="A21:B21"/>
    <mergeCell ref="A22:B2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D26"/>
  <sheetViews>
    <sheetView zoomScaleNormal="100" workbookViewId="0">
      <selection activeCell="C21" sqref="C21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665" t="str">
        <f>+CONCATENATE("K I M U T A T Á S",CHAR(10),"a ",LEFT(ÖSSZEFÜGGÉSEK!A5,4),". évben céljelleggel juttatott támogatásokról")</f>
        <v>K I M U T A T Á S
a 2015. évben céljelleggel juttatott támogatásokról</v>
      </c>
      <c r="B1" s="665"/>
      <c r="C1" s="665"/>
      <c r="D1" s="665"/>
    </row>
    <row r="2" spans="1:4" ht="17.25" customHeight="1">
      <c r="A2" s="397"/>
      <c r="B2" s="397"/>
      <c r="C2" s="397"/>
      <c r="D2" s="397"/>
    </row>
    <row r="3" spans="1:4" ht="13.5" thickBot="1">
      <c r="A3" s="226"/>
      <c r="B3" s="226"/>
      <c r="C3" s="662" t="s">
        <v>55</v>
      </c>
      <c r="D3" s="662"/>
    </row>
    <row r="4" spans="1:4" ht="42.75" customHeight="1" thickBot="1">
      <c r="A4" s="580" t="s">
        <v>72</v>
      </c>
      <c r="B4" s="582" t="s">
        <v>128</v>
      </c>
      <c r="C4" s="583" t="s">
        <v>129</v>
      </c>
      <c r="D4" s="581" t="s">
        <v>15</v>
      </c>
    </row>
    <row r="5" spans="1:4" ht="15.95" customHeight="1">
      <c r="A5" s="227" t="s">
        <v>19</v>
      </c>
      <c r="B5" s="576" t="s">
        <v>606</v>
      </c>
      <c r="C5" s="576" t="s">
        <v>607</v>
      </c>
      <c r="D5" s="577">
        <v>100</v>
      </c>
    </row>
    <row r="6" spans="1:4" ht="15.95" customHeight="1">
      <c r="A6" s="228" t="s">
        <v>20</v>
      </c>
      <c r="B6" s="578" t="s">
        <v>608</v>
      </c>
      <c r="C6" s="578" t="s">
        <v>607</v>
      </c>
      <c r="D6" s="579">
        <v>100</v>
      </c>
    </row>
    <row r="7" spans="1:4" ht="15.95" customHeight="1">
      <c r="A7" s="228" t="s">
        <v>21</v>
      </c>
      <c r="B7" s="578" t="s">
        <v>609</v>
      </c>
      <c r="C7" s="578" t="s">
        <v>607</v>
      </c>
      <c r="D7" s="579">
        <v>100</v>
      </c>
    </row>
    <row r="8" spans="1:4" ht="15.95" customHeight="1">
      <c r="A8" s="228" t="s">
        <v>22</v>
      </c>
      <c r="B8" s="578" t="s">
        <v>610</v>
      </c>
      <c r="C8" s="578" t="s">
        <v>607</v>
      </c>
      <c r="D8" s="579">
        <v>200</v>
      </c>
    </row>
    <row r="9" spans="1:4" ht="15.95" customHeight="1">
      <c r="A9" s="228" t="s">
        <v>23</v>
      </c>
      <c r="B9" s="578" t="s">
        <v>611</v>
      </c>
      <c r="C9" s="578" t="s">
        <v>607</v>
      </c>
      <c r="D9" s="579">
        <v>150</v>
      </c>
    </row>
    <row r="10" spans="1:4" ht="15.95" customHeight="1">
      <c r="A10" s="228" t="s">
        <v>24</v>
      </c>
      <c r="B10" s="578" t="s">
        <v>612</v>
      </c>
      <c r="C10" s="578" t="s">
        <v>607</v>
      </c>
      <c r="D10" s="579">
        <v>300</v>
      </c>
    </row>
    <row r="11" spans="1:4" ht="15.95" customHeight="1">
      <c r="A11" s="228" t="s">
        <v>25</v>
      </c>
      <c r="B11" s="578" t="s">
        <v>613</v>
      </c>
      <c r="C11" s="578" t="s">
        <v>607</v>
      </c>
      <c r="D11" s="579">
        <v>50</v>
      </c>
    </row>
    <row r="12" spans="1:4" ht="15.95" customHeight="1">
      <c r="A12" s="228" t="s">
        <v>26</v>
      </c>
      <c r="B12" s="32"/>
      <c r="C12" s="32"/>
      <c r="D12" s="33"/>
    </row>
    <row r="13" spans="1:4" ht="15.95" customHeight="1">
      <c r="A13" s="228" t="s">
        <v>27</v>
      </c>
      <c r="B13" s="32"/>
      <c r="C13" s="32"/>
      <c r="D13" s="33"/>
    </row>
    <row r="14" spans="1:4" ht="15.95" customHeight="1">
      <c r="A14" s="228" t="s">
        <v>28</v>
      </c>
      <c r="B14" s="32"/>
      <c r="C14" s="32"/>
      <c r="D14" s="33"/>
    </row>
    <row r="15" spans="1:4" ht="15.95" customHeight="1">
      <c r="A15" s="228" t="s">
        <v>29</v>
      </c>
      <c r="B15" s="32"/>
      <c r="C15" s="32"/>
      <c r="D15" s="33"/>
    </row>
    <row r="16" spans="1:4" ht="15.95" customHeight="1">
      <c r="A16" s="228" t="s">
        <v>30</v>
      </c>
      <c r="B16" s="32"/>
      <c r="C16" s="32"/>
      <c r="D16" s="33"/>
    </row>
    <row r="17" spans="1:4" ht="15.95" customHeight="1">
      <c r="A17" s="228" t="s">
        <v>31</v>
      </c>
      <c r="B17" s="32"/>
      <c r="C17" s="32"/>
      <c r="D17" s="33"/>
    </row>
    <row r="18" spans="1:4" ht="15.95" customHeight="1">
      <c r="A18" s="228" t="s">
        <v>32</v>
      </c>
      <c r="B18" s="32"/>
      <c r="C18" s="32"/>
      <c r="D18" s="33"/>
    </row>
    <row r="19" spans="1:4" ht="15.95" customHeight="1">
      <c r="A19" s="228" t="s">
        <v>33</v>
      </c>
      <c r="B19" s="32"/>
      <c r="C19" s="32"/>
      <c r="D19" s="33"/>
    </row>
    <row r="20" spans="1:4" ht="15.95" customHeight="1">
      <c r="A20" s="228" t="s">
        <v>34</v>
      </c>
      <c r="B20" s="32"/>
      <c r="C20" s="32"/>
      <c r="D20" s="33"/>
    </row>
    <row r="21" spans="1:4" ht="15.95" customHeight="1">
      <c r="A21" s="228" t="s">
        <v>35</v>
      </c>
      <c r="B21" s="32"/>
      <c r="C21" s="32"/>
      <c r="D21" s="33"/>
    </row>
    <row r="22" spans="1:4" ht="15.95" customHeight="1">
      <c r="A22" s="228" t="s">
        <v>36</v>
      </c>
      <c r="B22" s="32"/>
      <c r="C22" s="32"/>
      <c r="D22" s="33"/>
    </row>
    <row r="23" spans="1:4" ht="15.95" customHeight="1">
      <c r="A23" s="228" t="s">
        <v>37</v>
      </c>
      <c r="B23" s="32"/>
      <c r="C23" s="32"/>
      <c r="D23" s="33"/>
    </row>
    <row r="24" spans="1:4" ht="15.95" customHeight="1" thickBot="1">
      <c r="A24" s="228" t="s">
        <v>38</v>
      </c>
      <c r="B24" s="32"/>
      <c r="C24" s="32"/>
      <c r="D24" s="33"/>
    </row>
    <row r="25" spans="1:4" ht="15.95" customHeight="1" thickBot="1">
      <c r="A25" s="663" t="s">
        <v>53</v>
      </c>
      <c r="B25" s="664"/>
      <c r="C25" s="229"/>
      <c r="D25" s="230">
        <f>SUM(D5:D24)</f>
        <v>1000</v>
      </c>
    </row>
    <row r="26" spans="1:4">
      <c r="A26" t="s">
        <v>202</v>
      </c>
    </row>
  </sheetData>
  <mergeCells count="3">
    <mergeCell ref="C3:D3"/>
    <mergeCell ref="A25:B25"/>
    <mergeCell ref="A1:D1"/>
  </mergeCells>
  <phoneticPr fontId="30" type="noConversion"/>
  <conditionalFormatting sqref="D25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G48"/>
  <sheetViews>
    <sheetView zoomScale="120" zoomScaleNormal="120" zoomScaleSheetLayoutView="100" workbookViewId="0">
      <selection activeCell="E29" sqref="E29"/>
    </sheetView>
  </sheetViews>
  <sheetFormatPr defaultRowHeight="15.75"/>
  <cols>
    <col min="1" max="1" width="9" style="402" customWidth="1"/>
    <col min="2" max="2" width="66.33203125" style="402" bestFit="1" customWidth="1"/>
    <col min="3" max="3" width="15.5" style="403" customWidth="1"/>
    <col min="4" max="5" width="15.5" style="402" customWidth="1"/>
    <col min="6" max="6" width="9" style="435" customWidth="1"/>
    <col min="7" max="16384" width="9.33203125" style="435"/>
  </cols>
  <sheetData>
    <row r="1" spans="1:5" ht="15.95" customHeight="1">
      <c r="A1" s="585" t="s">
        <v>16</v>
      </c>
      <c r="B1" s="585"/>
      <c r="C1" s="585"/>
      <c r="D1" s="585"/>
      <c r="E1" s="585"/>
    </row>
    <row r="2" spans="1:5" ht="15.95" customHeight="1" thickBot="1">
      <c r="A2" s="584" t="s">
        <v>153</v>
      </c>
      <c r="B2" s="584"/>
      <c r="D2" s="148"/>
      <c r="E2" s="324" t="s">
        <v>234</v>
      </c>
    </row>
    <row r="3" spans="1:5" ht="38.1" customHeight="1" thickBot="1">
      <c r="A3" s="23" t="s">
        <v>72</v>
      </c>
      <c r="B3" s="24" t="s">
        <v>18</v>
      </c>
      <c r="C3" s="24" t="str">
        <f>+CONCATENATE(LEFT(ÖSSZEFÜGGÉSEK!A5,4)+1,". évi")</f>
        <v>2016. évi</v>
      </c>
      <c r="D3" s="427" t="str">
        <f>+CONCATENATE(LEFT(ÖSSZEFÜGGÉSEK!A5,4)+2,". évi")</f>
        <v>2017. évi</v>
      </c>
      <c r="E3" s="170" t="str">
        <f>+CONCATENATE(LEFT(ÖSSZEFÜGGÉSEK!A5,4)+3,". évi")</f>
        <v>2018. évi</v>
      </c>
    </row>
    <row r="4" spans="1:5" s="436" customFormat="1" ht="12" customHeight="1" thickBot="1">
      <c r="A4" s="34" t="s">
        <v>499</v>
      </c>
      <c r="B4" s="35" t="s">
        <v>500</v>
      </c>
      <c r="C4" s="35" t="s">
        <v>501</v>
      </c>
      <c r="D4" s="35" t="s">
        <v>503</v>
      </c>
      <c r="E4" s="469" t="s">
        <v>502</v>
      </c>
    </row>
    <row r="5" spans="1:5" s="437" customFormat="1" ht="12" customHeight="1" thickBot="1">
      <c r="A5" s="20" t="s">
        <v>19</v>
      </c>
      <c r="B5" s="21" t="s">
        <v>538</v>
      </c>
      <c r="C5" s="487">
        <v>217075</v>
      </c>
      <c r="D5" s="487">
        <v>208200</v>
      </c>
      <c r="E5" s="488">
        <v>210300</v>
      </c>
    </row>
    <row r="6" spans="1:5" s="437" customFormat="1" ht="12" customHeight="1" thickBot="1">
      <c r="A6" s="20" t="s">
        <v>20</v>
      </c>
      <c r="B6" s="309" t="s">
        <v>389</v>
      </c>
      <c r="C6" s="487">
        <v>176255</v>
      </c>
      <c r="D6" s="487">
        <v>175500</v>
      </c>
      <c r="E6" s="488">
        <v>174000</v>
      </c>
    </row>
    <row r="7" spans="1:5" s="437" customFormat="1" ht="12" customHeight="1" thickBot="1">
      <c r="A7" s="20" t="s">
        <v>21</v>
      </c>
      <c r="B7" s="21" t="s">
        <v>397</v>
      </c>
      <c r="C7" s="487">
        <v>45000</v>
      </c>
      <c r="D7" s="487">
        <v>36000</v>
      </c>
      <c r="E7" s="488">
        <v>22000</v>
      </c>
    </row>
    <row r="8" spans="1:5" s="437" customFormat="1" ht="12" customHeight="1" thickBot="1">
      <c r="A8" s="20" t="s">
        <v>174</v>
      </c>
      <c r="B8" s="21" t="s">
        <v>274</v>
      </c>
      <c r="C8" s="426">
        <f>+C9+C13+C14+C15</f>
        <v>18760</v>
      </c>
      <c r="D8" s="426">
        <f>+D9+D13+D14+D15</f>
        <v>18700</v>
      </c>
      <c r="E8" s="466">
        <f>+E9+E13+E14+E15</f>
        <v>18750</v>
      </c>
    </row>
    <row r="9" spans="1:5" s="437" customFormat="1" ht="12" customHeight="1">
      <c r="A9" s="15" t="s">
        <v>275</v>
      </c>
      <c r="B9" s="438" t="s">
        <v>456</v>
      </c>
      <c r="C9" s="468">
        <f>+C10+C11+C12</f>
        <v>15000</v>
      </c>
      <c r="D9" s="468">
        <f>+D10+D11+D12</f>
        <v>14900</v>
      </c>
      <c r="E9" s="467">
        <f>+E10+E11+E12</f>
        <v>15200</v>
      </c>
    </row>
    <row r="10" spans="1:5" s="437" customFormat="1" ht="12" customHeight="1">
      <c r="A10" s="14" t="s">
        <v>276</v>
      </c>
      <c r="B10" s="439" t="s">
        <v>281</v>
      </c>
      <c r="C10" s="420">
        <v>7400</v>
      </c>
      <c r="D10" s="420">
        <v>7400</v>
      </c>
      <c r="E10" s="281">
        <v>7550</v>
      </c>
    </row>
    <row r="11" spans="1:5" s="437" customFormat="1" ht="12" customHeight="1">
      <c r="A11" s="14" t="s">
        <v>277</v>
      </c>
      <c r="B11" s="439" t="s">
        <v>282</v>
      </c>
      <c r="C11" s="420"/>
      <c r="D11" s="420"/>
      <c r="E11" s="281"/>
    </row>
    <row r="12" spans="1:5" s="437" customFormat="1" ht="12" customHeight="1">
      <c r="A12" s="14" t="s">
        <v>454</v>
      </c>
      <c r="B12" s="510" t="s">
        <v>455</v>
      </c>
      <c r="C12" s="420">
        <v>7600</v>
      </c>
      <c r="D12" s="420">
        <v>7500</v>
      </c>
      <c r="E12" s="281">
        <v>7650</v>
      </c>
    </row>
    <row r="13" spans="1:5" s="437" customFormat="1" ht="12" customHeight="1">
      <c r="A13" s="14" t="s">
        <v>278</v>
      </c>
      <c r="B13" s="439" t="s">
        <v>283</v>
      </c>
      <c r="C13" s="420">
        <v>2900</v>
      </c>
      <c r="D13" s="420">
        <v>2900</v>
      </c>
      <c r="E13" s="281">
        <v>2850</v>
      </c>
    </row>
    <row r="14" spans="1:5" s="437" customFormat="1" ht="12" customHeight="1">
      <c r="A14" s="14" t="s">
        <v>279</v>
      </c>
      <c r="B14" s="439" t="s">
        <v>284</v>
      </c>
      <c r="C14" s="420"/>
      <c r="D14" s="420"/>
      <c r="E14" s="281"/>
    </row>
    <row r="15" spans="1:5" s="437" customFormat="1" ht="12" customHeight="1" thickBot="1">
      <c r="A15" s="16" t="s">
        <v>280</v>
      </c>
      <c r="B15" s="440" t="s">
        <v>285</v>
      </c>
      <c r="C15" s="422">
        <v>860</v>
      </c>
      <c r="D15" s="422">
        <v>900</v>
      </c>
      <c r="E15" s="283">
        <v>700</v>
      </c>
    </row>
    <row r="16" spans="1:5" s="437" customFormat="1" ht="12" customHeight="1" thickBot="1">
      <c r="A16" s="20" t="s">
        <v>23</v>
      </c>
      <c r="B16" s="21" t="s">
        <v>541</v>
      </c>
      <c r="C16" s="487">
        <v>27650</v>
      </c>
      <c r="D16" s="487">
        <v>27200</v>
      </c>
      <c r="E16" s="488">
        <v>26850</v>
      </c>
    </row>
    <row r="17" spans="1:6" s="437" customFormat="1" ht="12" customHeight="1" thickBot="1">
      <c r="A17" s="20" t="s">
        <v>24</v>
      </c>
      <c r="B17" s="21" t="s">
        <v>10</v>
      </c>
      <c r="C17" s="487"/>
      <c r="D17" s="487"/>
      <c r="E17" s="488"/>
    </row>
    <row r="18" spans="1:6" s="437" customFormat="1" ht="12" customHeight="1" thickBot="1">
      <c r="A18" s="20" t="s">
        <v>181</v>
      </c>
      <c r="B18" s="21" t="s">
        <v>540</v>
      </c>
      <c r="C18" s="487">
        <v>800</v>
      </c>
      <c r="D18" s="487">
        <v>750</v>
      </c>
      <c r="E18" s="488">
        <v>780</v>
      </c>
    </row>
    <row r="19" spans="1:6" s="437" customFormat="1" ht="12" customHeight="1" thickBot="1">
      <c r="A19" s="20" t="s">
        <v>26</v>
      </c>
      <c r="B19" s="309" t="s">
        <v>539</v>
      </c>
      <c r="C19" s="487"/>
      <c r="D19" s="487"/>
      <c r="E19" s="488"/>
    </row>
    <row r="20" spans="1:6" s="437" customFormat="1" ht="12" customHeight="1" thickBot="1">
      <c r="A20" s="20" t="s">
        <v>27</v>
      </c>
      <c r="B20" s="21" t="s">
        <v>318</v>
      </c>
      <c r="C20" s="426">
        <f>+C5+C6+C7+C8+C16+C17+C18+C19</f>
        <v>485540</v>
      </c>
      <c r="D20" s="426">
        <f>+D5+D6+D7+D8+D16+D17+D18+D19</f>
        <v>466350</v>
      </c>
      <c r="E20" s="320">
        <f>+E5+E6+E7+E8+E16+E17+E18+E19</f>
        <v>452680</v>
      </c>
    </row>
    <row r="21" spans="1:6" s="437" customFormat="1" ht="12" customHeight="1" thickBot="1">
      <c r="A21" s="20" t="s">
        <v>28</v>
      </c>
      <c r="B21" s="21" t="s">
        <v>542</v>
      </c>
      <c r="C21" s="539"/>
      <c r="D21" s="539"/>
      <c r="E21" s="540"/>
    </row>
    <row r="22" spans="1:6" s="437" customFormat="1" ht="12" customHeight="1" thickBot="1">
      <c r="A22" s="20" t="s">
        <v>29</v>
      </c>
      <c r="B22" s="21" t="s">
        <v>543</v>
      </c>
      <c r="C22" s="426">
        <f>+C20+C21</f>
        <v>485540</v>
      </c>
      <c r="D22" s="426">
        <f>+D20+D21</f>
        <v>466350</v>
      </c>
      <c r="E22" s="466">
        <f>+E20+E21</f>
        <v>452680</v>
      </c>
    </row>
    <row r="23" spans="1:6" s="437" customFormat="1" ht="12" customHeight="1">
      <c r="A23" s="391"/>
      <c r="B23" s="392"/>
      <c r="C23" s="393"/>
      <c r="D23" s="536"/>
      <c r="E23" s="537"/>
    </row>
    <row r="24" spans="1:6" s="437" customFormat="1" ht="12" customHeight="1">
      <c r="A24" s="585" t="s">
        <v>47</v>
      </c>
      <c r="B24" s="585"/>
      <c r="C24" s="585"/>
      <c r="D24" s="585"/>
      <c r="E24" s="585"/>
    </row>
    <row r="25" spans="1:6" s="437" customFormat="1" ht="12" customHeight="1" thickBot="1">
      <c r="A25" s="586" t="s">
        <v>154</v>
      </c>
      <c r="B25" s="586"/>
      <c r="C25" s="403"/>
      <c r="D25" s="148"/>
      <c r="E25" s="324" t="s">
        <v>234</v>
      </c>
    </row>
    <row r="26" spans="1:6" s="437" customFormat="1" ht="24" customHeight="1" thickBot="1">
      <c r="A26" s="23" t="s">
        <v>17</v>
      </c>
      <c r="B26" s="24" t="s">
        <v>48</v>
      </c>
      <c r="C26" s="24" t="str">
        <f>+C3</f>
        <v>2016. évi</v>
      </c>
      <c r="D26" s="24" t="str">
        <f>+D3</f>
        <v>2017. évi</v>
      </c>
      <c r="E26" s="170" t="str">
        <f>+E3</f>
        <v>2018. évi</v>
      </c>
      <c r="F26" s="538"/>
    </row>
    <row r="27" spans="1:6" s="437" customFormat="1" ht="12" customHeight="1" thickBot="1">
      <c r="A27" s="430" t="s">
        <v>499</v>
      </c>
      <c r="B27" s="431" t="s">
        <v>500</v>
      </c>
      <c r="C27" s="431" t="s">
        <v>501</v>
      </c>
      <c r="D27" s="431" t="s">
        <v>503</v>
      </c>
      <c r="E27" s="532" t="s">
        <v>502</v>
      </c>
      <c r="F27" s="538"/>
    </row>
    <row r="28" spans="1:6" s="437" customFormat="1" ht="15" customHeight="1" thickBot="1">
      <c r="A28" s="20" t="s">
        <v>19</v>
      </c>
      <c r="B28" s="30" t="s">
        <v>544</v>
      </c>
      <c r="C28" s="487">
        <v>434369</v>
      </c>
      <c r="D28" s="487">
        <v>425679</v>
      </c>
      <c r="E28" s="483">
        <v>417509</v>
      </c>
      <c r="F28" s="538"/>
    </row>
    <row r="29" spans="1:6" ht="12" customHeight="1" thickBot="1">
      <c r="A29" s="512" t="s">
        <v>20</v>
      </c>
      <c r="B29" s="533" t="s">
        <v>549</v>
      </c>
      <c r="C29" s="534">
        <f>+C30+C31+C32</f>
        <v>49500</v>
      </c>
      <c r="D29" s="534">
        <f>+D30+D31+D32</f>
        <v>39000</v>
      </c>
      <c r="E29" s="535">
        <f>+E30+E31+E32</f>
        <v>33500</v>
      </c>
    </row>
    <row r="30" spans="1:6" ht="12" customHeight="1">
      <c r="A30" s="15" t="s">
        <v>107</v>
      </c>
      <c r="B30" s="8" t="s">
        <v>233</v>
      </c>
      <c r="C30" s="421"/>
      <c r="D30" s="421">
        <v>39000</v>
      </c>
      <c r="E30" s="282">
        <v>23500</v>
      </c>
    </row>
    <row r="31" spans="1:6" ht="12" customHeight="1">
      <c r="A31" s="15" t="s">
        <v>108</v>
      </c>
      <c r="B31" s="12" t="s">
        <v>188</v>
      </c>
      <c r="C31" s="420">
        <v>49500</v>
      </c>
      <c r="D31" s="420"/>
      <c r="E31" s="281">
        <v>10000</v>
      </c>
    </row>
    <row r="32" spans="1:6" ht="12" customHeight="1" thickBot="1">
      <c r="A32" s="15" t="s">
        <v>109</v>
      </c>
      <c r="B32" s="311" t="s">
        <v>236</v>
      </c>
      <c r="C32" s="420"/>
      <c r="D32" s="420"/>
      <c r="E32" s="281"/>
    </row>
    <row r="33" spans="1:7" ht="12" customHeight="1" thickBot="1">
      <c r="A33" s="20" t="s">
        <v>21</v>
      </c>
      <c r="B33" s="131" t="s">
        <v>468</v>
      </c>
      <c r="C33" s="419">
        <f>+C28+C29</f>
        <v>483869</v>
      </c>
      <c r="D33" s="419">
        <f>+D28+D29</f>
        <v>464679</v>
      </c>
      <c r="E33" s="280">
        <f>+E28+E29</f>
        <v>451009</v>
      </c>
    </row>
    <row r="34" spans="1:7" ht="15" customHeight="1" thickBot="1">
      <c r="A34" s="20" t="s">
        <v>22</v>
      </c>
      <c r="B34" s="131" t="s">
        <v>545</v>
      </c>
      <c r="C34" s="541">
        <v>1671</v>
      </c>
      <c r="D34" s="541">
        <v>1671</v>
      </c>
      <c r="E34" s="542">
        <v>1671</v>
      </c>
      <c r="F34" s="450"/>
    </row>
    <row r="35" spans="1:7" s="437" customFormat="1" ht="12.95" customHeight="1" thickBot="1">
      <c r="A35" s="312" t="s">
        <v>23</v>
      </c>
      <c r="B35" s="401" t="s">
        <v>546</v>
      </c>
      <c r="C35" s="531">
        <f>+C33+C34</f>
        <v>485540</v>
      </c>
      <c r="D35" s="531">
        <f>+D33+D34</f>
        <v>466350</v>
      </c>
      <c r="E35" s="525">
        <f>+E33+E34</f>
        <v>452680</v>
      </c>
    </row>
    <row r="36" spans="1:7">
      <c r="C36" s="402"/>
    </row>
    <row r="37" spans="1:7">
      <c r="C37" s="402"/>
    </row>
    <row r="38" spans="1:7">
      <c r="C38" s="402"/>
    </row>
    <row r="39" spans="1:7" ht="16.5" customHeight="1">
      <c r="C39" s="402"/>
    </row>
    <row r="40" spans="1:7">
      <c r="C40" s="402"/>
    </row>
    <row r="41" spans="1:7">
      <c r="C41" s="402"/>
    </row>
    <row r="42" spans="1:7" s="402" customFormat="1">
      <c r="F42" s="435"/>
      <c r="G42" s="435"/>
    </row>
    <row r="43" spans="1:7" s="402" customFormat="1">
      <c r="F43" s="435"/>
      <c r="G43" s="435"/>
    </row>
    <row r="44" spans="1:7" s="402" customFormat="1">
      <c r="F44" s="435"/>
      <c r="G44" s="435"/>
    </row>
    <row r="45" spans="1:7" s="402" customFormat="1">
      <c r="F45" s="435"/>
      <c r="G45" s="435"/>
    </row>
    <row r="46" spans="1:7" s="402" customFormat="1">
      <c r="F46" s="435"/>
      <c r="G46" s="435"/>
    </row>
    <row r="47" spans="1:7" s="402" customFormat="1">
      <c r="F47" s="435"/>
      <c r="G47" s="435"/>
    </row>
    <row r="48" spans="1:7" s="402" customFormat="1">
      <c r="F48" s="435"/>
      <c r="G48" s="435"/>
    </row>
  </sheetData>
  <sheetProtection sheet="1"/>
  <mergeCells count="4">
    <mergeCell ref="A1:E1"/>
    <mergeCell ref="A2:B2"/>
    <mergeCell ref="A24:E24"/>
    <mergeCell ref="A25:B25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CE,Félkövér"&amp;12Buj Község Önkormányzat
2015. ÉVI KÖLTSÉGVETÉSI ÉVET KÖVETŐ 3 ÉV TERVEZETT BEVÉTELEI, KIADÁSAI&amp;R&amp;"Times New Roman CE,Félkövér dőlt"&amp;11 7. számú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2.75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32"/>
  <sheetViews>
    <sheetView topLeftCell="A115" zoomScale="130" zoomScaleNormal="130" zoomScaleSheetLayoutView="100" workbookViewId="0">
      <selection activeCell="C104" sqref="C104"/>
    </sheetView>
  </sheetViews>
  <sheetFormatPr defaultRowHeight="15.75"/>
  <cols>
    <col min="1" max="1" width="9.5" style="402" customWidth="1"/>
    <col min="2" max="2" width="91.6640625" style="402" customWidth="1"/>
    <col min="3" max="3" width="21.6640625" style="403" customWidth="1"/>
    <col min="4" max="4" width="9" style="435" customWidth="1"/>
    <col min="5" max="16384" width="9.33203125" style="435"/>
  </cols>
  <sheetData>
    <row r="1" spans="1:3" ht="15.95" customHeight="1">
      <c r="A1" s="585" t="s">
        <v>16</v>
      </c>
      <c r="B1" s="585"/>
      <c r="C1" s="585"/>
    </row>
    <row r="2" spans="1:3" ht="15.95" customHeight="1" thickBot="1">
      <c r="A2" s="584" t="s">
        <v>153</v>
      </c>
      <c r="B2" s="584"/>
      <c r="C2" s="324" t="s">
        <v>234</v>
      </c>
    </row>
    <row r="3" spans="1:3" ht="38.1" customHeight="1" thickBot="1">
      <c r="A3" s="23" t="s">
        <v>72</v>
      </c>
      <c r="B3" s="24" t="s">
        <v>18</v>
      </c>
      <c r="C3" s="41" t="str">
        <f>+CONCATENATE(LEFT(ÖSSZEFÜGGÉSEK!A5,4),". évi előirányzat")</f>
        <v>2015. évi előirányzat</v>
      </c>
    </row>
    <row r="4" spans="1:3" s="436" customFormat="1" ht="12" customHeight="1" thickBot="1">
      <c r="A4" s="430" t="s">
        <v>499</v>
      </c>
      <c r="B4" s="431" t="s">
        <v>500</v>
      </c>
      <c r="C4" s="432" t="s">
        <v>501</v>
      </c>
    </row>
    <row r="5" spans="1:3" s="437" customFormat="1" ht="12" customHeight="1" thickBot="1">
      <c r="A5" s="20" t="s">
        <v>19</v>
      </c>
      <c r="B5" s="21" t="s">
        <v>259</v>
      </c>
      <c r="C5" s="314">
        <f>+C6+C7+C8+C9+C10+C11</f>
        <v>0</v>
      </c>
    </row>
    <row r="6" spans="1:3" s="437" customFormat="1" ht="12" customHeight="1">
      <c r="A6" s="15" t="s">
        <v>101</v>
      </c>
      <c r="B6" s="438" t="s">
        <v>260</v>
      </c>
      <c r="C6" s="317"/>
    </row>
    <row r="7" spans="1:3" s="437" customFormat="1" ht="12" customHeight="1">
      <c r="A7" s="14" t="s">
        <v>102</v>
      </c>
      <c r="B7" s="439" t="s">
        <v>261</v>
      </c>
      <c r="C7" s="316"/>
    </row>
    <row r="8" spans="1:3" s="437" customFormat="1" ht="12" customHeight="1">
      <c r="A8" s="14" t="s">
        <v>103</v>
      </c>
      <c r="B8" s="439" t="s">
        <v>262</v>
      </c>
      <c r="C8" s="316"/>
    </row>
    <row r="9" spans="1:3" s="437" customFormat="1" ht="12" customHeight="1">
      <c r="A9" s="14" t="s">
        <v>104</v>
      </c>
      <c r="B9" s="439" t="s">
        <v>263</v>
      </c>
      <c r="C9" s="316"/>
    </row>
    <row r="10" spans="1:3" s="437" customFormat="1" ht="12" customHeight="1">
      <c r="A10" s="14" t="s">
        <v>149</v>
      </c>
      <c r="B10" s="310" t="s">
        <v>449</v>
      </c>
      <c r="C10" s="316"/>
    </row>
    <row r="11" spans="1:3" s="437" customFormat="1" ht="12" customHeight="1" thickBot="1">
      <c r="A11" s="16" t="s">
        <v>105</v>
      </c>
      <c r="B11" s="311" t="s">
        <v>450</v>
      </c>
      <c r="C11" s="316"/>
    </row>
    <row r="12" spans="1:3" s="437" customFormat="1" ht="12" customHeight="1" thickBot="1">
      <c r="A12" s="20" t="s">
        <v>20</v>
      </c>
      <c r="B12" s="309" t="s">
        <v>264</v>
      </c>
      <c r="C12" s="314">
        <f>+C13+C14+C15+C16+C17</f>
        <v>1080</v>
      </c>
    </row>
    <row r="13" spans="1:3" s="437" customFormat="1" ht="12" customHeight="1">
      <c r="A13" s="15" t="s">
        <v>107</v>
      </c>
      <c r="B13" s="438" t="s">
        <v>265</v>
      </c>
      <c r="C13" s="317"/>
    </row>
    <row r="14" spans="1:3" s="437" customFormat="1" ht="12" customHeight="1">
      <c r="A14" s="14" t="s">
        <v>108</v>
      </c>
      <c r="B14" s="439" t="s">
        <v>266</v>
      </c>
      <c r="C14" s="316"/>
    </row>
    <row r="15" spans="1:3" s="437" customFormat="1" ht="12" customHeight="1">
      <c r="A15" s="14" t="s">
        <v>109</v>
      </c>
      <c r="B15" s="439" t="s">
        <v>438</v>
      </c>
      <c r="C15" s="316"/>
    </row>
    <row r="16" spans="1:3" s="437" customFormat="1" ht="12" customHeight="1">
      <c r="A16" s="14" t="s">
        <v>110</v>
      </c>
      <c r="B16" s="439" t="s">
        <v>439</v>
      </c>
      <c r="C16" s="316"/>
    </row>
    <row r="17" spans="1:3" s="437" customFormat="1" ht="12" customHeight="1">
      <c r="A17" s="14" t="s">
        <v>111</v>
      </c>
      <c r="B17" s="439" t="s">
        <v>267</v>
      </c>
      <c r="C17" s="316">
        <v>1080</v>
      </c>
    </row>
    <row r="18" spans="1:3" s="437" customFormat="1" ht="12" customHeight="1" thickBot="1">
      <c r="A18" s="16" t="s">
        <v>120</v>
      </c>
      <c r="B18" s="311" t="s">
        <v>268</v>
      </c>
      <c r="C18" s="318"/>
    </row>
    <row r="19" spans="1:3" s="437" customFormat="1" ht="12" customHeight="1" thickBot="1">
      <c r="A19" s="20" t="s">
        <v>21</v>
      </c>
      <c r="B19" s="21" t="s">
        <v>269</v>
      </c>
      <c r="C19" s="314">
        <f>+C20+C21+C22+C23+C24</f>
        <v>0</v>
      </c>
    </row>
    <row r="20" spans="1:3" s="437" customFormat="1" ht="12" customHeight="1">
      <c r="A20" s="15" t="s">
        <v>90</v>
      </c>
      <c r="B20" s="438" t="s">
        <v>270</v>
      </c>
      <c r="C20" s="317"/>
    </row>
    <row r="21" spans="1:3" s="437" customFormat="1" ht="12" customHeight="1">
      <c r="A21" s="14" t="s">
        <v>91</v>
      </c>
      <c r="B21" s="439" t="s">
        <v>271</v>
      </c>
      <c r="C21" s="316"/>
    </row>
    <row r="22" spans="1:3" s="437" customFormat="1" ht="12" customHeight="1">
      <c r="A22" s="14" t="s">
        <v>92</v>
      </c>
      <c r="B22" s="439" t="s">
        <v>440</v>
      </c>
      <c r="C22" s="316"/>
    </row>
    <row r="23" spans="1:3" s="437" customFormat="1" ht="12" customHeight="1">
      <c r="A23" s="14" t="s">
        <v>93</v>
      </c>
      <c r="B23" s="439" t="s">
        <v>441</v>
      </c>
      <c r="C23" s="316"/>
    </row>
    <row r="24" spans="1:3" s="437" customFormat="1" ht="12" customHeight="1">
      <c r="A24" s="14" t="s">
        <v>172</v>
      </c>
      <c r="B24" s="439" t="s">
        <v>272</v>
      </c>
      <c r="C24" s="316"/>
    </row>
    <row r="25" spans="1:3" s="437" customFormat="1" ht="12" customHeight="1" thickBot="1">
      <c r="A25" s="16" t="s">
        <v>173</v>
      </c>
      <c r="B25" s="440" t="s">
        <v>273</v>
      </c>
      <c r="C25" s="318"/>
    </row>
    <row r="26" spans="1:3" s="437" customFormat="1" ht="12" customHeight="1" thickBot="1">
      <c r="A26" s="20" t="s">
        <v>174</v>
      </c>
      <c r="B26" s="21" t="s">
        <v>274</v>
      </c>
      <c r="C26" s="320">
        <f>+C27+C31+C32+C33</f>
        <v>1000</v>
      </c>
    </row>
    <row r="27" spans="1:3" s="437" customFormat="1" ht="12" customHeight="1">
      <c r="A27" s="15" t="s">
        <v>275</v>
      </c>
      <c r="B27" s="438" t="s">
        <v>456</v>
      </c>
      <c r="C27" s="433">
        <f>+C28+C29+C30</f>
        <v>1000</v>
      </c>
    </row>
    <row r="28" spans="1:3" s="437" customFormat="1" ht="12" customHeight="1">
      <c r="A28" s="14" t="s">
        <v>276</v>
      </c>
      <c r="B28" s="439" t="s">
        <v>281</v>
      </c>
      <c r="C28" s="316">
        <v>1000</v>
      </c>
    </row>
    <row r="29" spans="1:3" s="437" customFormat="1" ht="12" customHeight="1">
      <c r="A29" s="14" t="s">
        <v>277</v>
      </c>
      <c r="B29" s="439" t="s">
        <v>282</v>
      </c>
      <c r="C29" s="316"/>
    </row>
    <row r="30" spans="1:3" s="437" customFormat="1" ht="12" customHeight="1">
      <c r="A30" s="14" t="s">
        <v>454</v>
      </c>
      <c r="B30" s="510" t="s">
        <v>455</v>
      </c>
      <c r="C30" s="316"/>
    </row>
    <row r="31" spans="1:3" s="437" customFormat="1" ht="12" customHeight="1">
      <c r="A31" s="14" t="s">
        <v>278</v>
      </c>
      <c r="B31" s="439" t="s">
        <v>283</v>
      </c>
      <c r="C31" s="316"/>
    </row>
    <row r="32" spans="1:3" s="437" customFormat="1" ht="12" customHeight="1">
      <c r="A32" s="14" t="s">
        <v>279</v>
      </c>
      <c r="B32" s="439" t="s">
        <v>284</v>
      </c>
      <c r="C32" s="316"/>
    </row>
    <row r="33" spans="1:3" s="437" customFormat="1" ht="12" customHeight="1" thickBot="1">
      <c r="A33" s="16" t="s">
        <v>280</v>
      </c>
      <c r="B33" s="440" t="s">
        <v>285</v>
      </c>
      <c r="C33" s="318"/>
    </row>
    <row r="34" spans="1:3" s="437" customFormat="1" ht="12" customHeight="1" thickBot="1">
      <c r="A34" s="20" t="s">
        <v>23</v>
      </c>
      <c r="B34" s="21" t="s">
        <v>451</v>
      </c>
      <c r="C34" s="314">
        <f>SUM(C35:C45)</f>
        <v>11029</v>
      </c>
    </row>
    <row r="35" spans="1:3" s="437" customFormat="1" ht="12" customHeight="1">
      <c r="A35" s="15" t="s">
        <v>94</v>
      </c>
      <c r="B35" s="438" t="s">
        <v>288</v>
      </c>
      <c r="C35" s="317"/>
    </row>
    <row r="36" spans="1:3" s="437" customFormat="1" ht="12" customHeight="1">
      <c r="A36" s="14" t="s">
        <v>95</v>
      </c>
      <c r="B36" s="439" t="s">
        <v>289</v>
      </c>
      <c r="C36" s="316">
        <v>800</v>
      </c>
    </row>
    <row r="37" spans="1:3" s="437" customFormat="1" ht="12" customHeight="1">
      <c r="A37" s="14" t="s">
        <v>96</v>
      </c>
      <c r="B37" s="439" t="s">
        <v>290</v>
      </c>
      <c r="C37" s="316"/>
    </row>
    <row r="38" spans="1:3" s="437" customFormat="1" ht="12" customHeight="1">
      <c r="A38" s="14" t="s">
        <v>176</v>
      </c>
      <c r="B38" s="439" t="s">
        <v>291</v>
      </c>
      <c r="C38" s="316"/>
    </row>
    <row r="39" spans="1:3" s="437" customFormat="1" ht="12" customHeight="1">
      <c r="A39" s="14" t="s">
        <v>177</v>
      </c>
      <c r="B39" s="439" t="s">
        <v>292</v>
      </c>
      <c r="C39" s="316">
        <v>8054</v>
      </c>
    </row>
    <row r="40" spans="1:3" s="437" customFormat="1" ht="12" customHeight="1">
      <c r="A40" s="14" t="s">
        <v>178</v>
      </c>
      <c r="B40" s="439" t="s">
        <v>293</v>
      </c>
      <c r="C40" s="316">
        <v>2175</v>
      </c>
    </row>
    <row r="41" spans="1:3" s="437" customFormat="1" ht="12" customHeight="1">
      <c r="A41" s="14" t="s">
        <v>179</v>
      </c>
      <c r="B41" s="439" t="s">
        <v>294</v>
      </c>
      <c r="C41" s="316"/>
    </row>
    <row r="42" spans="1:3" s="437" customFormat="1" ht="12" customHeight="1">
      <c r="A42" s="14" t="s">
        <v>180</v>
      </c>
      <c r="B42" s="439" t="s">
        <v>295</v>
      </c>
      <c r="C42" s="316"/>
    </row>
    <row r="43" spans="1:3" s="437" customFormat="1" ht="12" customHeight="1">
      <c r="A43" s="14" t="s">
        <v>286</v>
      </c>
      <c r="B43" s="439" t="s">
        <v>296</v>
      </c>
      <c r="C43" s="319"/>
    </row>
    <row r="44" spans="1:3" s="437" customFormat="1" ht="12" customHeight="1">
      <c r="A44" s="16" t="s">
        <v>287</v>
      </c>
      <c r="B44" s="440" t="s">
        <v>453</v>
      </c>
      <c r="C44" s="425"/>
    </row>
    <row r="45" spans="1:3" s="437" customFormat="1" ht="12" customHeight="1" thickBot="1">
      <c r="A45" s="16" t="s">
        <v>452</v>
      </c>
      <c r="B45" s="311" t="s">
        <v>297</v>
      </c>
      <c r="C45" s="425"/>
    </row>
    <row r="46" spans="1:3" s="437" customFormat="1" ht="12" customHeight="1" thickBot="1">
      <c r="A46" s="20" t="s">
        <v>24</v>
      </c>
      <c r="B46" s="21" t="s">
        <v>298</v>
      </c>
      <c r="C46" s="314">
        <f>SUM(C47:C51)</f>
        <v>0</v>
      </c>
    </row>
    <row r="47" spans="1:3" s="437" customFormat="1" ht="12" customHeight="1">
      <c r="A47" s="15" t="s">
        <v>97</v>
      </c>
      <c r="B47" s="438" t="s">
        <v>302</v>
      </c>
      <c r="C47" s="482"/>
    </row>
    <row r="48" spans="1:3" s="437" customFormat="1" ht="12" customHeight="1">
      <c r="A48" s="14" t="s">
        <v>98</v>
      </c>
      <c r="B48" s="439" t="s">
        <v>303</v>
      </c>
      <c r="C48" s="319"/>
    </row>
    <row r="49" spans="1:3" s="437" customFormat="1" ht="12" customHeight="1">
      <c r="A49" s="14" t="s">
        <v>299</v>
      </c>
      <c r="B49" s="439" t="s">
        <v>304</v>
      </c>
      <c r="C49" s="319"/>
    </row>
    <row r="50" spans="1:3" s="437" customFormat="1" ht="12" customHeight="1">
      <c r="A50" s="14" t="s">
        <v>300</v>
      </c>
      <c r="B50" s="439" t="s">
        <v>305</v>
      </c>
      <c r="C50" s="319"/>
    </row>
    <row r="51" spans="1:3" s="437" customFormat="1" ht="12" customHeight="1" thickBot="1">
      <c r="A51" s="16" t="s">
        <v>301</v>
      </c>
      <c r="B51" s="311" t="s">
        <v>306</v>
      </c>
      <c r="C51" s="425"/>
    </row>
    <row r="52" spans="1:3" s="437" customFormat="1" ht="12" customHeight="1" thickBot="1">
      <c r="A52" s="20" t="s">
        <v>181</v>
      </c>
      <c r="B52" s="21" t="s">
        <v>307</v>
      </c>
      <c r="C52" s="314">
        <f>SUM(C53:C55)</f>
        <v>0</v>
      </c>
    </row>
    <row r="53" spans="1:3" s="437" customFormat="1" ht="12" customHeight="1">
      <c r="A53" s="15" t="s">
        <v>99</v>
      </c>
      <c r="B53" s="438" t="s">
        <v>308</v>
      </c>
      <c r="C53" s="317"/>
    </row>
    <row r="54" spans="1:3" s="437" customFormat="1" ht="12" customHeight="1">
      <c r="A54" s="14" t="s">
        <v>100</v>
      </c>
      <c r="B54" s="439" t="s">
        <v>442</v>
      </c>
      <c r="C54" s="316"/>
    </row>
    <row r="55" spans="1:3" s="437" customFormat="1" ht="12" customHeight="1">
      <c r="A55" s="14" t="s">
        <v>311</v>
      </c>
      <c r="B55" s="439" t="s">
        <v>309</v>
      </c>
      <c r="C55" s="316"/>
    </row>
    <row r="56" spans="1:3" s="437" customFormat="1" ht="12" customHeight="1" thickBot="1">
      <c r="A56" s="16" t="s">
        <v>312</v>
      </c>
      <c r="B56" s="311" t="s">
        <v>310</v>
      </c>
      <c r="C56" s="318"/>
    </row>
    <row r="57" spans="1:3" s="437" customFormat="1" ht="12" customHeight="1" thickBot="1">
      <c r="A57" s="20" t="s">
        <v>26</v>
      </c>
      <c r="B57" s="309" t="s">
        <v>313</v>
      </c>
      <c r="C57" s="314">
        <f>SUM(C58:C60)</f>
        <v>0</v>
      </c>
    </row>
    <row r="58" spans="1:3" s="437" customFormat="1" ht="12" customHeight="1">
      <c r="A58" s="15" t="s">
        <v>182</v>
      </c>
      <c r="B58" s="438" t="s">
        <v>315</v>
      </c>
      <c r="C58" s="319"/>
    </row>
    <row r="59" spans="1:3" s="437" customFormat="1" ht="12" customHeight="1">
      <c r="A59" s="14" t="s">
        <v>183</v>
      </c>
      <c r="B59" s="439" t="s">
        <v>443</v>
      </c>
      <c r="C59" s="319"/>
    </row>
    <row r="60" spans="1:3" s="437" customFormat="1" ht="12" customHeight="1">
      <c r="A60" s="14" t="s">
        <v>235</v>
      </c>
      <c r="B60" s="439" t="s">
        <v>316</v>
      </c>
      <c r="C60" s="319"/>
    </row>
    <row r="61" spans="1:3" s="437" customFormat="1" ht="12" customHeight="1" thickBot="1">
      <c r="A61" s="16" t="s">
        <v>314</v>
      </c>
      <c r="B61" s="311" t="s">
        <v>317</v>
      </c>
      <c r="C61" s="319"/>
    </row>
    <row r="62" spans="1:3" s="437" customFormat="1" ht="12" customHeight="1" thickBot="1">
      <c r="A62" s="517" t="s">
        <v>482</v>
      </c>
      <c r="B62" s="21" t="s">
        <v>318</v>
      </c>
      <c r="C62" s="320">
        <f>+C5+C12+C19+C26+C34+C46+C52+C57</f>
        <v>13109</v>
      </c>
    </row>
    <row r="63" spans="1:3" s="437" customFormat="1" ht="12" customHeight="1" thickBot="1">
      <c r="A63" s="485" t="s">
        <v>319</v>
      </c>
      <c r="B63" s="309" t="s">
        <v>320</v>
      </c>
      <c r="C63" s="314">
        <f>SUM(C64:C66)</f>
        <v>0</v>
      </c>
    </row>
    <row r="64" spans="1:3" s="437" customFormat="1" ht="12" customHeight="1">
      <c r="A64" s="15" t="s">
        <v>351</v>
      </c>
      <c r="B64" s="438" t="s">
        <v>321</v>
      </c>
      <c r="C64" s="319"/>
    </row>
    <row r="65" spans="1:3" s="437" customFormat="1" ht="12" customHeight="1">
      <c r="A65" s="14" t="s">
        <v>360</v>
      </c>
      <c r="B65" s="439" t="s">
        <v>322</v>
      </c>
      <c r="C65" s="319"/>
    </row>
    <row r="66" spans="1:3" s="437" customFormat="1" ht="12" customHeight="1" thickBot="1">
      <c r="A66" s="16" t="s">
        <v>361</v>
      </c>
      <c r="B66" s="511" t="s">
        <v>473</v>
      </c>
      <c r="C66" s="319"/>
    </row>
    <row r="67" spans="1:3" s="437" customFormat="1" ht="12" customHeight="1" thickBot="1">
      <c r="A67" s="485" t="s">
        <v>324</v>
      </c>
      <c r="B67" s="309" t="s">
        <v>557</v>
      </c>
      <c r="C67" s="314"/>
    </row>
    <row r="68" spans="1:3" s="437" customFormat="1" ht="12" customHeight="1" thickBot="1">
      <c r="A68" s="485" t="s">
        <v>330</v>
      </c>
      <c r="B68" s="309" t="s">
        <v>331</v>
      </c>
      <c r="C68" s="314">
        <f>SUM(C69:C70)</f>
        <v>0</v>
      </c>
    </row>
    <row r="69" spans="1:3" s="437" customFormat="1" ht="12" customHeight="1">
      <c r="A69" s="15" t="s">
        <v>354</v>
      </c>
      <c r="B69" s="438" t="s">
        <v>332</v>
      </c>
      <c r="C69" s="319"/>
    </row>
    <row r="70" spans="1:3" s="437" customFormat="1" ht="12" customHeight="1" thickBot="1">
      <c r="A70" s="16" t="s">
        <v>355</v>
      </c>
      <c r="B70" s="311" t="s">
        <v>333</v>
      </c>
      <c r="C70" s="319"/>
    </row>
    <row r="71" spans="1:3" s="437" customFormat="1" ht="12" customHeight="1" thickBot="1">
      <c r="A71" s="485" t="s">
        <v>334</v>
      </c>
      <c r="B71" s="309" t="s">
        <v>335</v>
      </c>
      <c r="C71" s="314">
        <f>SUM(C72:C74)</f>
        <v>0</v>
      </c>
    </row>
    <row r="72" spans="1:3" s="437" customFormat="1" ht="12" customHeight="1">
      <c r="A72" s="15" t="s">
        <v>356</v>
      </c>
      <c r="B72" s="438" t="s">
        <v>336</v>
      </c>
      <c r="C72" s="319"/>
    </row>
    <row r="73" spans="1:3" s="437" customFormat="1" ht="12" customHeight="1">
      <c r="A73" s="14" t="s">
        <v>357</v>
      </c>
      <c r="B73" s="439" t="s">
        <v>337</v>
      </c>
      <c r="C73" s="319"/>
    </row>
    <row r="74" spans="1:3" s="437" customFormat="1" ht="12" customHeight="1" thickBot="1">
      <c r="A74" s="16" t="s">
        <v>358</v>
      </c>
      <c r="B74" s="311" t="s">
        <v>338</v>
      </c>
      <c r="C74" s="319"/>
    </row>
    <row r="75" spans="1:3" s="437" customFormat="1" ht="12" customHeight="1" thickBot="1">
      <c r="A75" s="485" t="s">
        <v>339</v>
      </c>
      <c r="B75" s="309" t="s">
        <v>564</v>
      </c>
      <c r="C75" s="314"/>
    </row>
    <row r="76" spans="1:3" s="437" customFormat="1" ht="12" customHeight="1" thickBot="1">
      <c r="A76" s="485" t="s">
        <v>348</v>
      </c>
      <c r="B76" s="309" t="s">
        <v>481</v>
      </c>
      <c r="C76" s="483"/>
    </row>
    <row r="77" spans="1:3" s="437" customFormat="1" ht="13.5" customHeight="1" thickBot="1">
      <c r="A77" s="485" t="s">
        <v>350</v>
      </c>
      <c r="B77" s="309" t="s">
        <v>349</v>
      </c>
      <c r="C77" s="483"/>
    </row>
    <row r="78" spans="1:3" s="437" customFormat="1" ht="15.75" customHeight="1" thickBot="1">
      <c r="A78" s="485" t="s">
        <v>362</v>
      </c>
      <c r="B78" s="445" t="s">
        <v>484</v>
      </c>
      <c r="C78" s="320">
        <f>+C63+C67+C68+C71+C75+C77+C76</f>
        <v>0</v>
      </c>
    </row>
    <row r="79" spans="1:3" s="437" customFormat="1" ht="16.5" customHeight="1" thickBot="1">
      <c r="A79" s="486" t="s">
        <v>483</v>
      </c>
      <c r="B79" s="446" t="s">
        <v>485</v>
      </c>
      <c r="C79" s="320">
        <f>+C62+C78</f>
        <v>13109</v>
      </c>
    </row>
    <row r="80" spans="1:3" s="437" customFormat="1" ht="83.25" customHeight="1">
      <c r="A80" s="5"/>
      <c r="B80" s="6"/>
      <c r="C80" s="321"/>
    </row>
    <row r="81" spans="1:3" ht="16.5" customHeight="1">
      <c r="A81" s="585" t="s">
        <v>47</v>
      </c>
      <c r="B81" s="585"/>
      <c r="C81" s="585"/>
    </row>
    <row r="82" spans="1:3" s="447" customFormat="1" ht="16.5" customHeight="1" thickBot="1">
      <c r="A82" s="586" t="s">
        <v>154</v>
      </c>
      <c r="B82" s="586"/>
      <c r="C82" s="147" t="s">
        <v>234</v>
      </c>
    </row>
    <row r="83" spans="1:3" ht="38.1" customHeight="1" thickBot="1">
      <c r="A83" s="23" t="s">
        <v>72</v>
      </c>
      <c r="B83" s="24" t="s">
        <v>48</v>
      </c>
      <c r="C83" s="41" t="str">
        <f>+C3</f>
        <v>2015. évi előirányzat</v>
      </c>
    </row>
    <row r="84" spans="1:3" s="436" customFormat="1" ht="12" customHeight="1" thickBot="1">
      <c r="A84" s="34" t="s">
        <v>499</v>
      </c>
      <c r="B84" s="35" t="s">
        <v>500</v>
      </c>
      <c r="C84" s="36" t="s">
        <v>501</v>
      </c>
    </row>
    <row r="85" spans="1:3" ht="12" customHeight="1" thickBot="1">
      <c r="A85" s="22" t="s">
        <v>19</v>
      </c>
      <c r="B85" s="31" t="s">
        <v>457</v>
      </c>
      <c r="C85" s="313">
        <f>C86+C87+C88+C89+C90+C103</f>
        <v>11589</v>
      </c>
    </row>
    <row r="86" spans="1:3" ht="12" customHeight="1">
      <c r="A86" s="17" t="s">
        <v>101</v>
      </c>
      <c r="B86" s="10" t="s">
        <v>49</v>
      </c>
      <c r="C86" s="315">
        <v>1644</v>
      </c>
    </row>
    <row r="87" spans="1:3" ht="12" customHeight="1">
      <c r="A87" s="14" t="s">
        <v>102</v>
      </c>
      <c r="B87" s="8" t="s">
        <v>184</v>
      </c>
      <c r="C87" s="316">
        <v>444</v>
      </c>
    </row>
    <row r="88" spans="1:3" ht="12" customHeight="1">
      <c r="A88" s="14" t="s">
        <v>103</v>
      </c>
      <c r="B88" s="8" t="s">
        <v>140</v>
      </c>
      <c r="C88" s="318">
        <v>8501</v>
      </c>
    </row>
    <row r="89" spans="1:3" ht="12" customHeight="1">
      <c r="A89" s="14" t="s">
        <v>104</v>
      </c>
      <c r="B89" s="11" t="s">
        <v>185</v>
      </c>
      <c r="C89" s="318"/>
    </row>
    <row r="90" spans="1:3" ht="12" customHeight="1">
      <c r="A90" s="14" t="s">
        <v>115</v>
      </c>
      <c r="B90" s="19" t="s">
        <v>186</v>
      </c>
      <c r="C90" s="318">
        <v>1000</v>
      </c>
    </row>
    <row r="91" spans="1:3" ht="12" customHeight="1">
      <c r="A91" s="14" t="s">
        <v>105</v>
      </c>
      <c r="B91" s="8" t="s">
        <v>462</v>
      </c>
      <c r="C91" s="318"/>
    </row>
    <row r="92" spans="1:3" ht="12" customHeight="1">
      <c r="A92" s="14" t="s">
        <v>106</v>
      </c>
      <c r="B92" s="152" t="s">
        <v>461</v>
      </c>
      <c r="C92" s="318"/>
    </row>
    <row r="93" spans="1:3" ht="12" customHeight="1">
      <c r="A93" s="14" t="s">
        <v>116</v>
      </c>
      <c r="B93" s="152" t="s">
        <v>460</v>
      </c>
      <c r="C93" s="318"/>
    </row>
    <row r="94" spans="1:3" ht="12" customHeight="1">
      <c r="A94" s="14" t="s">
        <v>117</v>
      </c>
      <c r="B94" s="150" t="s">
        <v>365</v>
      </c>
      <c r="C94" s="318"/>
    </row>
    <row r="95" spans="1:3" ht="12" customHeight="1">
      <c r="A95" s="14" t="s">
        <v>118</v>
      </c>
      <c r="B95" s="151" t="s">
        <v>366</v>
      </c>
      <c r="C95" s="318"/>
    </row>
    <row r="96" spans="1:3" ht="12" customHeight="1">
      <c r="A96" s="14" t="s">
        <v>119</v>
      </c>
      <c r="B96" s="151" t="s">
        <v>367</v>
      </c>
      <c r="C96" s="318"/>
    </row>
    <row r="97" spans="1:3" ht="12" customHeight="1">
      <c r="A97" s="14" t="s">
        <v>121</v>
      </c>
      <c r="B97" s="150" t="s">
        <v>368</v>
      </c>
      <c r="C97" s="318"/>
    </row>
    <row r="98" spans="1:3" ht="12" customHeight="1">
      <c r="A98" s="14" t="s">
        <v>187</v>
      </c>
      <c r="B98" s="150" t="s">
        <v>369</v>
      </c>
      <c r="C98" s="318"/>
    </row>
    <row r="99" spans="1:3" ht="12" customHeight="1">
      <c r="A99" s="14" t="s">
        <v>363</v>
      </c>
      <c r="B99" s="151" t="s">
        <v>370</v>
      </c>
      <c r="C99" s="318"/>
    </row>
    <row r="100" spans="1:3" ht="12" customHeight="1">
      <c r="A100" s="13" t="s">
        <v>364</v>
      </c>
      <c r="B100" s="152" t="s">
        <v>371</v>
      </c>
      <c r="C100" s="318"/>
    </row>
    <row r="101" spans="1:3" ht="12" customHeight="1">
      <c r="A101" s="14" t="s">
        <v>458</v>
      </c>
      <c r="B101" s="152" t="s">
        <v>372</v>
      </c>
      <c r="C101" s="318"/>
    </row>
    <row r="102" spans="1:3" ht="12" customHeight="1">
      <c r="A102" s="16" t="s">
        <v>459</v>
      </c>
      <c r="B102" s="152" t="s">
        <v>373</v>
      </c>
      <c r="C102" s="318">
        <v>1000</v>
      </c>
    </row>
    <row r="103" spans="1:3" ht="12" customHeight="1">
      <c r="A103" s="14" t="s">
        <v>463</v>
      </c>
      <c r="B103" s="11" t="s">
        <v>50</v>
      </c>
      <c r="C103" s="316"/>
    </row>
    <row r="104" spans="1:3" ht="12" customHeight="1">
      <c r="A104" s="14" t="s">
        <v>464</v>
      </c>
      <c r="B104" s="8" t="s">
        <v>466</v>
      </c>
      <c r="C104" s="316"/>
    </row>
    <row r="105" spans="1:3" ht="12" customHeight="1" thickBot="1">
      <c r="A105" s="18" t="s">
        <v>465</v>
      </c>
      <c r="B105" s="515" t="s">
        <v>467</v>
      </c>
      <c r="C105" s="322"/>
    </row>
    <row r="106" spans="1:3" ht="12" customHeight="1" thickBot="1">
      <c r="A106" s="512" t="s">
        <v>20</v>
      </c>
      <c r="B106" s="513" t="s">
        <v>374</v>
      </c>
      <c r="C106" s="514">
        <f>+C107+C109+C111</f>
        <v>0</v>
      </c>
    </row>
    <row r="107" spans="1:3" ht="12" customHeight="1">
      <c r="A107" s="15" t="s">
        <v>107</v>
      </c>
      <c r="B107" s="8" t="s">
        <v>233</v>
      </c>
      <c r="C107" s="317"/>
    </row>
    <row r="108" spans="1:3" ht="12" customHeight="1">
      <c r="A108" s="15" t="s">
        <v>108</v>
      </c>
      <c r="B108" s="12" t="s">
        <v>378</v>
      </c>
      <c r="C108" s="317"/>
    </row>
    <row r="109" spans="1:3" ht="12" customHeight="1">
      <c r="A109" s="15" t="s">
        <v>109</v>
      </c>
      <c r="B109" s="12" t="s">
        <v>188</v>
      </c>
      <c r="C109" s="316"/>
    </row>
    <row r="110" spans="1:3" ht="12" customHeight="1">
      <c r="A110" s="15" t="s">
        <v>110</v>
      </c>
      <c r="B110" s="12" t="s">
        <v>379</v>
      </c>
      <c r="C110" s="281"/>
    </row>
    <row r="111" spans="1:3" ht="12" customHeight="1" thickBot="1">
      <c r="A111" s="15" t="s">
        <v>111</v>
      </c>
      <c r="B111" s="311" t="s">
        <v>236</v>
      </c>
      <c r="C111" s="281"/>
    </row>
    <row r="112" spans="1:3" ht="12" customHeight="1" thickBot="1">
      <c r="A112" s="20" t="s">
        <v>21</v>
      </c>
      <c r="B112" s="131" t="s">
        <v>468</v>
      </c>
      <c r="C112" s="314">
        <f>+C85+C106</f>
        <v>11589</v>
      </c>
    </row>
    <row r="113" spans="1:9" ht="12" customHeight="1" thickBot="1">
      <c r="A113" s="20" t="s">
        <v>22</v>
      </c>
      <c r="B113" s="131" t="s">
        <v>469</v>
      </c>
      <c r="C113" s="314">
        <f>+C114+C115+C116</f>
        <v>0</v>
      </c>
    </row>
    <row r="114" spans="1:9" ht="12" customHeight="1">
      <c r="A114" s="15" t="s">
        <v>275</v>
      </c>
      <c r="B114" s="12" t="s">
        <v>470</v>
      </c>
      <c r="C114" s="281"/>
    </row>
    <row r="115" spans="1:9" ht="12" customHeight="1">
      <c r="A115" s="15" t="s">
        <v>278</v>
      </c>
      <c r="B115" s="12" t="s">
        <v>471</v>
      </c>
      <c r="C115" s="281"/>
    </row>
    <row r="116" spans="1:9" ht="12" customHeight="1" thickBot="1">
      <c r="A116" s="13" t="s">
        <v>279</v>
      </c>
      <c r="B116" s="12" t="s">
        <v>472</v>
      </c>
      <c r="C116" s="281"/>
    </row>
    <row r="117" spans="1:9" ht="12" customHeight="1" thickBot="1">
      <c r="A117" s="20" t="s">
        <v>23</v>
      </c>
      <c r="B117" s="131" t="s">
        <v>559</v>
      </c>
      <c r="C117" s="314"/>
    </row>
    <row r="118" spans="1:9" ht="12" customHeight="1" thickBot="1">
      <c r="A118" s="20" t="s">
        <v>24</v>
      </c>
      <c r="B118" s="131" t="s">
        <v>474</v>
      </c>
      <c r="C118" s="320">
        <f>+C119+C120+C121+C122</f>
        <v>0</v>
      </c>
    </row>
    <row r="119" spans="1:9" ht="12" customHeight="1">
      <c r="A119" s="15" t="s">
        <v>97</v>
      </c>
      <c r="B119" s="9" t="s">
        <v>385</v>
      </c>
      <c r="C119" s="281"/>
    </row>
    <row r="120" spans="1:9" ht="12" customHeight="1">
      <c r="A120" s="15" t="s">
        <v>98</v>
      </c>
      <c r="B120" s="9" t="s">
        <v>386</v>
      </c>
      <c r="C120" s="281"/>
    </row>
    <row r="121" spans="1:9" ht="12" customHeight="1">
      <c r="A121" s="15" t="s">
        <v>299</v>
      </c>
      <c r="B121" s="9" t="s">
        <v>475</v>
      </c>
      <c r="C121" s="281"/>
    </row>
    <row r="122" spans="1:9" ht="12" customHeight="1" thickBot="1">
      <c r="A122" s="13" t="s">
        <v>300</v>
      </c>
      <c r="B122" s="7" t="s">
        <v>405</v>
      </c>
      <c r="C122" s="281"/>
    </row>
    <row r="123" spans="1:9" ht="12" customHeight="1" thickBot="1">
      <c r="A123" s="20" t="s">
        <v>25</v>
      </c>
      <c r="B123" s="131" t="s">
        <v>578</v>
      </c>
      <c r="C123" s="323"/>
    </row>
    <row r="124" spans="1:9" ht="12" customHeight="1" thickBot="1">
      <c r="A124" s="20" t="s">
        <v>26</v>
      </c>
      <c r="B124" s="131" t="s">
        <v>476</v>
      </c>
      <c r="C124" s="516"/>
    </row>
    <row r="125" spans="1:9" ht="12" customHeight="1" thickBot="1">
      <c r="A125" s="20" t="s">
        <v>27</v>
      </c>
      <c r="B125" s="131" t="s">
        <v>477</v>
      </c>
      <c r="C125" s="516"/>
    </row>
    <row r="126" spans="1:9" ht="15" customHeight="1" thickBot="1">
      <c r="A126" s="20" t="s">
        <v>28</v>
      </c>
      <c r="B126" s="131" t="s">
        <v>479</v>
      </c>
      <c r="C126" s="448">
        <f>+C113+C117+C118+C123+C124+C125</f>
        <v>0</v>
      </c>
      <c r="F126" s="449"/>
      <c r="G126" s="450"/>
      <c r="H126" s="450"/>
      <c r="I126" s="450"/>
    </row>
    <row r="127" spans="1:9" s="437" customFormat="1" ht="12.95" customHeight="1" thickBot="1">
      <c r="A127" s="312" t="s">
        <v>29</v>
      </c>
      <c r="B127" s="401" t="s">
        <v>478</v>
      </c>
      <c r="C127" s="448">
        <f>+C112+C126</f>
        <v>11589</v>
      </c>
    </row>
    <row r="128" spans="1:9" ht="7.5" customHeight="1"/>
    <row r="129" spans="1:4">
      <c r="A129" s="587" t="s">
        <v>387</v>
      </c>
      <c r="B129" s="587"/>
      <c r="C129" s="587"/>
    </row>
    <row r="130" spans="1:4" ht="15" customHeight="1" thickBot="1">
      <c r="A130" s="584" t="s">
        <v>155</v>
      </c>
      <c r="B130" s="584"/>
      <c r="C130" s="324" t="s">
        <v>234</v>
      </c>
    </row>
    <row r="131" spans="1:4" ht="13.5" customHeight="1" thickBot="1">
      <c r="A131" s="20">
        <v>1</v>
      </c>
      <c r="B131" s="30" t="s">
        <v>480</v>
      </c>
      <c r="C131" s="314">
        <f>+C62-C112</f>
        <v>1520</v>
      </c>
      <c r="D131" s="451"/>
    </row>
    <row r="132" spans="1:4" ht="27.75" customHeight="1" thickBot="1">
      <c r="A132" s="20" t="s">
        <v>20</v>
      </c>
      <c r="B132" s="30" t="s">
        <v>486</v>
      </c>
      <c r="C132" s="314">
        <f>+C78-C126</f>
        <v>0</v>
      </c>
    </row>
  </sheetData>
  <mergeCells count="6">
    <mergeCell ref="A129:C129"/>
    <mergeCell ref="A130:B130"/>
    <mergeCell ref="A1:C1"/>
    <mergeCell ref="A2:B2"/>
    <mergeCell ref="A81:C81"/>
    <mergeCell ref="A82:B82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Buj Község Önkormányzat
2015. ÉVI KÖLTSÉGVETÉS
ÖNKÉNT VÁLLALT FELADATAINAK MÉRLEGE
&amp;R&amp;"Times New Roman CE,Félkövér dőlt"&amp;11 1.3. melléklet a ........./2015. (.......) önkormányzati rendelethez</oddHeader>
  </headerFooter>
  <rowBreaks count="1" manualBreakCount="1">
    <brk id="80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29"/>
  <sheetViews>
    <sheetView topLeftCell="A58" zoomScale="130" zoomScaleNormal="130" zoomScaleSheetLayoutView="100" workbookViewId="0">
      <selection activeCell="B122" sqref="B122"/>
    </sheetView>
  </sheetViews>
  <sheetFormatPr defaultRowHeight="15.75"/>
  <cols>
    <col min="1" max="1" width="9.5" style="402" customWidth="1"/>
    <col min="2" max="2" width="91.6640625" style="402" customWidth="1"/>
    <col min="3" max="3" width="21.6640625" style="403" customWidth="1"/>
    <col min="4" max="4" width="9" style="435" customWidth="1"/>
    <col min="5" max="16384" width="9.33203125" style="435"/>
  </cols>
  <sheetData>
    <row r="1" spans="1:3" ht="15.95" customHeight="1">
      <c r="A1" s="585" t="s">
        <v>16</v>
      </c>
      <c r="B1" s="585"/>
      <c r="C1" s="585"/>
    </row>
    <row r="2" spans="1:3" ht="15.95" customHeight="1" thickBot="1">
      <c r="A2" s="584" t="s">
        <v>153</v>
      </c>
      <c r="B2" s="584"/>
      <c r="C2" s="324" t="s">
        <v>234</v>
      </c>
    </row>
    <row r="3" spans="1:3" ht="38.1" customHeight="1" thickBot="1">
      <c r="A3" s="23" t="s">
        <v>72</v>
      </c>
      <c r="B3" s="24" t="s">
        <v>18</v>
      </c>
      <c r="C3" s="41" t="str">
        <f>+CONCATENATE(LEFT(ÖSSZEFÜGGÉSEK!A5,4),". évi előirányzat")</f>
        <v>2015. évi előirányzat</v>
      </c>
    </row>
    <row r="4" spans="1:3" s="436" customFormat="1" ht="12" customHeight="1" thickBot="1">
      <c r="A4" s="430" t="s">
        <v>499</v>
      </c>
      <c r="B4" s="431" t="s">
        <v>500</v>
      </c>
      <c r="C4" s="432" t="s">
        <v>501</v>
      </c>
    </row>
    <row r="5" spans="1:3" s="437" customFormat="1" ht="12" customHeight="1" thickBot="1">
      <c r="A5" s="20" t="s">
        <v>19</v>
      </c>
      <c r="B5" s="21" t="s">
        <v>259</v>
      </c>
      <c r="C5" s="314">
        <f>+C6+C7+C8+C9+C10+C11</f>
        <v>4000</v>
      </c>
    </row>
    <row r="6" spans="1:3" s="437" customFormat="1" ht="12" customHeight="1">
      <c r="A6" s="15" t="s">
        <v>101</v>
      </c>
      <c r="B6" s="438" t="s">
        <v>260</v>
      </c>
      <c r="C6" s="317">
        <v>4000</v>
      </c>
    </row>
    <row r="7" spans="1:3" s="437" customFormat="1" ht="12" customHeight="1">
      <c r="A7" s="14" t="s">
        <v>102</v>
      </c>
      <c r="B7" s="439" t="s">
        <v>261</v>
      </c>
      <c r="C7" s="316"/>
    </row>
    <row r="8" spans="1:3" s="437" customFormat="1" ht="12" customHeight="1">
      <c r="A8" s="14" t="s">
        <v>103</v>
      </c>
      <c r="B8" s="439" t="s">
        <v>262</v>
      </c>
      <c r="C8" s="316"/>
    </row>
    <row r="9" spans="1:3" s="437" customFormat="1" ht="12" customHeight="1">
      <c r="A9" s="14" t="s">
        <v>104</v>
      </c>
      <c r="B9" s="439" t="s">
        <v>263</v>
      </c>
      <c r="C9" s="316"/>
    </row>
    <row r="10" spans="1:3" s="437" customFormat="1" ht="12" customHeight="1">
      <c r="A10" s="14" t="s">
        <v>149</v>
      </c>
      <c r="B10" s="310" t="s">
        <v>449</v>
      </c>
      <c r="C10" s="316"/>
    </row>
    <row r="11" spans="1:3" s="437" customFormat="1" ht="12" customHeight="1" thickBot="1">
      <c r="A11" s="16" t="s">
        <v>105</v>
      </c>
      <c r="B11" s="311" t="s">
        <v>450</v>
      </c>
      <c r="C11" s="316"/>
    </row>
    <row r="12" spans="1:3" s="437" customFormat="1" ht="12" customHeight="1" thickBot="1">
      <c r="A12" s="20" t="s">
        <v>20</v>
      </c>
      <c r="B12" s="309" t="s">
        <v>264</v>
      </c>
      <c r="C12" s="314">
        <f>+C13+C14+C15+C16+C17</f>
        <v>0</v>
      </c>
    </row>
    <row r="13" spans="1:3" s="437" customFormat="1" ht="12" customHeight="1">
      <c r="A13" s="15" t="s">
        <v>107</v>
      </c>
      <c r="B13" s="438" t="s">
        <v>265</v>
      </c>
      <c r="C13" s="317"/>
    </row>
    <row r="14" spans="1:3" s="437" customFormat="1" ht="12" customHeight="1">
      <c r="A14" s="14" t="s">
        <v>108</v>
      </c>
      <c r="B14" s="439" t="s">
        <v>266</v>
      </c>
      <c r="C14" s="316"/>
    </row>
    <row r="15" spans="1:3" s="437" customFormat="1" ht="12" customHeight="1">
      <c r="A15" s="14" t="s">
        <v>109</v>
      </c>
      <c r="B15" s="439" t="s">
        <v>438</v>
      </c>
      <c r="C15" s="316"/>
    </row>
    <row r="16" spans="1:3" s="437" customFormat="1" ht="12" customHeight="1">
      <c r="A16" s="14" t="s">
        <v>110</v>
      </c>
      <c r="B16" s="439" t="s">
        <v>439</v>
      </c>
      <c r="C16" s="316"/>
    </row>
    <row r="17" spans="1:3" s="437" customFormat="1" ht="12" customHeight="1">
      <c r="A17" s="14" t="s">
        <v>111</v>
      </c>
      <c r="B17" s="439" t="s">
        <v>267</v>
      </c>
      <c r="C17" s="316"/>
    </row>
    <row r="18" spans="1:3" s="437" customFormat="1" ht="12" customHeight="1" thickBot="1">
      <c r="A18" s="16" t="s">
        <v>120</v>
      </c>
      <c r="B18" s="311" t="s">
        <v>268</v>
      </c>
      <c r="C18" s="318"/>
    </row>
    <row r="19" spans="1:3" s="437" customFormat="1" ht="12" customHeight="1" thickBot="1">
      <c r="A19" s="20" t="s">
        <v>21</v>
      </c>
      <c r="B19" s="21" t="s">
        <v>269</v>
      </c>
      <c r="C19" s="314">
        <f>+C20+C21+C22+C23+C24</f>
        <v>0</v>
      </c>
    </row>
    <row r="20" spans="1:3" s="437" customFormat="1" ht="12" customHeight="1">
      <c r="A20" s="15" t="s">
        <v>90</v>
      </c>
      <c r="B20" s="438" t="s">
        <v>270</v>
      </c>
      <c r="C20" s="317"/>
    </row>
    <row r="21" spans="1:3" s="437" customFormat="1" ht="12" customHeight="1">
      <c r="A21" s="14" t="s">
        <v>91</v>
      </c>
      <c r="B21" s="439" t="s">
        <v>271</v>
      </c>
      <c r="C21" s="316"/>
    </row>
    <row r="22" spans="1:3" s="437" customFormat="1" ht="12" customHeight="1">
      <c r="A22" s="14" t="s">
        <v>92</v>
      </c>
      <c r="B22" s="439" t="s">
        <v>440</v>
      </c>
      <c r="C22" s="316"/>
    </row>
    <row r="23" spans="1:3" s="437" customFormat="1" ht="12" customHeight="1">
      <c r="A23" s="14" t="s">
        <v>93</v>
      </c>
      <c r="B23" s="439" t="s">
        <v>441</v>
      </c>
      <c r="C23" s="316"/>
    </row>
    <row r="24" spans="1:3" s="437" customFormat="1" ht="12" customHeight="1">
      <c r="A24" s="14" t="s">
        <v>172</v>
      </c>
      <c r="B24" s="439" t="s">
        <v>272</v>
      </c>
      <c r="C24" s="316"/>
    </row>
    <row r="25" spans="1:3" s="437" customFormat="1" ht="12" customHeight="1" thickBot="1">
      <c r="A25" s="16" t="s">
        <v>173</v>
      </c>
      <c r="B25" s="440" t="s">
        <v>273</v>
      </c>
      <c r="C25" s="318"/>
    </row>
    <row r="26" spans="1:3" s="437" customFormat="1" ht="12" customHeight="1" thickBot="1">
      <c r="A26" s="20" t="s">
        <v>174</v>
      </c>
      <c r="B26" s="21" t="s">
        <v>274</v>
      </c>
      <c r="C26" s="320">
        <f>+C27+C31+C32+C33</f>
        <v>0</v>
      </c>
    </row>
    <row r="27" spans="1:3" s="437" customFormat="1" ht="12" customHeight="1">
      <c r="A27" s="15" t="s">
        <v>275</v>
      </c>
      <c r="B27" s="438" t="s">
        <v>456</v>
      </c>
      <c r="C27" s="433">
        <f>+C28+C29+C30</f>
        <v>0</v>
      </c>
    </row>
    <row r="28" spans="1:3" s="437" customFormat="1" ht="12" customHeight="1">
      <c r="A28" s="14" t="s">
        <v>276</v>
      </c>
      <c r="B28" s="439" t="s">
        <v>281</v>
      </c>
      <c r="C28" s="316"/>
    </row>
    <row r="29" spans="1:3" s="437" customFormat="1" ht="12" customHeight="1">
      <c r="A29" s="14" t="s">
        <v>277</v>
      </c>
      <c r="B29" s="439" t="s">
        <v>282</v>
      </c>
      <c r="C29" s="316"/>
    </row>
    <row r="30" spans="1:3" s="437" customFormat="1" ht="12" customHeight="1">
      <c r="A30" s="14" t="s">
        <v>454</v>
      </c>
      <c r="B30" s="510" t="s">
        <v>455</v>
      </c>
      <c r="C30" s="316"/>
    </row>
    <row r="31" spans="1:3" s="437" customFormat="1" ht="12" customHeight="1">
      <c r="A31" s="14" t="s">
        <v>278</v>
      </c>
      <c r="B31" s="439" t="s">
        <v>283</v>
      </c>
      <c r="C31" s="316"/>
    </row>
    <row r="32" spans="1:3" s="437" customFormat="1" ht="12" customHeight="1">
      <c r="A32" s="14" t="s">
        <v>279</v>
      </c>
      <c r="B32" s="439" t="s">
        <v>284</v>
      </c>
      <c r="C32" s="316"/>
    </row>
    <row r="33" spans="1:3" s="437" customFormat="1" ht="12" customHeight="1" thickBot="1">
      <c r="A33" s="16" t="s">
        <v>280</v>
      </c>
      <c r="B33" s="440" t="s">
        <v>285</v>
      </c>
      <c r="C33" s="318"/>
    </row>
    <row r="34" spans="1:3" s="437" customFormat="1" ht="12" customHeight="1" thickBot="1">
      <c r="A34" s="20" t="s">
        <v>23</v>
      </c>
      <c r="B34" s="21" t="s">
        <v>451</v>
      </c>
      <c r="C34" s="314">
        <f>SUM(C35:C45)</f>
        <v>0</v>
      </c>
    </row>
    <row r="35" spans="1:3" s="437" customFormat="1" ht="12" customHeight="1">
      <c r="A35" s="15" t="s">
        <v>94</v>
      </c>
      <c r="B35" s="438" t="s">
        <v>288</v>
      </c>
      <c r="C35" s="317"/>
    </row>
    <row r="36" spans="1:3" s="437" customFormat="1" ht="12" customHeight="1">
      <c r="A36" s="14" t="s">
        <v>95</v>
      </c>
      <c r="B36" s="439" t="s">
        <v>289</v>
      </c>
      <c r="C36" s="316"/>
    </row>
    <row r="37" spans="1:3" s="437" customFormat="1" ht="12" customHeight="1">
      <c r="A37" s="14" t="s">
        <v>96</v>
      </c>
      <c r="B37" s="439" t="s">
        <v>290</v>
      </c>
      <c r="C37" s="316"/>
    </row>
    <row r="38" spans="1:3" s="437" customFormat="1" ht="12" customHeight="1">
      <c r="A38" s="14" t="s">
        <v>176</v>
      </c>
      <c r="B38" s="439" t="s">
        <v>291</v>
      </c>
      <c r="C38" s="316"/>
    </row>
    <row r="39" spans="1:3" s="437" customFormat="1" ht="12" customHeight="1">
      <c r="A39" s="14" t="s">
        <v>177</v>
      </c>
      <c r="B39" s="439" t="s">
        <v>292</v>
      </c>
      <c r="C39" s="316"/>
    </row>
    <row r="40" spans="1:3" s="437" customFormat="1" ht="12" customHeight="1">
      <c r="A40" s="14" t="s">
        <v>178</v>
      </c>
      <c r="B40" s="439" t="s">
        <v>293</v>
      </c>
      <c r="C40" s="316"/>
    </row>
    <row r="41" spans="1:3" s="437" customFormat="1" ht="12" customHeight="1">
      <c r="A41" s="14" t="s">
        <v>179</v>
      </c>
      <c r="B41" s="439" t="s">
        <v>294</v>
      </c>
      <c r="C41" s="316"/>
    </row>
    <row r="42" spans="1:3" s="437" customFormat="1" ht="12" customHeight="1">
      <c r="A42" s="14" t="s">
        <v>180</v>
      </c>
      <c r="B42" s="439" t="s">
        <v>295</v>
      </c>
      <c r="C42" s="316"/>
    </row>
    <row r="43" spans="1:3" s="437" customFormat="1" ht="12" customHeight="1">
      <c r="A43" s="14" t="s">
        <v>286</v>
      </c>
      <c r="B43" s="439" t="s">
        <v>296</v>
      </c>
      <c r="C43" s="319"/>
    </row>
    <row r="44" spans="1:3" s="437" customFormat="1" ht="12" customHeight="1">
      <c r="A44" s="16" t="s">
        <v>287</v>
      </c>
      <c r="B44" s="440" t="s">
        <v>453</v>
      </c>
      <c r="C44" s="425"/>
    </row>
    <row r="45" spans="1:3" s="437" customFormat="1" ht="12" customHeight="1" thickBot="1">
      <c r="A45" s="16" t="s">
        <v>452</v>
      </c>
      <c r="B45" s="311" t="s">
        <v>297</v>
      </c>
      <c r="C45" s="425"/>
    </row>
    <row r="46" spans="1:3" s="437" customFormat="1" ht="12" customHeight="1" thickBot="1">
      <c r="A46" s="20" t="s">
        <v>24</v>
      </c>
      <c r="B46" s="21" t="s">
        <v>298</v>
      </c>
      <c r="C46" s="314">
        <f>SUM(C47:C51)</f>
        <v>0</v>
      </c>
    </row>
    <row r="47" spans="1:3" s="437" customFormat="1" ht="12" customHeight="1">
      <c r="A47" s="15" t="s">
        <v>97</v>
      </c>
      <c r="B47" s="438" t="s">
        <v>302</v>
      </c>
      <c r="C47" s="482"/>
    </row>
    <row r="48" spans="1:3" s="437" customFormat="1" ht="12" customHeight="1">
      <c r="A48" s="14" t="s">
        <v>98</v>
      </c>
      <c r="B48" s="439" t="s">
        <v>303</v>
      </c>
      <c r="C48" s="319"/>
    </row>
    <row r="49" spans="1:3" s="437" customFormat="1" ht="12" customHeight="1">
      <c r="A49" s="14" t="s">
        <v>299</v>
      </c>
      <c r="B49" s="439" t="s">
        <v>304</v>
      </c>
      <c r="C49" s="319"/>
    </row>
    <row r="50" spans="1:3" s="437" customFormat="1" ht="12" customHeight="1">
      <c r="A50" s="14" t="s">
        <v>300</v>
      </c>
      <c r="B50" s="439" t="s">
        <v>305</v>
      </c>
      <c r="C50" s="319"/>
    </row>
    <row r="51" spans="1:3" s="437" customFormat="1" ht="12" customHeight="1" thickBot="1">
      <c r="A51" s="16" t="s">
        <v>301</v>
      </c>
      <c r="B51" s="311" t="s">
        <v>306</v>
      </c>
      <c r="C51" s="425"/>
    </row>
    <row r="52" spans="1:3" s="437" customFormat="1" ht="12" customHeight="1" thickBot="1">
      <c r="A52" s="20" t="s">
        <v>181</v>
      </c>
      <c r="B52" s="21" t="s">
        <v>307</v>
      </c>
      <c r="C52" s="314">
        <f>SUM(C53:C55)</f>
        <v>0</v>
      </c>
    </row>
    <row r="53" spans="1:3" s="437" customFormat="1" ht="12" customHeight="1">
      <c r="A53" s="15" t="s">
        <v>99</v>
      </c>
      <c r="B53" s="438" t="s">
        <v>308</v>
      </c>
      <c r="C53" s="317"/>
    </row>
    <row r="54" spans="1:3" s="437" customFormat="1" ht="12" customHeight="1">
      <c r="A54" s="14" t="s">
        <v>100</v>
      </c>
      <c r="B54" s="439" t="s">
        <v>442</v>
      </c>
      <c r="C54" s="316"/>
    </row>
    <row r="55" spans="1:3" s="437" customFormat="1" ht="12" customHeight="1">
      <c r="A55" s="14" t="s">
        <v>311</v>
      </c>
      <c r="B55" s="439" t="s">
        <v>309</v>
      </c>
      <c r="C55" s="316"/>
    </row>
    <row r="56" spans="1:3" s="437" customFormat="1" ht="12" customHeight="1" thickBot="1">
      <c r="A56" s="16" t="s">
        <v>312</v>
      </c>
      <c r="B56" s="311" t="s">
        <v>310</v>
      </c>
      <c r="C56" s="318"/>
    </row>
    <row r="57" spans="1:3" s="437" customFormat="1" ht="12" customHeight="1" thickBot="1">
      <c r="A57" s="20" t="s">
        <v>26</v>
      </c>
      <c r="B57" s="309" t="s">
        <v>313</v>
      </c>
      <c r="C57" s="314">
        <f>SUM(C58:C60)</f>
        <v>0</v>
      </c>
    </row>
    <row r="58" spans="1:3" s="437" customFormat="1" ht="12" customHeight="1">
      <c r="A58" s="15" t="s">
        <v>182</v>
      </c>
      <c r="B58" s="438" t="s">
        <v>315</v>
      </c>
      <c r="C58" s="319"/>
    </row>
    <row r="59" spans="1:3" s="437" customFormat="1" ht="12" customHeight="1">
      <c r="A59" s="14" t="s">
        <v>183</v>
      </c>
      <c r="B59" s="439" t="s">
        <v>443</v>
      </c>
      <c r="C59" s="319"/>
    </row>
    <row r="60" spans="1:3" s="437" customFormat="1" ht="12" customHeight="1">
      <c r="A60" s="14" t="s">
        <v>235</v>
      </c>
      <c r="B60" s="439" t="s">
        <v>316</v>
      </c>
      <c r="C60" s="319"/>
    </row>
    <row r="61" spans="1:3" s="437" customFormat="1" ht="12" customHeight="1" thickBot="1">
      <c r="A61" s="16" t="s">
        <v>314</v>
      </c>
      <c r="B61" s="311" t="s">
        <v>317</v>
      </c>
      <c r="C61" s="319"/>
    </row>
    <row r="62" spans="1:3" s="437" customFormat="1" ht="12" customHeight="1" thickBot="1">
      <c r="A62" s="517" t="s">
        <v>482</v>
      </c>
      <c r="B62" s="21" t="s">
        <v>318</v>
      </c>
      <c r="C62" s="320">
        <f>+C5+C12+C19+C26+C34+C46+C52+C57</f>
        <v>4000</v>
      </c>
    </row>
    <row r="63" spans="1:3" s="437" customFormat="1" ht="12" customHeight="1" thickBot="1">
      <c r="A63" s="485" t="s">
        <v>319</v>
      </c>
      <c r="B63" s="309" t="s">
        <v>320</v>
      </c>
      <c r="C63" s="314">
        <f>SUM(C64:C66)</f>
        <v>0</v>
      </c>
    </row>
    <row r="64" spans="1:3" s="437" customFormat="1" ht="12" customHeight="1">
      <c r="A64" s="15" t="s">
        <v>351</v>
      </c>
      <c r="B64" s="438" t="s">
        <v>321</v>
      </c>
      <c r="C64" s="319"/>
    </row>
    <row r="65" spans="1:3" s="437" customFormat="1" ht="12" customHeight="1">
      <c r="A65" s="14" t="s">
        <v>360</v>
      </c>
      <c r="B65" s="439" t="s">
        <v>322</v>
      </c>
      <c r="C65" s="319"/>
    </row>
    <row r="66" spans="1:3" s="437" customFormat="1" ht="12" customHeight="1" thickBot="1">
      <c r="A66" s="16" t="s">
        <v>361</v>
      </c>
      <c r="B66" s="511" t="s">
        <v>473</v>
      </c>
      <c r="C66" s="319"/>
    </row>
    <row r="67" spans="1:3" s="437" customFormat="1" ht="12" customHeight="1" thickBot="1">
      <c r="A67" s="485" t="s">
        <v>324</v>
      </c>
      <c r="B67" s="309" t="s">
        <v>557</v>
      </c>
      <c r="C67" s="314"/>
    </row>
    <row r="68" spans="1:3" s="437" customFormat="1" ht="12" customHeight="1" thickBot="1">
      <c r="A68" s="485" t="s">
        <v>330</v>
      </c>
      <c r="B68" s="309" t="s">
        <v>331</v>
      </c>
      <c r="C68" s="314">
        <f>SUM(C69:C70)</f>
        <v>0</v>
      </c>
    </row>
    <row r="69" spans="1:3" s="437" customFormat="1" ht="12" customHeight="1">
      <c r="A69" s="15" t="s">
        <v>354</v>
      </c>
      <c r="B69" s="438" t="s">
        <v>332</v>
      </c>
      <c r="C69" s="319"/>
    </row>
    <row r="70" spans="1:3" s="437" customFormat="1" ht="12" customHeight="1" thickBot="1">
      <c r="A70" s="16" t="s">
        <v>355</v>
      </c>
      <c r="B70" s="311" t="s">
        <v>333</v>
      </c>
      <c r="C70" s="319"/>
    </row>
    <row r="71" spans="1:3" s="437" customFormat="1" ht="12" customHeight="1" thickBot="1">
      <c r="A71" s="485" t="s">
        <v>334</v>
      </c>
      <c r="B71" s="309" t="s">
        <v>563</v>
      </c>
      <c r="C71" s="314"/>
    </row>
    <row r="72" spans="1:3" s="437" customFormat="1" ht="12" customHeight="1" thickBot="1">
      <c r="A72" s="485" t="s">
        <v>339</v>
      </c>
      <c r="B72" s="309" t="s">
        <v>359</v>
      </c>
      <c r="C72" s="314"/>
    </row>
    <row r="73" spans="1:3" s="437" customFormat="1" ht="12" customHeight="1" thickBot="1">
      <c r="A73" s="485" t="s">
        <v>348</v>
      </c>
      <c r="B73" s="309" t="s">
        <v>481</v>
      </c>
      <c r="C73" s="483"/>
    </row>
    <row r="74" spans="1:3" s="437" customFormat="1" ht="13.5" customHeight="1" thickBot="1">
      <c r="A74" s="485" t="s">
        <v>350</v>
      </c>
      <c r="B74" s="309" t="s">
        <v>349</v>
      </c>
      <c r="C74" s="483"/>
    </row>
    <row r="75" spans="1:3" s="437" customFormat="1" ht="15.75" customHeight="1" thickBot="1">
      <c r="A75" s="485" t="s">
        <v>362</v>
      </c>
      <c r="B75" s="445" t="s">
        <v>484</v>
      </c>
      <c r="C75" s="320">
        <f>+C63+C67+C68+C71+C72+C74+C73</f>
        <v>0</v>
      </c>
    </row>
    <row r="76" spans="1:3" s="437" customFormat="1" ht="16.5" customHeight="1" thickBot="1">
      <c r="A76" s="486" t="s">
        <v>483</v>
      </c>
      <c r="B76" s="446" t="s">
        <v>485</v>
      </c>
      <c r="C76" s="320">
        <f>+C62+C75</f>
        <v>4000</v>
      </c>
    </row>
    <row r="77" spans="1:3" s="437" customFormat="1" ht="83.25" customHeight="1">
      <c r="A77" s="5"/>
      <c r="B77" s="6"/>
      <c r="C77" s="321"/>
    </row>
    <row r="78" spans="1:3" ht="16.5" customHeight="1">
      <c r="A78" s="585" t="s">
        <v>47</v>
      </c>
      <c r="B78" s="585"/>
      <c r="C78" s="585"/>
    </row>
    <row r="79" spans="1:3" s="447" customFormat="1" ht="16.5" customHeight="1" thickBot="1">
      <c r="A79" s="586" t="s">
        <v>154</v>
      </c>
      <c r="B79" s="586"/>
      <c r="C79" s="147" t="s">
        <v>234</v>
      </c>
    </row>
    <row r="80" spans="1:3" ht="38.1" customHeight="1" thickBot="1">
      <c r="A80" s="23" t="s">
        <v>72</v>
      </c>
      <c r="B80" s="24" t="s">
        <v>48</v>
      </c>
      <c r="C80" s="41" t="str">
        <f>+C3</f>
        <v>2015. évi előirányzat</v>
      </c>
    </row>
    <row r="81" spans="1:3" s="436" customFormat="1" ht="12" customHeight="1" thickBot="1">
      <c r="A81" s="34" t="s">
        <v>499</v>
      </c>
      <c r="B81" s="35" t="s">
        <v>500</v>
      </c>
      <c r="C81" s="36" t="s">
        <v>501</v>
      </c>
    </row>
    <row r="82" spans="1:3" ht="12" customHeight="1" thickBot="1">
      <c r="A82" s="22" t="s">
        <v>19</v>
      </c>
      <c r="B82" s="31" t="s">
        <v>457</v>
      </c>
      <c r="C82" s="313">
        <f>C83+C84+C85+C86+C87+C100</f>
        <v>4000</v>
      </c>
    </row>
    <row r="83" spans="1:3" ht="12" customHeight="1">
      <c r="A83" s="17" t="s">
        <v>101</v>
      </c>
      <c r="B83" s="10" t="s">
        <v>49</v>
      </c>
      <c r="C83" s="315">
        <v>2959</v>
      </c>
    </row>
    <row r="84" spans="1:3" ht="12" customHeight="1">
      <c r="A84" s="14" t="s">
        <v>102</v>
      </c>
      <c r="B84" s="8" t="s">
        <v>184</v>
      </c>
      <c r="C84" s="316">
        <v>799</v>
      </c>
    </row>
    <row r="85" spans="1:3" ht="12" customHeight="1">
      <c r="A85" s="14" t="s">
        <v>103</v>
      </c>
      <c r="B85" s="8" t="s">
        <v>140</v>
      </c>
      <c r="C85" s="318">
        <v>242</v>
      </c>
    </row>
    <row r="86" spans="1:3" ht="12" customHeight="1">
      <c r="A86" s="14" t="s">
        <v>104</v>
      </c>
      <c r="B86" s="11" t="s">
        <v>185</v>
      </c>
      <c r="C86" s="318"/>
    </row>
    <row r="87" spans="1:3" ht="12" customHeight="1">
      <c r="A87" s="14" t="s">
        <v>115</v>
      </c>
      <c r="B87" s="19" t="s">
        <v>186</v>
      </c>
      <c r="C87" s="318"/>
    </row>
    <row r="88" spans="1:3" ht="12" customHeight="1">
      <c r="A88" s="14" t="s">
        <v>105</v>
      </c>
      <c r="B88" s="8" t="s">
        <v>462</v>
      </c>
      <c r="C88" s="318"/>
    </row>
    <row r="89" spans="1:3" ht="12" customHeight="1">
      <c r="A89" s="14" t="s">
        <v>106</v>
      </c>
      <c r="B89" s="152" t="s">
        <v>461</v>
      </c>
      <c r="C89" s="318"/>
    </row>
    <row r="90" spans="1:3" ht="12" customHeight="1">
      <c r="A90" s="14" t="s">
        <v>116</v>
      </c>
      <c r="B90" s="152" t="s">
        <v>460</v>
      </c>
      <c r="C90" s="318"/>
    </row>
    <row r="91" spans="1:3" ht="12" customHeight="1">
      <c r="A91" s="14" t="s">
        <v>117</v>
      </c>
      <c r="B91" s="150" t="s">
        <v>365</v>
      </c>
      <c r="C91" s="318"/>
    </row>
    <row r="92" spans="1:3" ht="12" customHeight="1">
      <c r="A92" s="14" t="s">
        <v>118</v>
      </c>
      <c r="B92" s="151" t="s">
        <v>366</v>
      </c>
      <c r="C92" s="318"/>
    </row>
    <row r="93" spans="1:3" ht="12" customHeight="1">
      <c r="A93" s="14" t="s">
        <v>119</v>
      </c>
      <c r="B93" s="151" t="s">
        <v>367</v>
      </c>
      <c r="C93" s="318"/>
    </row>
    <row r="94" spans="1:3" ht="12" customHeight="1">
      <c r="A94" s="14" t="s">
        <v>121</v>
      </c>
      <c r="B94" s="150" t="s">
        <v>368</v>
      </c>
      <c r="C94" s="318"/>
    </row>
    <row r="95" spans="1:3" ht="12" customHeight="1">
      <c r="A95" s="14" t="s">
        <v>187</v>
      </c>
      <c r="B95" s="150" t="s">
        <v>369</v>
      </c>
      <c r="C95" s="318"/>
    </row>
    <row r="96" spans="1:3" ht="12" customHeight="1">
      <c r="A96" s="14" t="s">
        <v>363</v>
      </c>
      <c r="B96" s="151" t="s">
        <v>370</v>
      </c>
      <c r="C96" s="318"/>
    </row>
    <row r="97" spans="1:3" ht="12" customHeight="1">
      <c r="A97" s="13" t="s">
        <v>364</v>
      </c>
      <c r="B97" s="152" t="s">
        <v>371</v>
      </c>
      <c r="C97" s="318"/>
    </row>
    <row r="98" spans="1:3" ht="12" customHeight="1">
      <c r="A98" s="14" t="s">
        <v>458</v>
      </c>
      <c r="B98" s="152" t="s">
        <v>372</v>
      </c>
      <c r="C98" s="318"/>
    </row>
    <row r="99" spans="1:3" ht="12" customHeight="1">
      <c r="A99" s="16" t="s">
        <v>459</v>
      </c>
      <c r="B99" s="152" t="s">
        <v>373</v>
      </c>
      <c r="C99" s="318"/>
    </row>
    <row r="100" spans="1:3" ht="12" customHeight="1">
      <c r="A100" s="14" t="s">
        <v>463</v>
      </c>
      <c r="B100" s="11" t="s">
        <v>50</v>
      </c>
      <c r="C100" s="316"/>
    </row>
    <row r="101" spans="1:3" ht="12" customHeight="1">
      <c r="A101" s="14" t="s">
        <v>464</v>
      </c>
      <c r="B101" s="8" t="s">
        <v>466</v>
      </c>
      <c r="C101" s="316"/>
    </row>
    <row r="102" spans="1:3" ht="12" customHeight="1" thickBot="1">
      <c r="A102" s="18" t="s">
        <v>465</v>
      </c>
      <c r="B102" s="515" t="s">
        <v>467</v>
      </c>
      <c r="C102" s="322"/>
    </row>
    <row r="103" spans="1:3" ht="12" customHeight="1" thickBot="1">
      <c r="A103" s="512" t="s">
        <v>20</v>
      </c>
      <c r="B103" s="513" t="s">
        <v>374</v>
      </c>
      <c r="C103" s="514">
        <f>+C104+C106+C108</f>
        <v>0</v>
      </c>
    </row>
    <row r="104" spans="1:3" ht="12" customHeight="1">
      <c r="A104" s="15" t="s">
        <v>107</v>
      </c>
      <c r="B104" s="8" t="s">
        <v>233</v>
      </c>
      <c r="C104" s="317"/>
    </row>
    <row r="105" spans="1:3" ht="12" customHeight="1">
      <c r="A105" s="15" t="s">
        <v>108</v>
      </c>
      <c r="B105" s="12" t="s">
        <v>378</v>
      </c>
      <c r="C105" s="317"/>
    </row>
    <row r="106" spans="1:3" ht="12" customHeight="1">
      <c r="A106" s="15" t="s">
        <v>109</v>
      </c>
      <c r="B106" s="12" t="s">
        <v>188</v>
      </c>
      <c r="C106" s="316"/>
    </row>
    <row r="107" spans="1:3" ht="12" customHeight="1">
      <c r="A107" s="15" t="s">
        <v>110</v>
      </c>
      <c r="B107" s="12" t="s">
        <v>379</v>
      </c>
      <c r="C107" s="281"/>
    </row>
    <row r="108" spans="1:3" ht="12" customHeight="1" thickBot="1">
      <c r="A108" s="15" t="s">
        <v>111</v>
      </c>
      <c r="B108" s="311" t="s">
        <v>236</v>
      </c>
      <c r="C108" s="281"/>
    </row>
    <row r="109" spans="1:3" ht="12" customHeight="1" thickBot="1">
      <c r="A109" s="20" t="s">
        <v>21</v>
      </c>
      <c r="B109" s="131" t="s">
        <v>468</v>
      </c>
      <c r="C109" s="314">
        <f>+C82+C103</f>
        <v>4000</v>
      </c>
    </row>
    <row r="110" spans="1:3" ht="12" customHeight="1" thickBot="1">
      <c r="A110" s="20" t="s">
        <v>22</v>
      </c>
      <c r="B110" s="131" t="s">
        <v>469</v>
      </c>
      <c r="C110" s="314">
        <f>+C111+C112+C113</f>
        <v>0</v>
      </c>
    </row>
    <row r="111" spans="1:3" ht="12" customHeight="1">
      <c r="A111" s="15" t="s">
        <v>275</v>
      </c>
      <c r="B111" s="12" t="s">
        <v>470</v>
      </c>
      <c r="C111" s="281"/>
    </row>
    <row r="112" spans="1:3" ht="12" customHeight="1">
      <c r="A112" s="15" t="s">
        <v>278</v>
      </c>
      <c r="B112" s="12" t="s">
        <v>471</v>
      </c>
      <c r="C112" s="281"/>
    </row>
    <row r="113" spans="1:9" ht="12" customHeight="1" thickBot="1">
      <c r="A113" s="13" t="s">
        <v>279</v>
      </c>
      <c r="B113" s="12" t="s">
        <v>472</v>
      </c>
      <c r="C113" s="281"/>
    </row>
    <row r="114" spans="1:9" ht="12" customHeight="1" thickBot="1">
      <c r="A114" s="20" t="s">
        <v>23</v>
      </c>
      <c r="B114" s="131" t="s">
        <v>559</v>
      </c>
      <c r="C114" s="314"/>
    </row>
    <row r="115" spans="1:9" ht="12" customHeight="1" thickBot="1">
      <c r="A115" s="20" t="s">
        <v>24</v>
      </c>
      <c r="B115" s="131" t="s">
        <v>474</v>
      </c>
      <c r="C115" s="320">
        <f>+C116+C117+C118+C119</f>
        <v>0</v>
      </c>
    </row>
    <row r="116" spans="1:9" ht="12" customHeight="1">
      <c r="A116" s="15" t="s">
        <v>97</v>
      </c>
      <c r="B116" s="9" t="s">
        <v>385</v>
      </c>
      <c r="C116" s="281"/>
    </row>
    <row r="117" spans="1:9" ht="12" customHeight="1">
      <c r="A117" s="15" t="s">
        <v>98</v>
      </c>
      <c r="B117" s="9" t="s">
        <v>386</v>
      </c>
      <c r="C117" s="281"/>
    </row>
    <row r="118" spans="1:9" ht="12" customHeight="1">
      <c r="A118" s="15" t="s">
        <v>299</v>
      </c>
      <c r="B118" s="9" t="s">
        <v>475</v>
      </c>
      <c r="C118" s="281"/>
    </row>
    <row r="119" spans="1:9" ht="12" customHeight="1" thickBot="1">
      <c r="A119" s="13" t="s">
        <v>300</v>
      </c>
      <c r="B119" s="7" t="s">
        <v>405</v>
      </c>
      <c r="C119" s="281"/>
    </row>
    <row r="120" spans="1:9" ht="12" customHeight="1" thickBot="1">
      <c r="A120" s="20" t="s">
        <v>25</v>
      </c>
      <c r="B120" s="131" t="s">
        <v>578</v>
      </c>
      <c r="C120" s="323"/>
    </row>
    <row r="121" spans="1:9" ht="12" customHeight="1" thickBot="1">
      <c r="A121" s="20" t="s">
        <v>26</v>
      </c>
      <c r="B121" s="131" t="s">
        <v>476</v>
      </c>
      <c r="C121" s="516"/>
    </row>
    <row r="122" spans="1:9" ht="12" customHeight="1" thickBot="1">
      <c r="A122" s="20" t="s">
        <v>27</v>
      </c>
      <c r="B122" s="131" t="s">
        <v>477</v>
      </c>
      <c r="C122" s="516"/>
    </row>
    <row r="123" spans="1:9" ht="15" customHeight="1" thickBot="1">
      <c r="A123" s="20" t="s">
        <v>28</v>
      </c>
      <c r="B123" s="131" t="s">
        <v>479</v>
      </c>
      <c r="C123" s="448">
        <f>+C110+C114+C115+C120+C121+C122</f>
        <v>0</v>
      </c>
      <c r="F123" s="449"/>
      <c r="G123" s="450"/>
      <c r="H123" s="450"/>
      <c r="I123" s="450"/>
    </row>
    <row r="124" spans="1:9" s="437" customFormat="1" ht="12.95" customHeight="1" thickBot="1">
      <c r="A124" s="312" t="s">
        <v>29</v>
      </c>
      <c r="B124" s="401" t="s">
        <v>478</v>
      </c>
      <c r="C124" s="448">
        <f>+C109+C123</f>
        <v>4000</v>
      </c>
    </row>
    <row r="125" spans="1:9" ht="7.5" customHeight="1"/>
    <row r="126" spans="1:9">
      <c r="A126" s="587" t="s">
        <v>387</v>
      </c>
      <c r="B126" s="587"/>
      <c r="C126" s="587"/>
    </row>
    <row r="127" spans="1:9" ht="15" customHeight="1" thickBot="1">
      <c r="A127" s="584" t="s">
        <v>155</v>
      </c>
      <c r="B127" s="584"/>
      <c r="C127" s="324" t="s">
        <v>234</v>
      </c>
    </row>
    <row r="128" spans="1:9" ht="13.5" customHeight="1" thickBot="1">
      <c r="A128" s="20">
        <v>1</v>
      </c>
      <c r="B128" s="30" t="s">
        <v>480</v>
      </c>
      <c r="C128" s="314">
        <f>+C62-C109</f>
        <v>0</v>
      </c>
      <c r="D128" s="451"/>
    </row>
    <row r="129" spans="1:3" ht="27.75" customHeight="1" thickBot="1">
      <c r="A129" s="20" t="s">
        <v>20</v>
      </c>
      <c r="B129" s="30" t="s">
        <v>486</v>
      </c>
      <c r="C129" s="314">
        <f>+C75-C123</f>
        <v>0</v>
      </c>
    </row>
  </sheetData>
  <mergeCells count="6">
    <mergeCell ref="A126:C126"/>
    <mergeCell ref="A127:B127"/>
    <mergeCell ref="A1:C1"/>
    <mergeCell ref="A2:B2"/>
    <mergeCell ref="A78:C78"/>
    <mergeCell ref="A79:B79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Buj Község Önkormányzat
2015. ÉVI KÖLTSÉGVETÉS
ÁLLAMI (ÁLLAMIGAZGATÁSI) FELADATOK MÉRLEGE
&amp;R&amp;"Times New Roman CE,Félkövér dőlt"&amp;11 1.4. melléklet a ........./2015. (.......) önkormányzati rendelethez</oddHeader>
  </headerFooter>
  <rowBreaks count="1" manualBreakCount="1">
    <brk id="77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A10" zoomScale="115" zoomScaleNormal="115" zoomScaleSheetLayoutView="100" workbookViewId="0">
      <selection activeCell="E25" sqref="E25"/>
    </sheetView>
  </sheetViews>
  <sheetFormatPr defaultRowHeight="12.75"/>
  <cols>
    <col min="1" max="1" width="6.83203125" style="58" customWidth="1"/>
    <col min="2" max="2" width="55.1640625" style="206" customWidth="1"/>
    <col min="3" max="3" width="16.33203125" style="58" customWidth="1"/>
    <col min="4" max="4" width="55.1640625" style="58" customWidth="1"/>
    <col min="5" max="5" width="16.33203125" style="58" customWidth="1"/>
    <col min="6" max="6" width="4.83203125" style="58" customWidth="1"/>
    <col min="7" max="16384" width="9.33203125" style="58"/>
  </cols>
  <sheetData>
    <row r="1" spans="1:6" ht="39.75" customHeight="1">
      <c r="B1" s="336" t="s">
        <v>159</v>
      </c>
      <c r="C1" s="337"/>
      <c r="D1" s="337"/>
      <c r="E1" s="337"/>
      <c r="F1" s="590" t="str">
        <f>+CONCATENATE("2.1. melléklet a ………../",LEFT(ÖSSZEFÜGGÉSEK!A5,4),". (……….) önkormányzati rendelethez")</f>
        <v>2.1. melléklet a ………../2015. (……….) önkormányzati rendelethez</v>
      </c>
    </row>
    <row r="2" spans="1:6" ht="14.25" thickBot="1">
      <c r="E2" s="338" t="s">
        <v>63</v>
      </c>
      <c r="F2" s="590"/>
    </row>
    <row r="3" spans="1:6" ht="18" customHeight="1" thickBot="1">
      <c r="A3" s="588" t="s">
        <v>72</v>
      </c>
      <c r="B3" s="339" t="s">
        <v>58</v>
      </c>
      <c r="C3" s="340"/>
      <c r="D3" s="339" t="s">
        <v>59</v>
      </c>
      <c r="E3" s="341"/>
      <c r="F3" s="590"/>
    </row>
    <row r="4" spans="1:6" s="342" customFormat="1" ht="35.25" customHeight="1" thickBot="1">
      <c r="A4" s="589"/>
      <c r="B4" s="207" t="s">
        <v>64</v>
      </c>
      <c r="C4" s="208" t="str">
        <f>+'1.1.sz.mell.'!C3</f>
        <v>2015. évi előirányzat</v>
      </c>
      <c r="D4" s="207" t="s">
        <v>64</v>
      </c>
      <c r="E4" s="54" t="str">
        <f>+C4</f>
        <v>2015. évi előirányzat</v>
      </c>
      <c r="F4" s="590"/>
    </row>
    <row r="5" spans="1:6" s="347" customFormat="1" ht="12" customHeight="1" thickBot="1">
      <c r="A5" s="343" t="s">
        <v>499</v>
      </c>
      <c r="B5" s="344" t="s">
        <v>500</v>
      </c>
      <c r="C5" s="345" t="s">
        <v>501</v>
      </c>
      <c r="D5" s="344" t="s">
        <v>503</v>
      </c>
      <c r="E5" s="346" t="s">
        <v>502</v>
      </c>
      <c r="F5" s="590"/>
    </row>
    <row r="6" spans="1:6" ht="12.95" customHeight="1">
      <c r="A6" s="348" t="s">
        <v>19</v>
      </c>
      <c r="B6" s="349" t="s">
        <v>388</v>
      </c>
      <c r="C6" s="325">
        <v>199810</v>
      </c>
      <c r="D6" s="349" t="s">
        <v>65</v>
      </c>
      <c r="E6" s="315">
        <v>213849</v>
      </c>
      <c r="F6" s="590"/>
    </row>
    <row r="7" spans="1:6" ht="12.95" customHeight="1">
      <c r="A7" s="350" t="s">
        <v>20</v>
      </c>
      <c r="B7" s="351" t="s">
        <v>389</v>
      </c>
      <c r="C7" s="326">
        <v>193520</v>
      </c>
      <c r="D7" s="351" t="s">
        <v>184</v>
      </c>
      <c r="E7" s="316">
        <v>41167</v>
      </c>
      <c r="F7" s="590"/>
    </row>
    <row r="8" spans="1:6" ht="12.95" customHeight="1">
      <c r="A8" s="350" t="s">
        <v>21</v>
      </c>
      <c r="B8" s="351" t="s">
        <v>410</v>
      </c>
      <c r="C8" s="326"/>
      <c r="D8" s="351" t="s">
        <v>239</v>
      </c>
      <c r="E8" s="318">
        <v>111685</v>
      </c>
      <c r="F8" s="590"/>
    </row>
    <row r="9" spans="1:6" ht="12.95" customHeight="1">
      <c r="A9" s="350" t="s">
        <v>22</v>
      </c>
      <c r="B9" s="351" t="s">
        <v>175</v>
      </c>
      <c r="C9" s="326">
        <v>18660</v>
      </c>
      <c r="D9" s="351" t="s">
        <v>185</v>
      </c>
      <c r="E9" s="318">
        <v>28325</v>
      </c>
      <c r="F9" s="590"/>
    </row>
    <row r="10" spans="1:6" ht="12.95" customHeight="1">
      <c r="A10" s="350" t="s">
        <v>23</v>
      </c>
      <c r="B10" s="352" t="s">
        <v>437</v>
      </c>
      <c r="C10" s="326">
        <v>27880</v>
      </c>
      <c r="D10" s="351" t="s">
        <v>186</v>
      </c>
      <c r="E10" s="318">
        <v>35499</v>
      </c>
      <c r="F10" s="590"/>
    </row>
    <row r="11" spans="1:6" ht="12.95" customHeight="1">
      <c r="A11" s="350" t="s">
        <v>24</v>
      </c>
      <c r="B11" s="351" t="s">
        <v>390</v>
      </c>
      <c r="C11" s="327">
        <v>810</v>
      </c>
      <c r="D11" s="351" t="s">
        <v>50</v>
      </c>
      <c r="E11" s="332">
        <v>4000</v>
      </c>
      <c r="F11" s="590"/>
    </row>
    <row r="12" spans="1:6" ht="12.95" customHeight="1">
      <c r="A12" s="350" t="s">
        <v>25</v>
      </c>
      <c r="B12" s="351" t="s">
        <v>487</v>
      </c>
      <c r="C12" s="326"/>
      <c r="D12" s="48"/>
      <c r="E12" s="332"/>
      <c r="F12" s="590"/>
    </row>
    <row r="13" spans="1:6" ht="12.95" customHeight="1">
      <c r="A13" s="350" t="s">
        <v>26</v>
      </c>
      <c r="B13" s="48"/>
      <c r="C13" s="326"/>
      <c r="D13" s="48"/>
      <c r="E13" s="332"/>
      <c r="F13" s="590"/>
    </row>
    <row r="14" spans="1:6" ht="12.95" customHeight="1">
      <c r="A14" s="350" t="s">
        <v>27</v>
      </c>
      <c r="B14" s="452"/>
      <c r="C14" s="327"/>
      <c r="D14" s="48"/>
      <c r="E14" s="332"/>
      <c r="F14" s="590"/>
    </row>
    <row r="15" spans="1:6" ht="12.95" customHeight="1">
      <c r="A15" s="350" t="s">
        <v>28</v>
      </c>
      <c r="B15" s="48"/>
      <c r="C15" s="326"/>
      <c r="D15" s="48"/>
      <c r="E15" s="332"/>
      <c r="F15" s="590"/>
    </row>
    <row r="16" spans="1:6" ht="12.95" customHeight="1">
      <c r="A16" s="350" t="s">
        <v>29</v>
      </c>
      <c r="B16" s="48"/>
      <c r="C16" s="326"/>
      <c r="D16" s="48"/>
      <c r="E16" s="332"/>
      <c r="F16" s="590"/>
    </row>
    <row r="17" spans="1:6" ht="12.95" customHeight="1" thickBot="1">
      <c r="A17" s="350" t="s">
        <v>30</v>
      </c>
      <c r="B17" s="60"/>
      <c r="C17" s="328"/>
      <c r="D17" s="48"/>
      <c r="E17" s="333"/>
      <c r="F17" s="590"/>
    </row>
    <row r="18" spans="1:6" ht="15.95" customHeight="1" thickBot="1">
      <c r="A18" s="353" t="s">
        <v>31</v>
      </c>
      <c r="B18" s="133" t="s">
        <v>488</v>
      </c>
      <c r="C18" s="329">
        <f>SUM(C6:C17)</f>
        <v>440680</v>
      </c>
      <c r="D18" s="133" t="s">
        <v>396</v>
      </c>
      <c r="E18" s="334">
        <f>SUM(E6:E17)</f>
        <v>434525</v>
      </c>
      <c r="F18" s="590"/>
    </row>
    <row r="19" spans="1:6" ht="12.95" customHeight="1">
      <c r="A19" s="354" t="s">
        <v>32</v>
      </c>
      <c r="B19" s="355" t="s">
        <v>393</v>
      </c>
      <c r="C19" s="518">
        <f>+C20+C21+C22+C23</f>
        <v>6856</v>
      </c>
      <c r="D19" s="356" t="s">
        <v>192</v>
      </c>
      <c r="E19" s="335"/>
      <c r="F19" s="590"/>
    </row>
    <row r="20" spans="1:6" ht="12.95" customHeight="1">
      <c r="A20" s="357" t="s">
        <v>33</v>
      </c>
      <c r="B20" s="356" t="s">
        <v>231</v>
      </c>
      <c r="C20" s="88">
        <v>6856</v>
      </c>
      <c r="D20" s="356" t="s">
        <v>395</v>
      </c>
      <c r="E20" s="89"/>
      <c r="F20" s="590"/>
    </row>
    <row r="21" spans="1:6" ht="12.95" customHeight="1">
      <c r="A21" s="357" t="s">
        <v>34</v>
      </c>
      <c r="B21" s="356" t="s">
        <v>232</v>
      </c>
      <c r="C21" s="88"/>
      <c r="D21" s="356" t="s">
        <v>157</v>
      </c>
      <c r="E21" s="89"/>
      <c r="F21" s="590"/>
    </row>
    <row r="22" spans="1:6" ht="12.95" customHeight="1">
      <c r="A22" s="357" t="s">
        <v>35</v>
      </c>
      <c r="B22" s="356" t="s">
        <v>237</v>
      </c>
      <c r="C22" s="88"/>
      <c r="D22" s="356" t="s">
        <v>158</v>
      </c>
      <c r="E22" s="89"/>
      <c r="F22" s="590"/>
    </row>
    <row r="23" spans="1:6" ht="12.95" customHeight="1">
      <c r="A23" s="357" t="s">
        <v>36</v>
      </c>
      <c r="B23" s="356" t="s">
        <v>238</v>
      </c>
      <c r="C23" s="88"/>
      <c r="D23" s="355" t="s">
        <v>240</v>
      </c>
      <c r="E23" s="89"/>
      <c r="F23" s="590"/>
    </row>
    <row r="24" spans="1:6" ht="12.95" customHeight="1">
      <c r="A24" s="357" t="s">
        <v>37</v>
      </c>
      <c r="B24" s="356" t="s">
        <v>394</v>
      </c>
      <c r="C24" s="358">
        <f>+C25+C26</f>
        <v>0</v>
      </c>
      <c r="D24" s="356" t="s">
        <v>579</v>
      </c>
      <c r="E24" s="89">
        <v>6856</v>
      </c>
      <c r="F24" s="590"/>
    </row>
    <row r="25" spans="1:6" ht="12.95" customHeight="1">
      <c r="A25" s="354" t="s">
        <v>38</v>
      </c>
      <c r="B25" s="355" t="s">
        <v>391</v>
      </c>
      <c r="C25" s="330"/>
      <c r="D25" s="349" t="s">
        <v>475</v>
      </c>
      <c r="E25" s="335"/>
      <c r="F25" s="590"/>
    </row>
    <row r="26" spans="1:6" ht="12.95" customHeight="1">
      <c r="A26" s="357" t="s">
        <v>39</v>
      </c>
      <c r="B26" s="356" t="s">
        <v>392</v>
      </c>
      <c r="C26" s="88"/>
      <c r="D26" s="351" t="s">
        <v>476</v>
      </c>
      <c r="E26" s="89"/>
      <c r="F26" s="590"/>
    </row>
    <row r="27" spans="1:6" ht="12.95" customHeight="1">
      <c r="A27" s="350" t="s">
        <v>40</v>
      </c>
      <c r="B27" s="356" t="s">
        <v>481</v>
      </c>
      <c r="C27" s="88"/>
      <c r="D27" s="351" t="s">
        <v>477</v>
      </c>
      <c r="E27" s="89"/>
      <c r="F27" s="590"/>
    </row>
    <row r="28" spans="1:6" ht="12.95" customHeight="1" thickBot="1">
      <c r="A28" s="415" t="s">
        <v>41</v>
      </c>
      <c r="B28" s="355" t="s">
        <v>349</v>
      </c>
      <c r="C28" s="330"/>
      <c r="D28" s="454"/>
      <c r="E28" s="335"/>
      <c r="F28" s="590"/>
    </row>
    <row r="29" spans="1:6" ht="15.95" customHeight="1" thickBot="1">
      <c r="A29" s="353" t="s">
        <v>42</v>
      </c>
      <c r="B29" s="133" t="s">
        <v>489</v>
      </c>
      <c r="C29" s="329">
        <f>+C19+C24+C27+C28</f>
        <v>6856</v>
      </c>
      <c r="D29" s="133" t="s">
        <v>491</v>
      </c>
      <c r="E29" s="334">
        <f>SUM(E19:E28)</f>
        <v>6856</v>
      </c>
      <c r="F29" s="590"/>
    </row>
    <row r="30" spans="1:6" ht="13.5" thickBot="1">
      <c r="A30" s="353" t="s">
        <v>43</v>
      </c>
      <c r="B30" s="359" t="s">
        <v>490</v>
      </c>
      <c r="C30" s="360">
        <f>+C18+C29</f>
        <v>447536</v>
      </c>
      <c r="D30" s="359" t="s">
        <v>492</v>
      </c>
      <c r="E30" s="360">
        <f>+E18+E29</f>
        <v>441381</v>
      </c>
      <c r="F30" s="590"/>
    </row>
    <row r="31" spans="1:6" ht="13.5" thickBot="1">
      <c r="A31" s="353" t="s">
        <v>44</v>
      </c>
      <c r="B31" s="359" t="s">
        <v>170</v>
      </c>
      <c r="C31" s="360" t="str">
        <f>IF(C18-E18&lt;0,E18-C18,"-")</f>
        <v>-</v>
      </c>
      <c r="D31" s="359" t="s">
        <v>171</v>
      </c>
      <c r="E31" s="360">
        <f>IF(C18-E18&gt;0,C18-E18,"-")</f>
        <v>6155</v>
      </c>
      <c r="F31" s="590"/>
    </row>
    <row r="32" spans="1:6" ht="13.5" thickBot="1">
      <c r="A32" s="353" t="s">
        <v>45</v>
      </c>
      <c r="B32" s="359" t="s">
        <v>241</v>
      </c>
      <c r="C32" s="360" t="str">
        <f>IF(C18+C29-E30&lt;0,E30-(C18+C29),"-")</f>
        <v>-</v>
      </c>
      <c r="D32" s="359" t="s">
        <v>242</v>
      </c>
      <c r="E32" s="360">
        <f>IF(C18+C29-E30&gt;0,C18+C29-E30,"-")</f>
        <v>6155</v>
      </c>
      <c r="F32" s="590"/>
    </row>
    <row r="33" spans="2:4" ht="18.75">
      <c r="B33" s="591"/>
      <c r="C33" s="591"/>
      <c r="D33" s="591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A7" zoomScaleNormal="100" zoomScaleSheetLayoutView="115" workbookViewId="0">
      <selection activeCell="E7" sqref="E7"/>
    </sheetView>
  </sheetViews>
  <sheetFormatPr defaultRowHeight="12.75"/>
  <cols>
    <col min="1" max="1" width="6.83203125" style="58" customWidth="1"/>
    <col min="2" max="2" width="55.1640625" style="206" customWidth="1"/>
    <col min="3" max="3" width="16.33203125" style="58" customWidth="1"/>
    <col min="4" max="4" width="55.1640625" style="58" customWidth="1"/>
    <col min="5" max="5" width="16.33203125" style="58" customWidth="1"/>
    <col min="6" max="6" width="4.83203125" style="58" customWidth="1"/>
    <col min="7" max="16384" width="9.33203125" style="58"/>
  </cols>
  <sheetData>
    <row r="1" spans="1:6" ht="31.5">
      <c r="B1" s="336" t="s">
        <v>160</v>
      </c>
      <c r="C1" s="337"/>
      <c r="D1" s="337"/>
      <c r="E1" s="337"/>
      <c r="F1" s="590" t="str">
        <f>+CONCATENATE("2.2. melléklet a ………../",LEFT(ÖSSZEFÜGGÉSEK!A5,4),". (……….) önkormányzati rendelethez")</f>
        <v>2.2. melléklet a ………../2015. (……….) önkormányzati rendelethez</v>
      </c>
    </row>
    <row r="2" spans="1:6" ht="14.25" thickBot="1">
      <c r="E2" s="338" t="s">
        <v>63</v>
      </c>
      <c r="F2" s="590"/>
    </row>
    <row r="3" spans="1:6" ht="13.5" thickBot="1">
      <c r="A3" s="592" t="s">
        <v>72</v>
      </c>
      <c r="B3" s="339" t="s">
        <v>58</v>
      </c>
      <c r="C3" s="340"/>
      <c r="D3" s="339" t="s">
        <v>59</v>
      </c>
      <c r="E3" s="341"/>
      <c r="F3" s="590"/>
    </row>
    <row r="4" spans="1:6" s="342" customFormat="1" ht="24.75" thickBot="1">
      <c r="A4" s="593"/>
      <c r="B4" s="207" t="s">
        <v>64</v>
      </c>
      <c r="C4" s="208" t="str">
        <f>+'2.1.sz.mell  '!C4</f>
        <v>2015. évi előirányzat</v>
      </c>
      <c r="D4" s="207" t="s">
        <v>64</v>
      </c>
      <c r="E4" s="208" t="str">
        <f>+'2.1.sz.mell  '!C4</f>
        <v>2015. évi előirányzat</v>
      </c>
      <c r="F4" s="590"/>
    </row>
    <row r="5" spans="1:6" s="342" customFormat="1" ht="13.5" thickBot="1">
      <c r="A5" s="343" t="s">
        <v>499</v>
      </c>
      <c r="B5" s="344" t="s">
        <v>500</v>
      </c>
      <c r="C5" s="345" t="s">
        <v>501</v>
      </c>
      <c r="D5" s="344" t="s">
        <v>503</v>
      </c>
      <c r="E5" s="346" t="s">
        <v>502</v>
      </c>
      <c r="F5" s="590"/>
    </row>
    <row r="6" spans="1:6" ht="12.95" customHeight="1">
      <c r="A6" s="348" t="s">
        <v>19</v>
      </c>
      <c r="B6" s="349" t="s">
        <v>397</v>
      </c>
      <c r="C6" s="325">
        <v>99032</v>
      </c>
      <c r="D6" s="349" t="s">
        <v>233</v>
      </c>
      <c r="E6" s="331">
        <v>11831</v>
      </c>
      <c r="F6" s="590"/>
    </row>
    <row r="7" spans="1:6">
      <c r="A7" s="350" t="s">
        <v>20</v>
      </c>
      <c r="B7" s="351" t="s">
        <v>398</v>
      </c>
      <c r="C7" s="326">
        <v>99032</v>
      </c>
      <c r="D7" s="351" t="s">
        <v>403</v>
      </c>
      <c r="E7" s="332"/>
      <c r="F7" s="590"/>
    </row>
    <row r="8" spans="1:6" ht="12.95" customHeight="1">
      <c r="A8" s="350" t="s">
        <v>21</v>
      </c>
      <c r="B8" s="351" t="s">
        <v>10</v>
      </c>
      <c r="C8" s="326"/>
      <c r="D8" s="351" t="s">
        <v>188</v>
      </c>
      <c r="E8" s="332">
        <v>99032</v>
      </c>
      <c r="F8" s="590"/>
    </row>
    <row r="9" spans="1:6" ht="12.95" customHeight="1">
      <c r="A9" s="350" t="s">
        <v>22</v>
      </c>
      <c r="B9" s="351" t="s">
        <v>399</v>
      </c>
      <c r="C9" s="326"/>
      <c r="D9" s="351" t="s">
        <v>404</v>
      </c>
      <c r="E9" s="332">
        <v>99032</v>
      </c>
      <c r="F9" s="590"/>
    </row>
    <row r="10" spans="1:6" ht="12.75" customHeight="1">
      <c r="A10" s="350" t="s">
        <v>23</v>
      </c>
      <c r="B10" s="351" t="s">
        <v>400</v>
      </c>
      <c r="C10" s="326"/>
      <c r="D10" s="351" t="s">
        <v>236</v>
      </c>
      <c r="E10" s="332"/>
      <c r="F10" s="590"/>
    </row>
    <row r="11" spans="1:6" ht="12.95" customHeight="1">
      <c r="A11" s="350" t="s">
        <v>24</v>
      </c>
      <c r="B11" s="351" t="s">
        <v>401</v>
      </c>
      <c r="C11" s="327"/>
      <c r="D11" s="455"/>
      <c r="E11" s="332"/>
      <c r="F11" s="590"/>
    </row>
    <row r="12" spans="1:6" ht="12.95" customHeight="1">
      <c r="A12" s="350" t="s">
        <v>25</v>
      </c>
      <c r="B12" s="48"/>
      <c r="C12" s="326"/>
      <c r="D12" s="455"/>
      <c r="E12" s="332"/>
      <c r="F12" s="590"/>
    </row>
    <row r="13" spans="1:6" ht="12.95" customHeight="1">
      <c r="A13" s="350" t="s">
        <v>26</v>
      </c>
      <c r="B13" s="48"/>
      <c r="C13" s="326"/>
      <c r="D13" s="456"/>
      <c r="E13" s="332"/>
      <c r="F13" s="590"/>
    </row>
    <row r="14" spans="1:6" ht="12.95" customHeight="1">
      <c r="A14" s="350" t="s">
        <v>27</v>
      </c>
      <c r="B14" s="453"/>
      <c r="C14" s="327"/>
      <c r="D14" s="455"/>
      <c r="E14" s="332"/>
      <c r="F14" s="590"/>
    </row>
    <row r="15" spans="1:6">
      <c r="A15" s="350" t="s">
        <v>28</v>
      </c>
      <c r="B15" s="48"/>
      <c r="C15" s="327"/>
      <c r="D15" s="455"/>
      <c r="E15" s="332"/>
      <c r="F15" s="590"/>
    </row>
    <row r="16" spans="1:6" ht="12.95" customHeight="1" thickBot="1">
      <c r="A16" s="415" t="s">
        <v>29</v>
      </c>
      <c r="B16" s="454"/>
      <c r="C16" s="417"/>
      <c r="D16" s="416" t="s">
        <v>50</v>
      </c>
      <c r="E16" s="380"/>
      <c r="F16" s="590"/>
    </row>
    <row r="17" spans="1:6" ht="15.95" customHeight="1" thickBot="1">
      <c r="A17" s="353" t="s">
        <v>30</v>
      </c>
      <c r="B17" s="133" t="s">
        <v>411</v>
      </c>
      <c r="C17" s="329">
        <f>+C6+C8+C9+C11+C12+C13+C14+C15+C16</f>
        <v>99032</v>
      </c>
      <c r="D17" s="133" t="s">
        <v>412</v>
      </c>
      <c r="E17" s="334">
        <f>+E6+E8+E10+E11+E12+E13+E14+E15+E16</f>
        <v>110863</v>
      </c>
      <c r="F17" s="590"/>
    </row>
    <row r="18" spans="1:6" ht="12.95" customHeight="1">
      <c r="A18" s="348" t="s">
        <v>31</v>
      </c>
      <c r="B18" s="363" t="s">
        <v>254</v>
      </c>
      <c r="C18" s="370">
        <f>+C19+C20+C21+C22+C23</f>
        <v>7347</v>
      </c>
      <c r="D18" s="356" t="s">
        <v>192</v>
      </c>
      <c r="E18" s="86"/>
      <c r="F18" s="590"/>
    </row>
    <row r="19" spans="1:6" ht="12.95" customHeight="1">
      <c r="A19" s="350" t="s">
        <v>32</v>
      </c>
      <c r="B19" s="364" t="s">
        <v>243</v>
      </c>
      <c r="C19" s="88">
        <v>7347</v>
      </c>
      <c r="D19" s="356" t="s">
        <v>194</v>
      </c>
      <c r="E19" s="89"/>
      <c r="F19" s="590"/>
    </row>
    <row r="20" spans="1:6" ht="12.95" customHeight="1">
      <c r="A20" s="348" t="s">
        <v>33</v>
      </c>
      <c r="B20" s="364" t="s">
        <v>244</v>
      </c>
      <c r="C20" s="88"/>
      <c r="D20" s="356" t="s">
        <v>157</v>
      </c>
      <c r="E20" s="89"/>
      <c r="F20" s="590"/>
    </row>
    <row r="21" spans="1:6" ht="12.95" customHeight="1">
      <c r="A21" s="350" t="s">
        <v>34</v>
      </c>
      <c r="B21" s="364" t="s">
        <v>245</v>
      </c>
      <c r="C21" s="88"/>
      <c r="D21" s="356" t="s">
        <v>158</v>
      </c>
      <c r="E21" s="89">
        <v>1671</v>
      </c>
      <c r="F21" s="590"/>
    </row>
    <row r="22" spans="1:6" ht="12.95" customHeight="1">
      <c r="A22" s="348" t="s">
        <v>35</v>
      </c>
      <c r="B22" s="364" t="s">
        <v>246</v>
      </c>
      <c r="C22" s="88"/>
      <c r="D22" s="355" t="s">
        <v>240</v>
      </c>
      <c r="E22" s="89"/>
      <c r="F22" s="590"/>
    </row>
    <row r="23" spans="1:6" ht="12.95" customHeight="1">
      <c r="A23" s="350" t="s">
        <v>36</v>
      </c>
      <c r="B23" s="365" t="s">
        <v>247</v>
      </c>
      <c r="C23" s="88"/>
      <c r="D23" s="356" t="s">
        <v>195</v>
      </c>
      <c r="E23" s="89"/>
      <c r="F23" s="590"/>
    </row>
    <row r="24" spans="1:6" ht="12.95" customHeight="1">
      <c r="A24" s="348" t="s">
        <v>37</v>
      </c>
      <c r="B24" s="366" t="s">
        <v>248</v>
      </c>
      <c r="C24" s="358">
        <f>+C25+C26+C27+C28+C29</f>
        <v>0</v>
      </c>
      <c r="D24" s="367" t="s">
        <v>193</v>
      </c>
      <c r="E24" s="89"/>
      <c r="F24" s="590"/>
    </row>
    <row r="25" spans="1:6" ht="12.95" customHeight="1">
      <c r="A25" s="350" t="s">
        <v>38</v>
      </c>
      <c r="B25" s="365" t="s">
        <v>249</v>
      </c>
      <c r="C25" s="88"/>
      <c r="D25" s="367" t="s">
        <v>405</v>
      </c>
      <c r="E25" s="89"/>
      <c r="F25" s="590"/>
    </row>
    <row r="26" spans="1:6" ht="12.95" customHeight="1">
      <c r="A26" s="348" t="s">
        <v>39</v>
      </c>
      <c r="B26" s="365" t="s">
        <v>250</v>
      </c>
      <c r="C26" s="88"/>
      <c r="D26" s="362"/>
      <c r="E26" s="89"/>
      <c r="F26" s="590"/>
    </row>
    <row r="27" spans="1:6" ht="12.95" customHeight="1">
      <c r="A27" s="350" t="s">
        <v>40</v>
      </c>
      <c r="B27" s="364" t="s">
        <v>251</v>
      </c>
      <c r="C27" s="88"/>
      <c r="D27" s="129"/>
      <c r="E27" s="89"/>
      <c r="F27" s="590"/>
    </row>
    <row r="28" spans="1:6" ht="12.95" customHeight="1">
      <c r="A28" s="348" t="s">
        <v>41</v>
      </c>
      <c r="B28" s="368" t="s">
        <v>252</v>
      </c>
      <c r="C28" s="88"/>
      <c r="D28" s="48"/>
      <c r="E28" s="89"/>
      <c r="F28" s="590"/>
    </row>
    <row r="29" spans="1:6" ht="12.95" customHeight="1" thickBot="1">
      <c r="A29" s="350" t="s">
        <v>42</v>
      </c>
      <c r="B29" s="369" t="s">
        <v>253</v>
      </c>
      <c r="C29" s="88"/>
      <c r="D29" s="129"/>
      <c r="E29" s="89"/>
      <c r="F29" s="590"/>
    </row>
    <row r="30" spans="1:6" ht="21.75" customHeight="1" thickBot="1">
      <c r="A30" s="353" t="s">
        <v>43</v>
      </c>
      <c r="B30" s="133" t="s">
        <v>402</v>
      </c>
      <c r="C30" s="329">
        <f>+C18+C24</f>
        <v>7347</v>
      </c>
      <c r="D30" s="133" t="s">
        <v>406</v>
      </c>
      <c r="E30" s="334">
        <f>SUM(E18:E29)</f>
        <v>1671</v>
      </c>
      <c r="F30" s="590"/>
    </row>
    <row r="31" spans="1:6" ht="13.5" thickBot="1">
      <c r="A31" s="353" t="s">
        <v>44</v>
      </c>
      <c r="B31" s="359" t="s">
        <v>407</v>
      </c>
      <c r="C31" s="360">
        <f>+C17+C30</f>
        <v>106379</v>
      </c>
      <c r="D31" s="359" t="s">
        <v>408</v>
      </c>
      <c r="E31" s="360">
        <f>+E17+E30</f>
        <v>112534</v>
      </c>
      <c r="F31" s="590"/>
    </row>
    <row r="32" spans="1:6" ht="13.5" thickBot="1">
      <c r="A32" s="353" t="s">
        <v>45</v>
      </c>
      <c r="B32" s="359" t="s">
        <v>170</v>
      </c>
      <c r="C32" s="360">
        <f>IF(C17-E17&lt;0,E17-C17,"-")</f>
        <v>11831</v>
      </c>
      <c r="D32" s="359" t="s">
        <v>171</v>
      </c>
      <c r="E32" s="360" t="str">
        <f>IF(C17-E17&gt;0,C17-E17,"-")</f>
        <v>-</v>
      </c>
      <c r="F32" s="590"/>
    </row>
    <row r="33" spans="1:6" ht="13.5" thickBot="1">
      <c r="A33" s="353" t="s">
        <v>46</v>
      </c>
      <c r="B33" s="359" t="s">
        <v>241</v>
      </c>
      <c r="C33" s="360">
        <f>IF(C17+C30-E31&lt;0,E31-(C17+C30),"-")</f>
        <v>6155</v>
      </c>
      <c r="D33" s="359" t="s">
        <v>242</v>
      </c>
      <c r="E33" s="360" t="str">
        <f>IF(C17+C30-E31&gt;0,C17+C30-E31,"-")</f>
        <v>-</v>
      </c>
      <c r="F33" s="590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34" t="s">
        <v>152</v>
      </c>
      <c r="E1" s="137" t="s">
        <v>156</v>
      </c>
    </row>
    <row r="3" spans="1:5">
      <c r="A3" s="143"/>
      <c r="B3" s="144"/>
      <c r="C3" s="143"/>
      <c r="D3" s="146"/>
      <c r="E3" s="144"/>
    </row>
    <row r="4" spans="1:5" ht="15.75">
      <c r="A4" s="96" t="str">
        <f>+ÖSSZEFÜGGÉSEK!A5</f>
        <v>2015. évi előirányzat BEVÉTELEK</v>
      </c>
      <c r="B4" s="145"/>
      <c r="C4" s="154"/>
      <c r="D4" s="146"/>
      <c r="E4" s="144"/>
    </row>
    <row r="5" spans="1:5">
      <c r="A5" s="143"/>
      <c r="B5" s="144"/>
      <c r="C5" s="143"/>
      <c r="D5" s="146"/>
      <c r="E5" s="144"/>
    </row>
    <row r="6" spans="1:5">
      <c r="A6" s="143" t="s">
        <v>551</v>
      </c>
      <c r="B6" s="144">
        <f>+'1.1.sz.mell.'!C62</f>
        <v>539712</v>
      </c>
      <c r="C6" s="143" t="s">
        <v>493</v>
      </c>
      <c r="D6" s="146">
        <f>+'2.1.sz.mell  '!C18+'2.2.sz.mell  '!C17</f>
        <v>539712</v>
      </c>
      <c r="E6" s="144">
        <f t="shared" ref="E6:E15" si="0">+B6-D6</f>
        <v>0</v>
      </c>
    </row>
    <row r="7" spans="1:5">
      <c r="A7" s="143" t="s">
        <v>552</v>
      </c>
      <c r="B7" s="144">
        <f>+'1.1.sz.mell.'!C75</f>
        <v>14203</v>
      </c>
      <c r="C7" s="143" t="s">
        <v>494</v>
      </c>
      <c r="D7" s="146">
        <f>+'2.1.sz.mell  '!C29+'2.2.sz.mell  '!C30</f>
        <v>14203</v>
      </c>
      <c r="E7" s="144">
        <f t="shared" si="0"/>
        <v>0</v>
      </c>
    </row>
    <row r="8" spans="1:5">
      <c r="A8" s="143" t="s">
        <v>553</v>
      </c>
      <c r="B8" s="144">
        <f>+'1.1.sz.mell.'!C76</f>
        <v>553915</v>
      </c>
      <c r="C8" s="143" t="s">
        <v>495</v>
      </c>
      <c r="D8" s="146">
        <f>+'2.1.sz.mell  '!C30+'2.2.sz.mell  '!C31</f>
        <v>553915</v>
      </c>
      <c r="E8" s="144">
        <f t="shared" si="0"/>
        <v>0</v>
      </c>
    </row>
    <row r="9" spans="1:5">
      <c r="A9" s="143"/>
      <c r="B9" s="144"/>
      <c r="C9" s="143"/>
      <c r="D9" s="146"/>
      <c r="E9" s="144"/>
    </row>
    <row r="10" spans="1:5">
      <c r="A10" s="143"/>
      <c r="B10" s="144"/>
      <c r="C10" s="143"/>
      <c r="D10" s="146"/>
      <c r="E10" s="144"/>
    </row>
    <row r="11" spans="1:5" ht="15.75">
      <c r="A11" s="96" t="str">
        <f>+ÖSSZEFÜGGÉSEK!A12</f>
        <v>2015. évi előirányzat KIADÁSOK</v>
      </c>
      <c r="B11" s="145"/>
      <c r="C11" s="154"/>
      <c r="D11" s="146"/>
      <c r="E11" s="144"/>
    </row>
    <row r="12" spans="1:5">
      <c r="A12" s="143"/>
      <c r="B12" s="144"/>
      <c r="C12" s="143"/>
      <c r="D12" s="146"/>
      <c r="E12" s="144"/>
    </row>
    <row r="13" spans="1:5">
      <c r="A13" s="143" t="s">
        <v>554</v>
      </c>
      <c r="B13" s="144">
        <f>+'1.1.sz.mell.'!C109</f>
        <v>545388</v>
      </c>
      <c r="C13" s="143" t="s">
        <v>496</v>
      </c>
      <c r="D13" s="146">
        <f>+'2.1.sz.mell  '!E18+'2.2.sz.mell  '!E17</f>
        <v>545388</v>
      </c>
      <c r="E13" s="144">
        <f t="shared" si="0"/>
        <v>0</v>
      </c>
    </row>
    <row r="14" spans="1:5">
      <c r="A14" s="143" t="s">
        <v>555</v>
      </c>
      <c r="B14" s="144">
        <f>+'1.1.sz.mell.'!C123</f>
        <v>8527</v>
      </c>
      <c r="C14" s="143" t="s">
        <v>497</v>
      </c>
      <c r="D14" s="146">
        <f>+'2.1.sz.mell  '!E29+'2.2.sz.mell  '!E30</f>
        <v>8527</v>
      </c>
      <c r="E14" s="144">
        <f t="shared" si="0"/>
        <v>0</v>
      </c>
    </row>
    <row r="15" spans="1:5">
      <c r="A15" s="143" t="s">
        <v>556</v>
      </c>
      <c r="B15" s="144">
        <f>+'1.1.sz.mell.'!C124</f>
        <v>553915</v>
      </c>
      <c r="C15" s="143" t="s">
        <v>498</v>
      </c>
      <c r="D15" s="146">
        <f>+'2.1.sz.mell  '!E30+'2.2.sz.mell  '!E31</f>
        <v>553915</v>
      </c>
      <c r="E15" s="144">
        <f t="shared" si="0"/>
        <v>0</v>
      </c>
    </row>
    <row r="16" spans="1:5">
      <c r="A16" s="135"/>
      <c r="B16" s="135"/>
      <c r="C16" s="143"/>
      <c r="D16" s="146"/>
      <c r="E16" s="136"/>
    </row>
    <row r="17" spans="1:5">
      <c r="A17" s="135"/>
      <c r="B17" s="135"/>
      <c r="C17" s="135"/>
      <c r="D17" s="135"/>
      <c r="E17" s="135"/>
    </row>
    <row r="18" spans="1:5">
      <c r="A18" s="135"/>
      <c r="B18" s="135"/>
      <c r="C18" s="135"/>
      <c r="D18" s="135"/>
      <c r="E18" s="135"/>
    </row>
    <row r="19" spans="1:5">
      <c r="A19" s="135"/>
      <c r="B19" s="135"/>
      <c r="C19" s="135"/>
      <c r="D19" s="135"/>
      <c r="E19" s="135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zoomScale="120" zoomScaleNormal="120" workbookViewId="0">
      <selection activeCell="D13" sqref="D13"/>
    </sheetView>
  </sheetViews>
  <sheetFormatPr defaultRowHeight="15"/>
  <cols>
    <col min="1" max="1" width="5.6640625" style="157" customWidth="1"/>
    <col min="2" max="2" width="35.6640625" style="157" customWidth="1"/>
    <col min="3" max="6" width="14" style="157" customWidth="1"/>
    <col min="7" max="16384" width="9.33203125" style="157"/>
  </cols>
  <sheetData>
    <row r="1" spans="1:7" ht="33" customHeight="1">
      <c r="A1" s="594" t="s">
        <v>565</v>
      </c>
      <c r="B1" s="594"/>
      <c r="C1" s="594"/>
      <c r="D1" s="594"/>
      <c r="E1" s="594"/>
      <c r="F1" s="594"/>
    </row>
    <row r="2" spans="1:7" ht="15.95" customHeight="1" thickBot="1">
      <c r="A2" s="158"/>
      <c r="B2" s="158"/>
      <c r="C2" s="595"/>
      <c r="D2" s="595"/>
      <c r="E2" s="602" t="s">
        <v>55</v>
      </c>
      <c r="F2" s="602"/>
      <c r="G2" s="164"/>
    </row>
    <row r="3" spans="1:7" ht="63" customHeight="1">
      <c r="A3" s="598" t="s">
        <v>17</v>
      </c>
      <c r="B3" s="600" t="s">
        <v>197</v>
      </c>
      <c r="C3" s="600" t="s">
        <v>258</v>
      </c>
      <c r="D3" s="600"/>
      <c r="E3" s="600"/>
      <c r="F3" s="596" t="s">
        <v>509</v>
      </c>
    </row>
    <row r="4" spans="1:7" ht="15.75" thickBot="1">
      <c r="A4" s="599"/>
      <c r="B4" s="601"/>
      <c r="C4" s="509">
        <f>+LEFT(ÖSSZEFÜGGÉSEK!A5,4)+1</f>
        <v>2016</v>
      </c>
      <c r="D4" s="509">
        <f>+C4+1</f>
        <v>2017</v>
      </c>
      <c r="E4" s="509">
        <f>+D4+1</f>
        <v>2018</v>
      </c>
      <c r="F4" s="597"/>
    </row>
    <row r="5" spans="1:7" ht="15.75" thickBot="1">
      <c r="A5" s="161" t="s">
        <v>499</v>
      </c>
      <c r="B5" s="162" t="s">
        <v>500</v>
      </c>
      <c r="C5" s="162" t="s">
        <v>501</v>
      </c>
      <c r="D5" s="162" t="s">
        <v>503</v>
      </c>
      <c r="E5" s="162" t="s">
        <v>502</v>
      </c>
      <c r="F5" s="163" t="s">
        <v>504</v>
      </c>
    </row>
    <row r="6" spans="1:7">
      <c r="A6" s="160" t="s">
        <v>19</v>
      </c>
      <c r="B6" s="182"/>
      <c r="C6" s="183"/>
      <c r="D6" s="183"/>
      <c r="E6" s="183"/>
      <c r="F6" s="167">
        <f>SUM(C6:E6)</f>
        <v>0</v>
      </c>
    </row>
    <row r="7" spans="1:7">
      <c r="A7" s="159" t="s">
        <v>20</v>
      </c>
      <c r="B7" s="184"/>
      <c r="C7" s="185"/>
      <c r="D7" s="185"/>
      <c r="E7" s="185"/>
      <c r="F7" s="168">
        <f>SUM(C7:E7)</f>
        <v>0</v>
      </c>
    </row>
    <row r="8" spans="1:7">
      <c r="A8" s="159" t="s">
        <v>21</v>
      </c>
      <c r="B8" s="184"/>
      <c r="C8" s="185"/>
      <c r="D8" s="185"/>
      <c r="E8" s="185"/>
      <c r="F8" s="168">
        <f>SUM(C8:E8)</f>
        <v>0</v>
      </c>
    </row>
    <row r="9" spans="1:7">
      <c r="A9" s="159" t="s">
        <v>22</v>
      </c>
      <c r="B9" s="184"/>
      <c r="C9" s="185"/>
      <c r="D9" s="185"/>
      <c r="E9" s="185"/>
      <c r="F9" s="168">
        <f>SUM(C9:E9)</f>
        <v>0</v>
      </c>
    </row>
    <row r="10" spans="1:7" ht="15.75" thickBot="1">
      <c r="A10" s="165" t="s">
        <v>23</v>
      </c>
      <c r="B10" s="186"/>
      <c r="C10" s="187"/>
      <c r="D10" s="187"/>
      <c r="E10" s="187"/>
      <c r="F10" s="168">
        <f>SUM(C10:E10)</f>
        <v>0</v>
      </c>
    </row>
    <row r="11" spans="1:7" s="492" customFormat="1" thickBot="1">
      <c r="A11" s="489" t="s">
        <v>24</v>
      </c>
      <c r="B11" s="166" t="s">
        <v>198</v>
      </c>
      <c r="C11" s="490">
        <f>SUM(C6:C10)</f>
        <v>0</v>
      </c>
      <c r="D11" s="490">
        <f>SUM(D6:D10)</f>
        <v>0</v>
      </c>
      <c r="E11" s="490">
        <f>SUM(E6:E10)</f>
        <v>0</v>
      </c>
      <c r="F11" s="491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...../2015.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18</vt:i4>
      </vt:variant>
    </vt:vector>
  </HeadingPairs>
  <TitlesOfParts>
    <vt:vector size="53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Zoli</cp:lastModifiedBy>
  <cp:lastPrinted>2015-02-23T15:52:43Z</cp:lastPrinted>
  <dcterms:created xsi:type="dcterms:W3CDTF">1999-10-30T10:30:45Z</dcterms:created>
  <dcterms:modified xsi:type="dcterms:W3CDTF">2015-03-04T08:59:24Z</dcterms:modified>
</cp:coreProperties>
</file>