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9" activeTab="27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state="hidden" r:id="rId9"/>
    <sheet name="3.sz.mell." sheetId="77" r:id="rId10"/>
    <sheet name="5.sz.mell." sheetId="78" state="hidden" r:id="rId11"/>
    <sheet name="7.sz.mell." sheetId="64" state="hidden" r:id="rId12"/>
    <sheet name="8. sz. mell. " sheetId="71" state="hidden" r:id="rId13"/>
    <sheet name="4.sz.mell." sheetId="116" r:id="rId14"/>
    <sheet name="5.1 sz. mell" sheetId="3" r:id="rId15"/>
    <sheet name="9.1.1. sz. mell " sheetId="113" state="hidden" r:id="rId16"/>
    <sheet name="9.1.2. sz. mell  " sheetId="114" state="hidden" r:id="rId17"/>
    <sheet name="9.1.3. sz. mell   " sheetId="115" state="hidden" r:id="rId18"/>
    <sheet name="5.1.1. sz. mell " sheetId="117" r:id="rId19"/>
    <sheet name="5.1.2. sz. mell  " sheetId="118" r:id="rId20"/>
    <sheet name="5.2. sz. mell" sheetId="79" r:id="rId21"/>
    <sheet name="9.2.2. sz.  mell" sheetId="99" state="hidden" r:id="rId22"/>
    <sheet name="9.2.3. sz. mell" sheetId="100" state="hidden" r:id="rId23"/>
    <sheet name="9.3. sz. mell" sheetId="105" state="hidden" r:id="rId24"/>
    <sheet name="9.3.1. sz. mell" sheetId="106" state="hidden" r:id="rId25"/>
    <sheet name="9.3.2. sz. mell" sheetId="107" state="hidden" r:id="rId26"/>
    <sheet name="9.3.3. sz. mell" sheetId="108" state="hidden" r:id="rId27"/>
    <sheet name="6.sz.mell" sheetId="89" r:id="rId28"/>
    <sheet name="2. sz tájékoztató t" sheetId="66" state="hidden" r:id="rId29"/>
    <sheet name="3. sz tájékoztató t." sheetId="88" state="hidden" r:id="rId30"/>
    <sheet name="Munka1" sheetId="94" r:id="rId31"/>
  </sheets>
  <definedNames>
    <definedName name="_xlnm.Print_Titles" localSheetId="14">'5.1 sz. mell'!$1:$6</definedName>
    <definedName name="_xlnm.Print_Titles" localSheetId="18">'5.1.1. sz. mell '!$1:$6</definedName>
    <definedName name="_xlnm.Print_Titles" localSheetId="19">'5.1.2. sz. mell  '!$1:$6</definedName>
    <definedName name="_xlnm.Print_Titles" localSheetId="20">'5.2.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21">'9.2.2. sz. 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1">'1.1.sz.mell.'!$A$1:$E$149</definedName>
    <definedName name="_xlnm.Print_Area" localSheetId="2">'1.2.sz.mell.'!$A$1:$E$150</definedName>
    <definedName name="_xlnm.Print_Area" localSheetId="3">'1.3.sz.mell.'!$A$1:$E$149</definedName>
    <definedName name="_xlnm.Print_Area" localSheetId="4">'1.4.sz.mell.'!$A$1:$C$149</definedName>
    <definedName name="_xlnm.Print_Area" localSheetId="5">'2.1.sz.mell  '!$A$1:$J$30</definedName>
    <definedName name="_xlnm.Print_Area" localSheetId="6">'2.2.sz.mell  '!$A$1:$J$33</definedName>
    <definedName name="_xlnm.Print_Area" localSheetId="14">'5.1 sz. mell'!$A$1:$E$152</definedName>
    <definedName name="_xlnm.Print_Area" localSheetId="18">'5.1.1. sz. mell '!$B$1:$E$149</definedName>
    <definedName name="_xlnm.Print_Area" localSheetId="19">'5.1.2. sz. mell  '!$A$1:$E$148</definedName>
    <definedName name="_xlnm.Print_Area" localSheetId="20">'5.2. sz. mell'!$A$1:$E$58</definedName>
  </definedNames>
  <calcPr calcId="124519"/>
</workbook>
</file>

<file path=xl/calcChain.xml><?xml version="1.0" encoding="utf-8"?>
<calcChain xmlns="http://schemas.openxmlformats.org/spreadsheetml/2006/main">
  <c r="D36" i="79"/>
  <c r="D37"/>
  <c r="D17"/>
  <c r="D18"/>
  <c r="D120" i="118"/>
  <c r="D119"/>
  <c r="D118"/>
  <c r="D117"/>
  <c r="D116"/>
  <c r="D115"/>
  <c r="D114"/>
  <c r="D113"/>
  <c r="D112"/>
  <c r="D111"/>
  <c r="D110"/>
  <c r="D109"/>
  <c r="D108"/>
  <c r="D35"/>
  <c r="D34"/>
  <c r="D33"/>
  <c r="D32"/>
  <c r="D31"/>
  <c r="D30"/>
  <c r="D134" i="117"/>
  <c r="C134"/>
  <c r="E134"/>
  <c r="D137"/>
  <c r="D105"/>
  <c r="D104"/>
  <c r="D103"/>
  <c r="D102"/>
  <c r="D101"/>
  <c r="D100"/>
  <c r="D99"/>
  <c r="D98"/>
  <c r="D96" s="1"/>
  <c r="E96"/>
  <c r="C96"/>
  <c r="D95"/>
  <c r="D94"/>
  <c r="D93"/>
  <c r="D92"/>
  <c r="D50"/>
  <c r="D47" s="1"/>
  <c r="D49"/>
  <c r="E47"/>
  <c r="D46"/>
  <c r="D45"/>
  <c r="D44"/>
  <c r="D43"/>
  <c r="D42"/>
  <c r="D41"/>
  <c r="D40"/>
  <c r="D39"/>
  <c r="D38"/>
  <c r="D20"/>
  <c r="D12"/>
  <c r="D11"/>
  <c r="D10"/>
  <c r="D9"/>
  <c r="E125" i="3"/>
  <c r="E147" s="1"/>
  <c r="D135"/>
  <c r="E135"/>
  <c r="C135"/>
  <c r="D138"/>
  <c r="D11" i="77"/>
  <c r="D9"/>
  <c r="D5"/>
  <c r="D20" i="76"/>
  <c r="B13"/>
  <c r="E17" i="61"/>
  <c r="E27" i="73"/>
  <c r="E28" s="1"/>
  <c r="D32" i="96"/>
  <c r="D31"/>
  <c r="D30"/>
  <c r="D29"/>
  <c r="D28"/>
  <c r="D27"/>
  <c r="D105" i="95"/>
  <c r="D104"/>
  <c r="D103"/>
  <c r="D102"/>
  <c r="D101"/>
  <c r="D100"/>
  <c r="D99"/>
  <c r="D98"/>
  <c r="D97"/>
  <c r="E96"/>
  <c r="D96" s="1"/>
  <c r="C96"/>
  <c r="D95"/>
  <c r="D94"/>
  <c r="D93"/>
  <c r="D92"/>
  <c r="D44"/>
  <c r="D43"/>
  <c r="D42"/>
  <c r="D41"/>
  <c r="D40"/>
  <c r="D39"/>
  <c r="D38"/>
  <c r="D37"/>
  <c r="D36"/>
  <c r="D109" i="1"/>
  <c r="D74" i="117" l="1"/>
  <c r="D15"/>
  <c r="D22"/>
  <c r="D29"/>
  <c r="D53"/>
  <c r="D58"/>
  <c r="D64"/>
  <c r="D68"/>
  <c r="D73"/>
  <c r="D86" s="1"/>
  <c r="D76"/>
  <c r="D80"/>
  <c r="D8"/>
  <c r="E140"/>
  <c r="E129"/>
  <c r="E125"/>
  <c r="E121"/>
  <c r="E107"/>
  <c r="E91"/>
  <c r="E124" s="1"/>
  <c r="E80"/>
  <c r="E76"/>
  <c r="E73"/>
  <c r="E68"/>
  <c r="E64"/>
  <c r="E86" s="1"/>
  <c r="E58"/>
  <c r="E53"/>
  <c r="E36"/>
  <c r="D36" s="1"/>
  <c r="E29"/>
  <c r="E22"/>
  <c r="E15"/>
  <c r="E8"/>
  <c r="D140"/>
  <c r="D129"/>
  <c r="D125"/>
  <c r="D121"/>
  <c r="D107"/>
  <c r="D91"/>
  <c r="D124" s="1"/>
  <c r="D19" i="73"/>
  <c r="D20"/>
  <c r="E34" i="95"/>
  <c r="E108" i="3"/>
  <c r="C108"/>
  <c r="D116"/>
  <c r="E97"/>
  <c r="C97"/>
  <c r="E144" i="118"/>
  <c r="E139"/>
  <c r="E134"/>
  <c r="E129"/>
  <c r="E125"/>
  <c r="E121"/>
  <c r="E107"/>
  <c r="E91"/>
  <c r="E86"/>
  <c r="E80"/>
  <c r="E76"/>
  <c r="E73"/>
  <c r="E68"/>
  <c r="E64"/>
  <c r="E58"/>
  <c r="E53"/>
  <c r="E47"/>
  <c r="E36"/>
  <c r="E29"/>
  <c r="E63" s="1"/>
  <c r="E87" s="1"/>
  <c r="E22"/>
  <c r="E15"/>
  <c r="E8"/>
  <c r="D139"/>
  <c r="D134"/>
  <c r="D129"/>
  <c r="D125"/>
  <c r="D144" s="1"/>
  <c r="D121"/>
  <c r="D107"/>
  <c r="D91"/>
  <c r="D80"/>
  <c r="D76"/>
  <c r="D73"/>
  <c r="D68"/>
  <c r="D86" s="1"/>
  <c r="D64"/>
  <c r="D58"/>
  <c r="D53"/>
  <c r="D47"/>
  <c r="D36"/>
  <c r="D29"/>
  <c r="D22"/>
  <c r="D15"/>
  <c r="D63" s="1"/>
  <c r="D87" s="1"/>
  <c r="D8"/>
  <c r="C138" i="1"/>
  <c r="C111"/>
  <c r="C139" i="118"/>
  <c r="C134"/>
  <c r="C129"/>
  <c r="C125"/>
  <c r="C144" s="1"/>
  <c r="C121"/>
  <c r="C107"/>
  <c r="C91"/>
  <c r="C80"/>
  <c r="C76"/>
  <c r="C73"/>
  <c r="C68"/>
  <c r="C86" s="1"/>
  <c r="C64"/>
  <c r="C58"/>
  <c r="C53"/>
  <c r="C47"/>
  <c r="C36"/>
  <c r="C29"/>
  <c r="C22"/>
  <c r="C15"/>
  <c r="C8"/>
  <c r="C140" i="117"/>
  <c r="C129"/>
  <c r="C125"/>
  <c r="C121"/>
  <c r="C107"/>
  <c r="C91"/>
  <c r="C124" s="1"/>
  <c r="C80"/>
  <c r="C76"/>
  <c r="C73"/>
  <c r="C68"/>
  <c r="C64"/>
  <c r="C58"/>
  <c r="C53"/>
  <c r="C47"/>
  <c r="C36"/>
  <c r="C29"/>
  <c r="C22"/>
  <c r="C15"/>
  <c r="C8"/>
  <c r="C124" i="118" l="1"/>
  <c r="C145" s="1"/>
  <c r="C63"/>
  <c r="C87" s="1"/>
  <c r="D145" i="117"/>
  <c r="E145"/>
  <c r="E146" s="1"/>
  <c r="C146"/>
  <c r="C145"/>
  <c r="C86"/>
  <c r="E63"/>
  <c r="E87" s="1"/>
  <c r="E124" i="118"/>
  <c r="E145" s="1"/>
  <c r="D63" i="117"/>
  <c r="D87" s="1"/>
  <c r="D146"/>
  <c r="D124" i="118"/>
  <c r="D145" s="1"/>
  <c r="C63" i="117"/>
  <c r="C87" s="1"/>
  <c r="E111" i="1" l="1"/>
  <c r="F5" i="116" l="1"/>
  <c r="F6"/>
  <c r="F7"/>
  <c r="F8"/>
  <c r="F9"/>
  <c r="F10"/>
  <c r="F11"/>
  <c r="F12"/>
  <c r="F13"/>
  <c r="F14"/>
  <c r="F15"/>
  <c r="F16"/>
  <c r="F17"/>
  <c r="F18"/>
  <c r="F19"/>
  <c r="F20"/>
  <c r="F21"/>
  <c r="F24" s="1"/>
  <c r="F22"/>
  <c r="F23"/>
  <c r="B24"/>
  <c r="D24"/>
  <c r="E24"/>
  <c r="E18" i="73" l="1"/>
  <c r="C18"/>
  <c r="I27"/>
  <c r="E95" i="1"/>
  <c r="E31" i="61" l="1"/>
  <c r="D14" i="76" s="1"/>
  <c r="E91" i="95"/>
  <c r="E107"/>
  <c r="D25" i="76" l="1"/>
  <c r="D13"/>
  <c r="D12"/>
  <c r="D46" i="79" l="1"/>
  <c r="D47"/>
  <c r="D49"/>
  <c r="D45"/>
  <c r="E50"/>
  <c r="E44"/>
  <c r="E55" s="1"/>
  <c r="D50"/>
  <c r="D39"/>
  <c r="D22"/>
  <c r="D19" s="1"/>
  <c r="D11"/>
  <c r="D12"/>
  <c r="D13"/>
  <c r="D14"/>
  <c r="D15"/>
  <c r="D16"/>
  <c r="D8" s="1"/>
  <c r="D10"/>
  <c r="E36"/>
  <c r="E29"/>
  <c r="E25"/>
  <c r="E19"/>
  <c r="E8"/>
  <c r="D29"/>
  <c r="D25"/>
  <c r="D123" i="3"/>
  <c r="D122" s="1"/>
  <c r="D110"/>
  <c r="D111"/>
  <c r="D112"/>
  <c r="D113"/>
  <c r="D114"/>
  <c r="D115"/>
  <c r="D117"/>
  <c r="D118"/>
  <c r="D119"/>
  <c r="D120"/>
  <c r="D121"/>
  <c r="D109"/>
  <c r="D95"/>
  <c r="D96"/>
  <c r="D99"/>
  <c r="D100"/>
  <c r="D101"/>
  <c r="D102"/>
  <c r="D97" s="1"/>
  <c r="D103"/>
  <c r="D104"/>
  <c r="D105"/>
  <c r="D106"/>
  <c r="D107"/>
  <c r="D94"/>
  <c r="D93"/>
  <c r="D141"/>
  <c r="E141"/>
  <c r="E130"/>
  <c r="E126"/>
  <c r="E92"/>
  <c r="D130"/>
  <c r="D126"/>
  <c r="D74"/>
  <c r="D73" s="1"/>
  <c r="D60"/>
  <c r="D61"/>
  <c r="D62"/>
  <c r="D59"/>
  <c r="D38"/>
  <c r="D39"/>
  <c r="D40"/>
  <c r="D41"/>
  <c r="D42"/>
  <c r="D43"/>
  <c r="D44"/>
  <c r="D45"/>
  <c r="D46"/>
  <c r="D37"/>
  <c r="D31"/>
  <c r="D32"/>
  <c r="D33"/>
  <c r="D34"/>
  <c r="D35"/>
  <c r="D30"/>
  <c r="D20"/>
  <c r="D15" s="1"/>
  <c r="D10"/>
  <c r="D11"/>
  <c r="D12"/>
  <c r="D9"/>
  <c r="E80"/>
  <c r="E76"/>
  <c r="E73"/>
  <c r="E68"/>
  <c r="E64"/>
  <c r="E58"/>
  <c r="E53"/>
  <c r="E47"/>
  <c r="E36"/>
  <c r="E29"/>
  <c r="E22"/>
  <c r="E15"/>
  <c r="E8"/>
  <c r="D80"/>
  <c r="D76"/>
  <c r="D68"/>
  <c r="D64"/>
  <c r="D53"/>
  <c r="D47"/>
  <c r="D22"/>
  <c r="E11" i="77"/>
  <c r="H7" i="61"/>
  <c r="H8"/>
  <c r="H9"/>
  <c r="H10"/>
  <c r="H11"/>
  <c r="H12"/>
  <c r="H13"/>
  <c r="H14"/>
  <c r="H15"/>
  <c r="H6"/>
  <c r="I30"/>
  <c r="I17"/>
  <c r="H30"/>
  <c r="D8"/>
  <c r="D9"/>
  <c r="D10"/>
  <c r="D11"/>
  <c r="D12"/>
  <c r="D13"/>
  <c r="D14"/>
  <c r="D15"/>
  <c r="D16"/>
  <c r="D7"/>
  <c r="H7" i="73"/>
  <c r="H8"/>
  <c r="H9"/>
  <c r="H11"/>
  <c r="H12"/>
  <c r="H13"/>
  <c r="H14"/>
  <c r="H15"/>
  <c r="H16"/>
  <c r="H17"/>
  <c r="H6"/>
  <c r="H27"/>
  <c r="D7"/>
  <c r="D8"/>
  <c r="D9"/>
  <c r="D10"/>
  <c r="D11"/>
  <c r="D12"/>
  <c r="D6"/>
  <c r="D18"/>
  <c r="C24"/>
  <c r="C27" s="1"/>
  <c r="D108" i="96"/>
  <c r="D109"/>
  <c r="D110"/>
  <c r="D112"/>
  <c r="D113"/>
  <c r="D114"/>
  <c r="D115"/>
  <c r="D116"/>
  <c r="D117"/>
  <c r="D118"/>
  <c r="D119"/>
  <c r="D107"/>
  <c r="E138"/>
  <c r="E133"/>
  <c r="E128"/>
  <c r="E124"/>
  <c r="E143" s="1"/>
  <c r="E120"/>
  <c r="E106"/>
  <c r="E90"/>
  <c r="D138"/>
  <c r="D133"/>
  <c r="D128"/>
  <c r="D124"/>
  <c r="D143" s="1"/>
  <c r="D120"/>
  <c r="D90"/>
  <c r="E77"/>
  <c r="E73"/>
  <c r="E70"/>
  <c r="E65"/>
  <c r="E61"/>
  <c r="E83" s="1"/>
  <c r="E55"/>
  <c r="E50"/>
  <c r="E44"/>
  <c r="E33"/>
  <c r="E26"/>
  <c r="E19"/>
  <c r="E12"/>
  <c r="E5"/>
  <c r="D77"/>
  <c r="D73"/>
  <c r="D70"/>
  <c r="D65"/>
  <c r="D61"/>
  <c r="D83" s="1"/>
  <c r="D55"/>
  <c r="D50"/>
  <c r="D44"/>
  <c r="D33"/>
  <c r="D19"/>
  <c r="D12"/>
  <c r="D5"/>
  <c r="E106" i="1"/>
  <c r="D108" i="95"/>
  <c r="D109"/>
  <c r="D110"/>
  <c r="D111"/>
  <c r="D112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E139"/>
  <c r="E134"/>
  <c r="E129"/>
  <c r="E125"/>
  <c r="E121"/>
  <c r="D7"/>
  <c r="D8"/>
  <c r="D9"/>
  <c r="D10"/>
  <c r="D11"/>
  <c r="D12"/>
  <c r="D14"/>
  <c r="D15"/>
  <c r="D16"/>
  <c r="D17"/>
  <c r="D18"/>
  <c r="D19"/>
  <c r="D21"/>
  <c r="D22"/>
  <c r="D23"/>
  <c r="D24"/>
  <c r="D25"/>
  <c r="D26"/>
  <c r="D28"/>
  <c r="D29"/>
  <c r="D30"/>
  <c r="D31"/>
  <c r="D32"/>
  <c r="D33"/>
  <c r="D35"/>
  <c r="D46"/>
  <c r="D47"/>
  <c r="D48"/>
  <c r="D49"/>
  <c r="D50"/>
  <c r="D52"/>
  <c r="D53"/>
  <c r="D54"/>
  <c r="D55"/>
  <c r="D57"/>
  <c r="D58"/>
  <c r="D59"/>
  <c r="D60"/>
  <c r="D63"/>
  <c r="D64"/>
  <c r="D65"/>
  <c r="D67"/>
  <c r="D68"/>
  <c r="D69"/>
  <c r="D70"/>
  <c r="D72"/>
  <c r="D73"/>
  <c r="D75"/>
  <c r="D76"/>
  <c r="D77"/>
  <c r="D79"/>
  <c r="D80"/>
  <c r="D81"/>
  <c r="D82"/>
  <c r="D83"/>
  <c r="E78"/>
  <c r="E74"/>
  <c r="E71"/>
  <c r="E66"/>
  <c r="E62"/>
  <c r="E56"/>
  <c r="E51"/>
  <c r="E45"/>
  <c r="E27"/>
  <c r="E20"/>
  <c r="E13"/>
  <c r="E6"/>
  <c r="D91" i="1"/>
  <c r="D92"/>
  <c r="D93"/>
  <c r="D94"/>
  <c r="D96"/>
  <c r="D97"/>
  <c r="D98"/>
  <c r="D99"/>
  <c r="D100"/>
  <c r="D101"/>
  <c r="D102"/>
  <c r="D103"/>
  <c r="D104"/>
  <c r="D105"/>
  <c r="D107"/>
  <c r="D108"/>
  <c r="D110"/>
  <c r="D112"/>
  <c r="D113"/>
  <c r="D114"/>
  <c r="D115"/>
  <c r="D116"/>
  <c r="D117"/>
  <c r="D118"/>
  <c r="D111" s="1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E138"/>
  <c r="E133"/>
  <c r="E128"/>
  <c r="E124"/>
  <c r="E120"/>
  <c r="E90"/>
  <c r="E5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4"/>
  <c r="D45"/>
  <c r="D47"/>
  <c r="D48"/>
  <c r="D49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4"/>
  <c r="D75"/>
  <c r="D76"/>
  <c r="D77"/>
  <c r="D78"/>
  <c r="D79"/>
  <c r="D80"/>
  <c r="D81"/>
  <c r="D82"/>
  <c r="E77"/>
  <c r="E73"/>
  <c r="D73" s="1"/>
  <c r="E70"/>
  <c r="E65"/>
  <c r="E61"/>
  <c r="E55"/>
  <c r="E50"/>
  <c r="D50" s="1"/>
  <c r="E44"/>
  <c r="E33"/>
  <c r="E26"/>
  <c r="E19"/>
  <c r="E12"/>
  <c r="C8" i="3"/>
  <c r="C111" i="96"/>
  <c r="D111" s="1"/>
  <c r="C95" i="1"/>
  <c r="D95" s="1"/>
  <c r="D146" i="3" l="1"/>
  <c r="D108"/>
  <c r="E143" i="1"/>
  <c r="B25" i="76" s="1"/>
  <c r="E25" s="1"/>
  <c r="E144" i="95"/>
  <c r="E35" i="79"/>
  <c r="E40" s="1"/>
  <c r="D92" i="3"/>
  <c r="D8"/>
  <c r="I31" i="61"/>
  <c r="E32"/>
  <c r="C28" i="73"/>
  <c r="D27"/>
  <c r="D28" s="1"/>
  <c r="E61" i="95"/>
  <c r="E146" i="3"/>
  <c r="E86"/>
  <c r="D58"/>
  <c r="D106" i="96"/>
  <c r="D123" s="1"/>
  <c r="D144" s="1"/>
  <c r="E83" i="1"/>
  <c r="E13" i="76"/>
  <c r="D44" i="79"/>
  <c r="D55" s="1"/>
  <c r="D35"/>
  <c r="D40" s="1"/>
  <c r="D86" i="3"/>
  <c r="D36"/>
  <c r="D29"/>
  <c r="E63"/>
  <c r="I32" i="61"/>
  <c r="H17"/>
  <c r="H31" s="1"/>
  <c r="E123" i="96"/>
  <c r="E144" s="1"/>
  <c r="E60"/>
  <c r="E84" s="1"/>
  <c r="E123" i="1"/>
  <c r="B24" i="76" s="1"/>
  <c r="E124" i="95"/>
  <c r="E84"/>
  <c r="E60" i="1"/>
  <c r="E87" i="3" l="1"/>
  <c r="D63"/>
  <c r="D87" s="1"/>
  <c r="I33" i="61"/>
  <c r="E33"/>
  <c r="E85" i="95"/>
  <c r="E84" i="1"/>
  <c r="B14" i="76" s="1"/>
  <c r="E14" s="1"/>
  <c r="B12"/>
  <c r="E12" s="1"/>
  <c r="D125" i="3"/>
  <c r="D147" s="1"/>
  <c r="E144" i="1"/>
  <c r="E145" i="95"/>
  <c r="C139" i="115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9" i="114"/>
  <c r="C134"/>
  <c r="C129"/>
  <c r="C125"/>
  <c r="C144"/>
  <c r="C121"/>
  <c r="C107"/>
  <c r="C91"/>
  <c r="C124" s="1"/>
  <c r="C145" s="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39" i="113"/>
  <c r="C134"/>
  <c r="C129"/>
  <c r="C125"/>
  <c r="C144" s="1"/>
  <c r="C121"/>
  <c r="C107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50" i="108"/>
  <c r="C44"/>
  <c r="C55"/>
  <c r="C36"/>
  <c r="C29"/>
  <c r="C25"/>
  <c r="C19"/>
  <c r="C8"/>
  <c r="C35"/>
  <c r="C40" s="1"/>
  <c r="C50" i="107"/>
  <c r="C44"/>
  <c r="C55"/>
  <c r="C36"/>
  <c r="C29"/>
  <c r="C25"/>
  <c r="C19"/>
  <c r="C8"/>
  <c r="C35"/>
  <c r="C40" s="1"/>
  <c r="C50" i="106"/>
  <c r="C44"/>
  <c r="C55"/>
  <c r="C36"/>
  <c r="C29"/>
  <c r="C25"/>
  <c r="C19"/>
  <c r="C8"/>
  <c r="C35"/>
  <c r="C40" s="1"/>
  <c r="C50" i="105"/>
  <c r="C44"/>
  <c r="C55"/>
  <c r="C36"/>
  <c r="C29"/>
  <c r="C25"/>
  <c r="C19"/>
  <c r="C8"/>
  <c r="C35"/>
  <c r="C40" s="1"/>
  <c r="C50" i="100"/>
  <c r="C44"/>
  <c r="C55"/>
  <c r="C36"/>
  <c r="C29"/>
  <c r="C25"/>
  <c r="C19"/>
  <c r="C8"/>
  <c r="C35"/>
  <c r="C40" s="1"/>
  <c r="C50" i="99"/>
  <c r="C44"/>
  <c r="C55"/>
  <c r="C36"/>
  <c r="C29"/>
  <c r="C25"/>
  <c r="C19"/>
  <c r="C8"/>
  <c r="C35"/>
  <c r="C40" s="1"/>
  <c r="C138" i="97"/>
  <c r="C133"/>
  <c r="C128"/>
  <c r="C124"/>
  <c r="C143"/>
  <c r="C120"/>
  <c r="C106"/>
  <c r="C90"/>
  <c r="C123"/>
  <c r="C77"/>
  <c r="C73"/>
  <c r="C70"/>
  <c r="C65"/>
  <c r="C61"/>
  <c r="C83"/>
  <c r="C149" s="1"/>
  <c r="C55"/>
  <c r="C50"/>
  <c r="C44"/>
  <c r="C33"/>
  <c r="C27"/>
  <c r="C26" s="1"/>
  <c r="C19"/>
  <c r="C12"/>
  <c r="C5"/>
  <c r="C138" i="96"/>
  <c r="C133"/>
  <c r="C128"/>
  <c r="C124"/>
  <c r="C143"/>
  <c r="C120"/>
  <c r="C106"/>
  <c r="C90"/>
  <c r="C77"/>
  <c r="C73"/>
  <c r="C70"/>
  <c r="C65"/>
  <c r="C61"/>
  <c r="C83"/>
  <c r="C149" s="1"/>
  <c r="C55"/>
  <c r="C50"/>
  <c r="C44"/>
  <c r="C33"/>
  <c r="C26"/>
  <c r="D26" s="1"/>
  <c r="D60" s="1"/>
  <c r="D84" s="1"/>
  <c r="C19"/>
  <c r="C12"/>
  <c r="C5"/>
  <c r="C139" i="95"/>
  <c r="D139" s="1"/>
  <c r="C134"/>
  <c r="D134" s="1"/>
  <c r="C129"/>
  <c r="D129" s="1"/>
  <c r="C125"/>
  <c r="D125" s="1"/>
  <c r="C121"/>
  <c r="D121" s="1"/>
  <c r="C107"/>
  <c r="D107" s="1"/>
  <c r="C91"/>
  <c r="D91" s="1"/>
  <c r="C78"/>
  <c r="D78" s="1"/>
  <c r="C74"/>
  <c r="D74" s="1"/>
  <c r="C71"/>
  <c r="D71" s="1"/>
  <c r="C66"/>
  <c r="D66" s="1"/>
  <c r="C62"/>
  <c r="D62" s="1"/>
  <c r="C56"/>
  <c r="D56" s="1"/>
  <c r="C51"/>
  <c r="D51" s="1"/>
  <c r="C45"/>
  <c r="D45" s="1"/>
  <c r="C34"/>
  <c r="D34" s="1"/>
  <c r="C27"/>
  <c r="D27" s="1"/>
  <c r="C20"/>
  <c r="D20" s="1"/>
  <c r="C13"/>
  <c r="D13" s="1"/>
  <c r="C6"/>
  <c r="D6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0" i="79"/>
  <c r="C36"/>
  <c r="C29"/>
  <c r="C25"/>
  <c r="C19"/>
  <c r="C141" i="3"/>
  <c r="C130"/>
  <c r="C126"/>
  <c r="C122"/>
  <c r="C92"/>
  <c r="C80"/>
  <c r="C76"/>
  <c r="C73"/>
  <c r="C86" s="1"/>
  <c r="C68"/>
  <c r="C64"/>
  <c r="C58"/>
  <c r="C53"/>
  <c r="C47"/>
  <c r="C36"/>
  <c r="C29"/>
  <c r="C22"/>
  <c r="C15"/>
  <c r="G17" i="61"/>
  <c r="C17"/>
  <c r="C133" i="1"/>
  <c r="C128"/>
  <c r="C124"/>
  <c r="C120"/>
  <c r="D120" s="1"/>
  <c r="C106"/>
  <c r="D106" s="1"/>
  <c r="C90"/>
  <c r="D90" s="1"/>
  <c r="C77"/>
  <c r="C73"/>
  <c r="C70"/>
  <c r="C65"/>
  <c r="C61"/>
  <c r="C55"/>
  <c r="D55" s="1"/>
  <c r="C50"/>
  <c r="C44"/>
  <c r="C33"/>
  <c r="D33" s="1"/>
  <c r="C26"/>
  <c r="D26" s="1"/>
  <c r="C19"/>
  <c r="C12"/>
  <c r="D12" s="1"/>
  <c r="C5"/>
  <c r="D5" s="1"/>
  <c r="G30" i="61"/>
  <c r="C18"/>
  <c r="G27" i="73"/>
  <c r="G18"/>
  <c r="C29" s="1"/>
  <c r="C24" i="61"/>
  <c r="C30" s="1"/>
  <c r="C44" i="79"/>
  <c r="C55" s="1"/>
  <c r="C8"/>
  <c r="C35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5" i="71"/>
  <c r="E28"/>
  <c r="E30"/>
  <c r="E31"/>
  <c r="E32"/>
  <c r="E35" s="1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I6" i="66"/>
  <c r="I7"/>
  <c r="I8"/>
  <c r="I9"/>
  <c r="I10"/>
  <c r="I11"/>
  <c r="I12"/>
  <c r="I18" s="1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G16" i="89"/>
  <c r="C144" i="97"/>
  <c r="C63" i="113"/>
  <c r="C87"/>
  <c r="D6" i="76"/>
  <c r="C146" i="3" l="1"/>
  <c r="D133" i="1"/>
  <c r="C143"/>
  <c r="D143" s="1"/>
  <c r="G31" i="61"/>
  <c r="C33" s="1"/>
  <c r="C32"/>
  <c r="D17"/>
  <c r="C123" i="96"/>
  <c r="C144" s="1"/>
  <c r="C144" i="95"/>
  <c r="D144" s="1"/>
  <c r="B19" i="76"/>
  <c r="E19" s="1"/>
  <c r="C83" i="1"/>
  <c r="D83" s="1"/>
  <c r="D70"/>
  <c r="C123"/>
  <c r="B18" i="76" s="1"/>
  <c r="B26"/>
  <c r="C31" i="61"/>
  <c r="D31" s="1"/>
  <c r="D7" i="76"/>
  <c r="G33" i="61"/>
  <c r="G32"/>
  <c r="D18" i="76"/>
  <c r="C125" i="3"/>
  <c r="C147" s="1"/>
  <c r="C63"/>
  <c r="C87" s="1"/>
  <c r="C60" i="96"/>
  <c r="C148" s="1"/>
  <c r="G28" i="73"/>
  <c r="G30" s="1"/>
  <c r="G29"/>
  <c r="B7" i="76"/>
  <c r="C149" i="1"/>
  <c r="C60"/>
  <c r="C124" i="95"/>
  <c r="C84"/>
  <c r="C61"/>
  <c r="D61" s="1"/>
  <c r="C40" i="79"/>
  <c r="C60" i="97"/>
  <c r="C145" i="115"/>
  <c r="D32" i="61" l="1"/>
  <c r="D33"/>
  <c r="H33"/>
  <c r="H32"/>
  <c r="D8" i="76"/>
  <c r="C150" i="95"/>
  <c r="D84"/>
  <c r="D85" s="1"/>
  <c r="E18" i="76"/>
  <c r="C144" i="1"/>
  <c r="D144" s="1"/>
  <c r="D123"/>
  <c r="C84"/>
  <c r="D60"/>
  <c r="C145" i="95"/>
  <c r="D145" s="1"/>
  <c r="D124"/>
  <c r="E7" i="76"/>
  <c r="C84" i="96"/>
  <c r="C30" i="73"/>
  <c r="B6" i="76"/>
  <c r="E6" s="1"/>
  <c r="C148" i="1"/>
  <c r="C149" i="95"/>
  <c r="C85"/>
  <c r="C148" i="97"/>
  <c r="C84"/>
  <c r="B20" i="76" l="1"/>
  <c r="E20" s="1"/>
  <c r="B8"/>
  <c r="E8" s="1"/>
  <c r="D84" i="1"/>
  <c r="I18" i="73"/>
  <c r="H10"/>
  <c r="H18" s="1"/>
  <c r="E29" l="1"/>
  <c r="D24" i="76"/>
  <c r="E24" s="1"/>
  <c r="D29" i="73"/>
  <c r="H29"/>
  <c r="H28"/>
  <c r="H30" s="1"/>
  <c r="I29"/>
  <c r="I28"/>
  <c r="D26" i="76" s="1"/>
  <c r="E26" s="1"/>
</calcChain>
</file>

<file path=xl/sharedStrings.xml><?xml version="1.0" encoding="utf-8"?>
<sst xmlns="http://schemas.openxmlformats.org/spreadsheetml/2006/main" count="4089" uniqueCount="547">
  <si>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</si>
  <si>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</si>
  <si>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</si>
  <si>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</si>
  <si>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</si>
  <si>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</si>
  <si>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</si>
  <si>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</si>
  <si>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</si>
  <si>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</si>
  <si>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</si>
  <si>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</si>
  <si>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</si>
  <si>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</si>
  <si>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</si>
  <si>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</si>
  <si>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</si>
  <si>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</si>
  <si>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</si>
  <si>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</si>
  <si>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</si>
  <si>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</si>
  <si>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</si>
  <si>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</si>
  <si>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</si>
  <si>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</si>
  <si>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</si>
  <si>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</si>
  <si>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</si>
  <si>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</si>
  <si>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</si>
  <si>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</si>
  <si>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</si>
  <si>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</si>
  <si>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</si>
  <si>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</si>
  <si>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</si>
  <si>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</si>
  <si>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</si>
  <si>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</si>
  <si>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</si>
  <si>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</si>
  <si>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</si>
  <si>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</si>
  <si>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</si>
  <si>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</si>
  <si>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</si>
  <si>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</si>
  <si>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</si>
  <si>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</si>
  <si>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</si>
  <si>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</si>
  <si>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</si>
  <si>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</si>
  <si>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</si>
  <si>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</si>
  <si>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</si>
  <si>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</si>
  <si>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</si>
  <si>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</si>
  <si>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</si>
  <si>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</si>
  <si>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</si>
  <si>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</si>
  <si>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</si>
  <si>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</si>
  <si>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</si>
  <si>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</si>
  <si>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</si>
  <si>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</si>
  <si>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</si>
  <si>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</si>
  <si>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</si>
  <si>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</si>
  <si>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</si>
  <si>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</si>
  <si>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</si>
  <si>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</si>
  <si>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</si>
  <si>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</si>
  <si>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</si>
  <si>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</si>
  <si>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</si>
  <si>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</si>
  <si>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</si>
  <si>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</si>
  <si>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</si>
  <si>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</si>
  <si>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</si>
  <si>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</si>
  <si>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</si>
  <si>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</si>
  <si>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</si>
  <si>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</si>
  <si>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</si>
  <si>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</si>
  <si>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</si>
  <si>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</si>
  <si>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</si>
  <si>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</si>
  <si>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</si>
  <si>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</si>
  <si>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</si>
  <si>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</si>
  <si>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</si>
  <si>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</si>
  <si>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</si>
  <si>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</si>
  <si>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</si>
  <si>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</si>
  <si>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</si>
  <si>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</si>
  <si>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</si>
  <si>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</si>
  <si>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</si>
  <si>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</si>
  <si>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</si>
  <si>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</si>
  <si>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</si>
  <si>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</si>
  <si>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</si>
  <si>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</si>
  <si>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</si>
  <si>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</si>
  <si>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</si>
  <si>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</si>
  <si>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</si>
  <si>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</si>
  <si>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</si>
  <si>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</si>
  <si>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</si>
  <si>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</si>
  <si>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</si>
  <si>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</si>
  <si>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</si>
  <si>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</si>
  <si>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</si>
  <si>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</si>
  <si>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</si>
  <si>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</si>
  <si>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</si>
  <si>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</si>
  <si>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</si>
  <si>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</si>
  <si>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</si>
  <si>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</si>
  <si>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</si>
  <si>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</si>
  <si>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</si>
  <si>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</si>
  <si>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</si>
  <si>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</si>
  <si>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</si>
  <si>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</si>
  <si>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</si>
  <si>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</si>
  <si>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</si>
  <si>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</si>
  <si>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</si>
  <si>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</si>
  <si>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</si>
  <si>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</si>
  <si>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</si>
  <si>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</si>
  <si>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</si>
  <si>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</si>
  <si>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</si>
  <si>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</si>
  <si>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</si>
  <si>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</si>
  <si>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</si>
  <si>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</si>
  <si>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</si>
  <si>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</si>
  <si>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</si>
  <si>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</si>
  <si>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</si>
  <si>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</si>
  <si>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</si>
  <si>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</si>
  <si>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………….. Önkormányzat adósságot keletkeztető ügyletekből és kezességvállalásokból fennálló kötelezettségei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</si>
  <si>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</si>
  <si>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</si>
  <si>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</si>
  <si>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</si>
  <si>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</si>
  <si>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</si>
  <si>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</si>
  <si>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</si>
  <si>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</si>
  <si>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</si>
  <si>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</si>
  <si>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</si>
  <si>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</si>
  <si>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</si>
  <si>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</si>
  <si>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</si>
  <si>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</si>
  <si>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</si>
  <si>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</si>
  <si>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</si>
  <si>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</si>
  <si>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</si>
  <si>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</si>
  <si>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</si>
  <si>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</si>
  <si>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</si>
  <si>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</si>
  <si>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</si>
  <si>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</si>
  <si>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</si>
  <si>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</si>
  <si>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</si>
  <si>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</si>
  <si>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</si>
  <si>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</si>
  <si>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</si>
  <si>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</si>
  <si>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</si>
  <si>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</si>
  <si>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</si>
  <si>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</si>
  <si>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</si>
  <si>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</si>
  <si>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</si>
  <si>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</si>
  <si>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</si>
  <si>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</si>
  <si>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</si>
  <si>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</si>
  <si>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</si>
  <si>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</si>
  <si>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</si>
  <si>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</si>
  <si>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</si>
  <si>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</si>
  <si>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</si>
  <si>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</si>
  <si>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</si>
  <si>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</si>
  <si>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</si>
  <si>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</si>
  <si>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</si>
  <si>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</si>
  <si>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</si>
  <si>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</si>
  <si>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</si>
  <si>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</si>
  <si>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</si>
  <si>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</si>
  <si>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</si>
  <si>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</si>
  <si>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</si>
  <si>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</si>
  <si>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</si>
  <si>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</si>
  <si>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</si>
  <si>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</si>
  <si>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</si>
  <si>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</si>
  <si>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</si>
  <si>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</si>
  <si>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</si>
  <si>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</si>
  <si>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</si>
  <si>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</si>
  <si>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</si>
  <si>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</si>
  <si>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</si>
  <si>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</si>
  <si>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</si>
  <si>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</si>
  <si>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</si>
  <si>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</si>
  <si>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</si>
  <si>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</si>
  <si>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</si>
  <si>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</si>
  <si>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</si>
  <si>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</si>
  <si>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</si>
  <si>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</si>
  <si>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</si>
  <si>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</si>
  <si>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</si>
  <si>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</si>
  <si>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</si>
  <si>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</si>
  <si>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</si>
  <si>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</si>
  <si>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</si>
  <si>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</si>
  <si>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</si>
  <si>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</si>
  <si>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</si>
  <si>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</si>
  <si>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</si>
  <si>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</si>
  <si>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</si>
  <si>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</si>
  <si>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</si>
  <si>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</si>
  <si>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</si>
  <si>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</si>
  <si>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</si>
  <si>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</si>
  <si>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</si>
  <si>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</si>
  <si>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</si>
  <si>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</si>
  <si>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</si>
  <si>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</si>
  <si>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</si>
  <si>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</si>
  <si>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</si>
  <si>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</si>
  <si>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</si>
  <si>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</si>
  <si>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</si>
  <si>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</si>
  <si>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</si>
  <si>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</si>
  <si>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</si>
  <si>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</si>
  <si>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</si>
  <si>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</si>
  <si>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</si>
  <si>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</si>
  <si>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</si>
  <si>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</si>
  <si>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</si>
  <si>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</si>
  <si>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</si>
  <si>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</si>
  <si>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</si>
  <si>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</si>
  <si>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</si>
  <si>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</si>
  <si>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</si>
  <si>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</si>
  <si>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</si>
  <si>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</si>
  <si>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</si>
  <si>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</si>
  <si>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</si>
  <si>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</si>
  <si>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</si>
  <si>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</si>
  <si>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</si>
  <si>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</si>
  <si>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</si>
  <si>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</si>
  <si>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</si>
  <si>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</si>
  <si>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</si>
  <si>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</si>
  <si>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</si>
  <si>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</si>
  <si>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</si>
  <si>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</si>
  <si>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</si>
  <si>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</si>
  <si>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</si>
  <si>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</si>
  <si>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</si>
  <si>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</si>
  <si>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</si>
  <si>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</si>
  <si>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</si>
  <si>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</si>
  <si>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</si>
  <si>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</si>
  <si>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</si>
  <si>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</si>
  <si>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</si>
  <si>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</si>
  <si>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</si>
  <si>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</si>
  <si>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</si>
  <si>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</si>
  <si>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</si>
  <si>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</si>
  <si>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</si>
  <si>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</si>
  <si>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</si>
  <si>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</si>
  <si>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</si>
  <si>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</si>
  <si>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</si>
  <si>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</si>
  <si>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</si>
  <si>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</si>
  <si>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</si>
  <si>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</si>
  <si>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</si>
  <si>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</si>
  <si>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</si>
  <si>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</si>
  <si>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</si>
  <si>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</si>
  <si>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</si>
  <si>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</si>
  <si>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</si>
  <si>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</si>
  <si>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</si>
  <si>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</si>
  <si>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</si>
  <si>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</si>
  <si>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</si>
  <si>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</si>
  <si>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</si>
  <si>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</si>
  <si>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</si>
  <si>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</si>
  <si>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</si>
  <si>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</si>
  <si>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</si>
  <si>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</si>
  <si>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</si>
  <si>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</si>
  <si>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</si>
  <si>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</si>
  <si>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</si>
  <si>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</si>
  <si>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</si>
  <si>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</si>
  <si>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</si>
  <si>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</si>
  <si>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</si>
  <si>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</si>
  <si>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</si>
  <si>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</si>
  <si>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</si>
  <si>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</si>
  <si>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</si>
  <si>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</si>
  <si>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</si>
  <si>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</si>
  <si>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</si>
  <si>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</si>
  <si>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</si>
  <si>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</si>
  <si>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</si>
  <si>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………….. Önkormányzat 2014. évi adósságot keletkeztető fejlesztési céljai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</si>
  <si>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</si>
  <si>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</si>
  <si>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</si>
  <si>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</si>
  <si>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</si>
  <si>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</si>
  <si>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</si>
  <si>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</si>
  <si>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</si>
  <si>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</si>
  <si>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</si>
  <si>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</si>
  <si>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</si>
  <si>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</si>
  <si>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</si>
  <si>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</si>
  <si>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</si>
  <si>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</si>
  <si>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</si>
  <si>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</si>
  <si>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</si>
  <si>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</si>
  <si>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</si>
  <si>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</si>
  <si>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</si>
  <si>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</si>
  <si>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</si>
  <si>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</si>
  <si>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</si>
  <si>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</si>
  <si>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</si>
  <si>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</si>
  <si>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</si>
  <si>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</si>
  <si>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</si>
  <si>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</si>
  <si>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</si>
  <si>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</si>
  <si>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</si>
  <si>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</si>
  <si>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</si>
  <si>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</si>
  <si>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</si>
  <si>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</si>
  <si>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</si>
  <si>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</si>
  <si>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</si>
  <si>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</si>
  <si>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</si>
  <si>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>2015. évi előirányzat</t>
  </si>
  <si>
    <t>2015. év utáni szükséglet
(6=2 - 4 - 5)</t>
  </si>
  <si>
    <t>Felhasználás
2014. XII.31-ig</t>
  </si>
  <si>
    <t>9.1. melléklet a ……/2015. (….) önkormányzati rendelethez</t>
  </si>
  <si>
    <t>9.2.2. melléklet a ……/2015. (….) önkormányzati rendelethez</t>
  </si>
  <si>
    <t>9.2.3. melléklet a ……/2015. (….) önkormányzati rendelethez</t>
  </si>
  <si>
    <t>9.3. melléklet a ……/2015 (….) önkormányzati rendelethez</t>
  </si>
  <si>
    <t>9.3.1. melléklet a ……/2015. (….) önkormányzati rendelethez</t>
  </si>
  <si>
    <t>9.3.2. melléklet a ……/2015. (….) önkormányzati rendelethez</t>
  </si>
  <si>
    <t>9.3.3. melléklet a ……/2015. (….) önkormányzati rendelethez</t>
  </si>
  <si>
    <t>Kajárpéc Község Önkormányzat saját bevételeinek részletezése az adósságot keletkeztető ügyletből származó tárgyévi fizetési kötelezettség megállapításához</t>
  </si>
  <si>
    <t>Kajárpéc Közös Önkormányzati Hivatal</t>
  </si>
  <si>
    <t xml:space="preserve">     59800039-15166182</t>
  </si>
  <si>
    <t>30 napon túli elismert tartozásállomány összesen: 0  Ft</t>
  </si>
  <si>
    <t>Módosítás összege</t>
  </si>
  <si>
    <t>1</t>
  </si>
  <si>
    <t>1. sz. melléklet Bevételek táblázat 5. oszlop 9. sora =</t>
  </si>
  <si>
    <t>1. sz. melléklet Bevételek táblázat 5. oszlop 16 sora =</t>
  </si>
  <si>
    <t>1. sz. melléklet Bevételek táblázat 5. oszlop 17 sora =</t>
  </si>
  <si>
    <t>1. sz. melléklet Kiadások táblázat 5. oszlop 4 sora =</t>
  </si>
  <si>
    <t>1. sz. melléklet Kiadások táblázat 5. oszlop 9 sora =</t>
  </si>
  <si>
    <t>1. sz. melléklet Kiadások táblázat 5. oszlop 10 sora =</t>
  </si>
  <si>
    <t xml:space="preserve">2.1. számú melléklet 9. oszlop 13. sor + 2.2. számú melléklet 9. oszlop 12. sor </t>
  </si>
  <si>
    <t xml:space="preserve">2.1. számú melléklet 9. oszlop 22. sor + 2.2. számú melléklet 9. oszlop 25. sor </t>
  </si>
  <si>
    <t xml:space="preserve">2.1. számú melléklet 9. oszlop 23. sor + 2.2. számú melléklet 9. oszlop 26. sor </t>
  </si>
  <si>
    <t xml:space="preserve">                                              </t>
  </si>
  <si>
    <t>6=(2-4-5)</t>
  </si>
  <si>
    <t>Beruházás  megnevezése</t>
  </si>
  <si>
    <t>Beruházási (felhalmozási) kiadások előirányzata beruházásonként</t>
  </si>
  <si>
    <t>2016. évi előirányzat</t>
  </si>
  <si>
    <t>2016. évi módosított előirányzat</t>
  </si>
  <si>
    <t>Felhasználás
2015. XII.31-ig</t>
  </si>
  <si>
    <t xml:space="preserve">
2016. év utáni szükséglet
</t>
  </si>
  <si>
    <t>Csatornázás</t>
  </si>
  <si>
    <t>2016</t>
  </si>
  <si>
    <t>2016. évi előirányzat BEVÉTELEK</t>
  </si>
  <si>
    <t>2016. évi módosított előirányzat BEVÉTELEK</t>
  </si>
  <si>
    <t>2016. évi előirányzat KIADÁSOK</t>
  </si>
  <si>
    <t>2016. évi módosított előirányzat KIADÁSOK</t>
  </si>
  <si>
    <t>2016 .évi módostott előirányzat</t>
  </si>
  <si>
    <t>2016. évi  előirányzat</t>
  </si>
  <si>
    <t>Éves eredeti kiadási előirányzat: 58 413 732 Ft</t>
  </si>
  <si>
    <t>Forintban</t>
  </si>
  <si>
    <t xml:space="preserve"> Forintban !</t>
  </si>
  <si>
    <t>Forintban !</t>
  </si>
  <si>
    <t>Irányító szervi támogatás folyósítása</t>
  </si>
  <si>
    <t>7.5.</t>
  </si>
  <si>
    <t xml:space="preserve">2.1. melléklet az 5/2017. (IV.27.) önkormányzati rendelethez     </t>
  </si>
  <si>
    <t xml:space="preserve">2.2. melléklet az 5/2017. (IV.27.) önkormányzati rendelethez     </t>
  </si>
  <si>
    <t>5.1.  melléklet az 5/2017. (IV.27.) önkormányzati rendelethez</t>
  </si>
  <si>
    <t>5.1.1 melléklet az 5/2017. (IV.27.) önkormányzati rendelethez</t>
  </si>
  <si>
    <t>5.1.2. melléklet az 5/2017. (IV.27.) önkormányzati rendelethez</t>
  </si>
  <si>
    <t>5.2  sz.  melléklet az 5/2017. (IV.27.) önkormányzati rendelethez</t>
  </si>
  <si>
    <t>Kajárpéc, 2017. április  hó 27. nap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</si>
</sst>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7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1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59" xfId="4" applyNumberFormat="1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centerContinuous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29" fillId="0" borderId="42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164" fontId="34" fillId="0" borderId="65" xfId="0" applyNumberFormat="1" applyFont="1" applyFill="1" applyBorder="1" applyAlignment="1" applyProtection="1">
      <alignment horizontal="right" vertical="center" wrapText="1" indent="1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1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37" xfId="0" applyNumberFormat="1" applyFont="1" applyFill="1" applyBorder="1" applyAlignment="1" applyProtection="1">
      <alignment horizontal="centerContinuous" vertical="center" wrapText="1"/>
    </xf>
    <xf numFmtId="164" fontId="34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5" fontId="30" fillId="0" borderId="58" xfId="1" applyNumberFormat="1" applyFont="1" applyFill="1" applyBorder="1" applyProtection="1">
      <protection locked="0"/>
    </xf>
    <xf numFmtId="165" fontId="30" fillId="0" borderId="26" xfId="1" applyNumberFormat="1" applyFont="1" applyFill="1" applyBorder="1" applyProtection="1">
      <protection locked="0"/>
    </xf>
    <xf numFmtId="165" fontId="30" fillId="0" borderId="59" xfId="1" applyNumberFormat="1" applyFont="1" applyFill="1" applyBorder="1" applyProtection="1">
      <protection locked="0"/>
    </xf>
    <xf numFmtId="0" fontId="8" fillId="0" borderId="11" xfId="0" quotePrefix="1" applyFont="1" applyFill="1" applyBorder="1" applyAlignment="1" applyProtection="1">
      <alignment horizontal="right" vertical="center" indent="1"/>
    </xf>
    <xf numFmtId="0" fontId="8" fillId="0" borderId="12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indent="1"/>
    </xf>
    <xf numFmtId="49" fontId="8" fillId="0" borderId="20" xfId="0" applyNumberFormat="1" applyFont="1" applyFill="1" applyBorder="1" applyAlignment="1" applyProtection="1">
      <alignment horizontal="right" vertical="center" indent="1"/>
    </xf>
    <xf numFmtId="49" fontId="8" fillId="0" borderId="54" xfId="0" applyNumberFormat="1" applyFont="1" applyFill="1" applyBorder="1" applyAlignment="1" applyProtection="1">
      <alignment horizontal="right" vertical="center"/>
    </xf>
    <xf numFmtId="49" fontId="8" fillId="0" borderId="38" xfId="0" applyNumberFormat="1" applyFont="1" applyFill="1" applyBorder="1" applyAlignment="1" applyProtection="1">
      <alignment horizontal="right" vertical="center"/>
    </xf>
    <xf numFmtId="49" fontId="8" fillId="0" borderId="58" xfId="0" applyNumberFormat="1" applyFont="1" applyFill="1" applyBorder="1" applyAlignment="1" applyProtection="1">
      <alignment horizontal="right" vertical="center"/>
    </xf>
    <xf numFmtId="49" fontId="8" fillId="0" borderId="59" xfId="0" applyNumberFormat="1" applyFont="1" applyFill="1" applyBorder="1" applyAlignment="1" applyProtection="1">
      <alignment horizontal="right" vertical="center"/>
    </xf>
    <xf numFmtId="1" fontId="38" fillId="0" borderId="0" xfId="0" applyNumberFormat="1" applyFont="1"/>
    <xf numFmtId="1" fontId="0" fillId="0" borderId="0" xfId="0" applyNumberFormat="1"/>
    <xf numFmtId="0" fontId="32" fillId="0" borderId="0" xfId="0" applyFont="1"/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6" xfId="4" applyNumberFormat="1" applyFont="1" applyFill="1" applyBorder="1" applyAlignment="1" applyProtection="1">
      <alignment horizontal="left" vertical="center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2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</xf>
    <xf numFmtId="164" fontId="30" fillId="0" borderId="59" xfId="4" applyNumberFormat="1" applyFont="1" applyFill="1" applyBorder="1" applyAlignment="1" applyProtection="1">
      <alignment horizontal="right" vertical="center" wrapText="1" indent="1"/>
    </xf>
    <xf numFmtId="164" fontId="30" fillId="0" borderId="58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27"/>
  <sheetViews>
    <sheetView topLeftCell="A7" workbookViewId="0">
      <selection activeCell="D10" sqref="D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07" t="s">
        <v>133</v>
      </c>
      <c r="B2" s="487"/>
    </row>
    <row r="4" spans="1:2">
      <c r="A4" s="116"/>
      <c r="B4" s="116"/>
    </row>
    <row r="5" spans="1:2" s="127" customFormat="1" ht="15.75">
      <c r="A5" s="88" t="s">
        <v>528</v>
      </c>
      <c r="B5" s="126"/>
    </row>
    <row r="6" spans="1:2">
      <c r="A6" s="116"/>
      <c r="B6" s="116"/>
    </row>
    <row r="7" spans="1:2">
      <c r="A7" s="116" t="s">
        <v>431</v>
      </c>
      <c r="B7" s="116" t="s">
        <v>432</v>
      </c>
    </row>
    <row r="8" spans="1:2">
      <c r="A8" s="116" t="s">
        <v>433</v>
      </c>
      <c r="B8" s="116" t="s">
        <v>434</v>
      </c>
    </row>
    <row r="9" spans="1:2">
      <c r="A9" s="116" t="s">
        <v>435</v>
      </c>
      <c r="B9" s="116" t="s">
        <v>436</v>
      </c>
    </row>
    <row r="10" spans="1:2">
      <c r="A10" s="116"/>
      <c r="B10" s="116"/>
    </row>
    <row r="11" spans="1:2" ht="15.75">
      <c r="A11" s="88" t="s">
        <v>529</v>
      </c>
      <c r="B11" s="116"/>
    </row>
    <row r="12" spans="1:2" s="127" customFormat="1">
      <c r="A12" s="116"/>
      <c r="B12" s="116"/>
    </row>
    <row r="13" spans="1:2">
      <c r="A13" s="116" t="s">
        <v>509</v>
      </c>
      <c r="B13" s="116" t="s">
        <v>439</v>
      </c>
    </row>
    <row r="14" spans="1:2">
      <c r="A14" s="116" t="s">
        <v>510</v>
      </c>
      <c r="B14" s="116" t="s">
        <v>438</v>
      </c>
    </row>
    <row r="15" spans="1:2">
      <c r="A15" s="116" t="s">
        <v>511</v>
      </c>
      <c r="B15" s="116" t="s">
        <v>437</v>
      </c>
    </row>
    <row r="16" spans="1:2">
      <c r="A16" s="116"/>
      <c r="B16" s="116"/>
    </row>
    <row r="17" spans="1:2" ht="15.75">
      <c r="A17" s="88" t="s">
        <v>530</v>
      </c>
      <c r="B17" s="126"/>
    </row>
    <row r="18" spans="1:2">
      <c r="A18" s="116"/>
      <c r="B18" s="116"/>
    </row>
    <row r="19" spans="1:2">
      <c r="A19" s="116" t="s">
        <v>440</v>
      </c>
      <c r="B19" s="116" t="s">
        <v>439</v>
      </c>
    </row>
    <row r="20" spans="1:2">
      <c r="A20" s="116" t="s">
        <v>243</v>
      </c>
      <c r="B20" s="116" t="s">
        <v>438</v>
      </c>
    </row>
    <row r="21" spans="1:2">
      <c r="A21" s="116" t="s">
        <v>441</v>
      </c>
      <c r="B21" s="116" t="s">
        <v>437</v>
      </c>
    </row>
    <row r="22" spans="1:2">
      <c r="A22" s="108"/>
      <c r="B22" s="116"/>
    </row>
    <row r="23" spans="1:2" ht="15.75">
      <c r="A23" s="88" t="s">
        <v>531</v>
      </c>
      <c r="B23" s="108"/>
    </row>
    <row r="24" spans="1:2">
      <c r="A24" s="108"/>
      <c r="B24" s="108"/>
    </row>
    <row r="25" spans="1:2">
      <c r="A25" s="116" t="s">
        <v>512</v>
      </c>
      <c r="B25" s="116" t="s">
        <v>515</v>
      </c>
    </row>
    <row r="26" spans="1:2">
      <c r="A26" s="116" t="s">
        <v>513</v>
      </c>
      <c r="B26" s="116" t="s">
        <v>516</v>
      </c>
    </row>
    <row r="27" spans="1:2">
      <c r="A27" s="116" t="s">
        <v>514</v>
      </c>
      <c r="B27" s="116" t="s">
        <v>517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C19" sqref="C19"/>
    </sheetView>
  </sheetViews>
  <sheetFormatPr defaultRowHeight="15"/>
  <cols>
    <col min="1" max="1" width="5.6640625" style="128" customWidth="1"/>
    <col min="2" max="2" width="68.6640625" style="128" customWidth="1"/>
    <col min="3" max="3" width="15.83203125" style="128" customWidth="1"/>
    <col min="4" max="4" width="12.6640625" style="128" customWidth="1"/>
    <col min="5" max="5" width="14.83203125" style="128" customWidth="1"/>
    <col min="6" max="16384" width="9.33203125" style="128"/>
  </cols>
  <sheetData>
    <row r="1" spans="1:5" ht="33" customHeight="1">
      <c r="A1" s="521" t="s">
        <v>503</v>
      </c>
      <c r="B1" s="521"/>
      <c r="C1" s="521"/>
    </row>
    <row r="2" spans="1:5" ht="15.95" customHeight="1" thickBot="1">
      <c r="A2" s="129"/>
      <c r="B2" s="129"/>
      <c r="C2" s="141" t="s">
        <v>537</v>
      </c>
      <c r="D2" s="136"/>
    </row>
    <row r="3" spans="1:5" ht="32.25" thickBot="1">
      <c r="A3" s="159" t="s">
        <v>13</v>
      </c>
      <c r="B3" s="160" t="s">
        <v>178</v>
      </c>
      <c r="C3" s="161" t="s">
        <v>522</v>
      </c>
      <c r="D3" s="161" t="s">
        <v>507</v>
      </c>
      <c r="E3" s="161" t="s">
        <v>523</v>
      </c>
    </row>
    <row r="4" spans="1:5" ht="15.75" thickBot="1">
      <c r="A4" s="162">
        <v>1</v>
      </c>
      <c r="B4" s="163">
        <v>2</v>
      </c>
      <c r="C4" s="164">
        <v>3</v>
      </c>
      <c r="D4" s="164">
        <v>3</v>
      </c>
      <c r="E4" s="164">
        <v>3</v>
      </c>
    </row>
    <row r="5" spans="1:5">
      <c r="A5" s="165" t="s">
        <v>15</v>
      </c>
      <c r="B5" s="336" t="s">
        <v>54</v>
      </c>
      <c r="C5" s="333">
        <v>11500000</v>
      </c>
      <c r="D5" s="474">
        <f>E5-C5</f>
        <v>1640000</v>
      </c>
      <c r="E5" s="333">
        <v>13140000</v>
      </c>
    </row>
    <row r="6" spans="1:5" ht="24.75">
      <c r="A6" s="166" t="s">
        <v>16</v>
      </c>
      <c r="B6" s="359" t="s">
        <v>240</v>
      </c>
      <c r="C6" s="334"/>
      <c r="D6" s="475"/>
      <c r="E6" s="334"/>
    </row>
    <row r="7" spans="1:5">
      <c r="A7" s="166" t="s">
        <v>17</v>
      </c>
      <c r="B7" s="360" t="s">
        <v>492</v>
      </c>
      <c r="C7" s="334"/>
      <c r="D7" s="475"/>
      <c r="E7" s="334"/>
    </row>
    <row r="8" spans="1:5" ht="24.75">
      <c r="A8" s="166" t="s">
        <v>18</v>
      </c>
      <c r="B8" s="360" t="s">
        <v>242</v>
      </c>
      <c r="C8" s="334"/>
      <c r="D8" s="475"/>
      <c r="E8" s="334"/>
    </row>
    <row r="9" spans="1:5">
      <c r="A9" s="167" t="s">
        <v>19</v>
      </c>
      <c r="B9" s="360" t="s">
        <v>241</v>
      </c>
      <c r="C9" s="335">
        <v>1120000</v>
      </c>
      <c r="D9" s="475">
        <f>E9-C9</f>
        <v>-951657</v>
      </c>
      <c r="E9" s="335">
        <v>168343</v>
      </c>
    </row>
    <row r="10" spans="1:5" ht="15.75" thickBot="1">
      <c r="A10" s="166" t="s">
        <v>20</v>
      </c>
      <c r="B10" s="361" t="s">
        <v>179</v>
      </c>
      <c r="C10" s="334"/>
      <c r="D10" s="476"/>
      <c r="E10" s="334"/>
    </row>
    <row r="11" spans="1:5" ht="15.75" thickBot="1">
      <c r="A11" s="530" t="s">
        <v>184</v>
      </c>
      <c r="B11" s="531"/>
      <c r="C11" s="168">
        <f>SUM(C5:C10)</f>
        <v>12620000</v>
      </c>
      <c r="D11" s="168">
        <f>E11-C11</f>
        <v>688343</v>
      </c>
      <c r="E11" s="168">
        <f>SUM(E5:E10)</f>
        <v>13308343</v>
      </c>
    </row>
    <row r="12" spans="1:5" ht="23.25" customHeight="1">
      <c r="A12" s="532" t="s">
        <v>212</v>
      </c>
      <c r="B12" s="532"/>
      <c r="C12" s="53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3. melléklet az 5/2017. (IV.27.)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14" sqref="C14"/>
    </sheetView>
  </sheetViews>
  <sheetFormatPr defaultRowHeight="15"/>
  <cols>
    <col min="1" max="1" width="5.6640625" style="128" customWidth="1"/>
    <col min="2" max="2" width="66.83203125" style="128" customWidth="1"/>
    <col min="3" max="3" width="27" style="128" customWidth="1"/>
    <col min="4" max="16384" width="9.33203125" style="128"/>
  </cols>
  <sheetData>
    <row r="1" spans="1:4" ht="33" customHeight="1">
      <c r="A1" s="521" t="s">
        <v>443</v>
      </c>
      <c r="B1" s="521"/>
      <c r="C1" s="521"/>
    </row>
    <row r="2" spans="1:4" ht="15.95" customHeight="1" thickBot="1">
      <c r="A2" s="129"/>
      <c r="B2" s="129"/>
      <c r="C2" s="141" t="s">
        <v>50</v>
      </c>
      <c r="D2" s="136"/>
    </row>
    <row r="3" spans="1:4" ht="26.25" customHeight="1" thickBot="1">
      <c r="A3" s="159" t="s">
        <v>13</v>
      </c>
      <c r="B3" s="160" t="s">
        <v>185</v>
      </c>
      <c r="C3" s="161" t="s">
        <v>210</v>
      </c>
    </row>
    <row r="4" spans="1:4" ht="15.75" thickBot="1">
      <c r="A4" s="162">
        <v>1</v>
      </c>
      <c r="B4" s="163">
        <v>2</v>
      </c>
      <c r="C4" s="164">
        <v>3</v>
      </c>
    </row>
    <row r="5" spans="1:4">
      <c r="A5" s="165" t="s">
        <v>15</v>
      </c>
      <c r="B5" s="172"/>
      <c r="C5" s="169"/>
    </row>
    <row r="6" spans="1:4">
      <c r="A6" s="166" t="s">
        <v>16</v>
      </c>
      <c r="B6" s="173"/>
      <c r="C6" s="170"/>
    </row>
    <row r="7" spans="1:4" ht="15.75" thickBot="1">
      <c r="A7" s="167" t="s">
        <v>17</v>
      </c>
      <c r="B7" s="174"/>
      <c r="C7" s="171"/>
    </row>
    <row r="8" spans="1:4" s="433" customFormat="1" ht="17.25" customHeight="1" thickBot="1">
      <c r="A8" s="434" t="s">
        <v>18</v>
      </c>
      <c r="B8" s="111" t="s">
        <v>186</v>
      </c>
      <c r="C8" s="168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8" sqref="E8"/>
    </sheetView>
  </sheetViews>
  <sheetFormatPr defaultRowHeight="12.75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4.75" customHeight="1">
      <c r="A1" s="533" t="s">
        <v>0</v>
      </c>
      <c r="B1" s="533"/>
      <c r="C1" s="533"/>
      <c r="D1" s="533"/>
      <c r="E1" s="533"/>
      <c r="F1" s="533"/>
    </row>
    <row r="2" spans="1:6" ht="23.2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8.75" customHeight="1" thickBot="1">
      <c r="A3" s="176" t="s">
        <v>67</v>
      </c>
      <c r="B3" s="177" t="s">
        <v>65</v>
      </c>
      <c r="C3" s="177" t="s">
        <v>66</v>
      </c>
      <c r="D3" s="177" t="s">
        <v>495</v>
      </c>
      <c r="E3" s="177" t="s">
        <v>493</v>
      </c>
      <c r="F3" s="45" t="s">
        <v>494</v>
      </c>
    </row>
    <row r="4" spans="1:6" s="49" customFormat="1" ht="15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>
        <v>6</v>
      </c>
    </row>
    <row r="5" spans="1:6" ht="15.95" customHeight="1">
      <c r="A5" s="52"/>
      <c r="B5" s="53"/>
      <c r="C5" s="435"/>
      <c r="D5" s="53"/>
      <c r="E5" s="53"/>
      <c r="F5" s="54">
        <f t="shared" ref="F5:F23" si="0">B5-D5-E5</f>
        <v>0</v>
      </c>
    </row>
    <row r="6" spans="1:6" ht="15.95" customHeight="1">
      <c r="A6" s="52"/>
      <c r="B6" s="53"/>
      <c r="C6" s="435"/>
      <c r="D6" s="53"/>
      <c r="E6" s="53"/>
      <c r="F6" s="54">
        <f t="shared" si="0"/>
        <v>0</v>
      </c>
    </row>
    <row r="7" spans="1:6" ht="15.95" customHeight="1">
      <c r="A7" s="52"/>
      <c r="B7" s="53"/>
      <c r="C7" s="435"/>
      <c r="D7" s="53"/>
      <c r="E7" s="53"/>
      <c r="F7" s="54">
        <f t="shared" si="0"/>
        <v>0</v>
      </c>
    </row>
    <row r="8" spans="1:6" ht="15.95" customHeight="1">
      <c r="A8" s="52"/>
      <c r="B8" s="53"/>
      <c r="C8" s="435"/>
      <c r="D8" s="53"/>
      <c r="E8" s="53"/>
      <c r="F8" s="54">
        <f t="shared" si="0"/>
        <v>0</v>
      </c>
    </row>
    <row r="9" spans="1:6" ht="15.95" customHeight="1">
      <c r="A9" s="52"/>
      <c r="B9" s="53"/>
      <c r="C9" s="435"/>
      <c r="D9" s="53"/>
      <c r="E9" s="53"/>
      <c r="F9" s="54">
        <f t="shared" si="0"/>
        <v>0</v>
      </c>
    </row>
    <row r="10" spans="1:6" ht="15.95" customHeight="1">
      <c r="A10" s="52"/>
      <c r="B10" s="53"/>
      <c r="C10" s="435"/>
      <c r="D10" s="53"/>
      <c r="E10" s="53"/>
      <c r="F10" s="54">
        <f t="shared" si="0"/>
        <v>0</v>
      </c>
    </row>
    <row r="11" spans="1:6" ht="15.95" customHeight="1">
      <c r="A11" s="52"/>
      <c r="B11" s="53"/>
      <c r="C11" s="435"/>
      <c r="D11" s="53"/>
      <c r="E11" s="53"/>
      <c r="F11" s="54">
        <f t="shared" si="0"/>
        <v>0</v>
      </c>
    </row>
    <row r="12" spans="1:6" ht="15.95" customHeight="1">
      <c r="A12" s="52"/>
      <c r="B12" s="53"/>
      <c r="C12" s="435"/>
      <c r="D12" s="53"/>
      <c r="E12" s="53"/>
      <c r="F12" s="54">
        <f t="shared" si="0"/>
        <v>0</v>
      </c>
    </row>
    <row r="13" spans="1:6" ht="15.95" customHeight="1">
      <c r="A13" s="52"/>
      <c r="B13" s="53"/>
      <c r="C13" s="435"/>
      <c r="D13" s="53"/>
      <c r="E13" s="53"/>
      <c r="F13" s="54">
        <f t="shared" si="0"/>
        <v>0</v>
      </c>
    </row>
    <row r="14" spans="1:6" ht="15.95" customHeight="1">
      <c r="A14" s="52"/>
      <c r="B14" s="53"/>
      <c r="C14" s="435"/>
      <c r="D14" s="53"/>
      <c r="E14" s="53"/>
      <c r="F14" s="54">
        <f t="shared" si="0"/>
        <v>0</v>
      </c>
    </row>
    <row r="15" spans="1:6" ht="15.95" customHeight="1">
      <c r="A15" s="52"/>
      <c r="B15" s="53"/>
      <c r="C15" s="435"/>
      <c r="D15" s="53"/>
      <c r="E15" s="53"/>
      <c r="F15" s="54">
        <f t="shared" si="0"/>
        <v>0</v>
      </c>
    </row>
    <row r="16" spans="1:6" ht="15.95" customHeight="1">
      <c r="A16" s="52"/>
      <c r="B16" s="53"/>
      <c r="C16" s="435"/>
      <c r="D16" s="53"/>
      <c r="E16" s="53"/>
      <c r="F16" s="54">
        <f t="shared" si="0"/>
        <v>0</v>
      </c>
    </row>
    <row r="17" spans="1:6" ht="15.95" customHeight="1">
      <c r="A17" s="52"/>
      <c r="B17" s="53"/>
      <c r="C17" s="435"/>
      <c r="D17" s="53"/>
      <c r="E17" s="53"/>
      <c r="F17" s="54">
        <f t="shared" si="0"/>
        <v>0</v>
      </c>
    </row>
    <row r="18" spans="1:6" ht="15.95" customHeight="1">
      <c r="A18" s="52"/>
      <c r="B18" s="53"/>
      <c r="C18" s="435"/>
      <c r="D18" s="53"/>
      <c r="E18" s="53"/>
      <c r="F18" s="54">
        <f t="shared" si="0"/>
        <v>0</v>
      </c>
    </row>
    <row r="19" spans="1:6" ht="15.95" customHeight="1">
      <c r="A19" s="52"/>
      <c r="B19" s="53"/>
      <c r="C19" s="435"/>
      <c r="D19" s="53"/>
      <c r="E19" s="53"/>
      <c r="F19" s="54">
        <f t="shared" si="0"/>
        <v>0</v>
      </c>
    </row>
    <row r="20" spans="1:6" ht="15.95" customHeight="1">
      <c r="A20" s="52"/>
      <c r="B20" s="53"/>
      <c r="C20" s="435"/>
      <c r="D20" s="53"/>
      <c r="E20" s="53"/>
      <c r="F20" s="54">
        <f t="shared" si="0"/>
        <v>0</v>
      </c>
    </row>
    <row r="21" spans="1:6" ht="15.95" customHeight="1">
      <c r="A21" s="52"/>
      <c r="B21" s="53"/>
      <c r="C21" s="435"/>
      <c r="D21" s="53"/>
      <c r="E21" s="53"/>
      <c r="F21" s="54">
        <f t="shared" si="0"/>
        <v>0</v>
      </c>
    </row>
    <row r="22" spans="1:6" ht="15.95" customHeight="1">
      <c r="A22" s="52"/>
      <c r="B22" s="53"/>
      <c r="C22" s="435"/>
      <c r="D22" s="53"/>
      <c r="E22" s="53"/>
      <c r="F22" s="54">
        <f t="shared" si="0"/>
        <v>0</v>
      </c>
    </row>
    <row r="23" spans="1:6" ht="15.95" customHeight="1" thickBot="1">
      <c r="A23" s="55"/>
      <c r="B23" s="56"/>
      <c r="C23" s="436"/>
      <c r="D23" s="56"/>
      <c r="E23" s="56"/>
      <c r="F23" s="57">
        <f t="shared" si="0"/>
        <v>0</v>
      </c>
    </row>
    <row r="24" spans="1:6" s="51" customFormat="1" ht="18" customHeight="1" thickBot="1">
      <c r="A24" s="178" t="s">
        <v>64</v>
      </c>
      <c r="B24" s="179">
        <f>SUM(B5:B23)</f>
        <v>0</v>
      </c>
      <c r="C24" s="100"/>
      <c r="D24" s="179">
        <f>SUM(D5:D23)</f>
        <v>0</v>
      </c>
      <c r="E24" s="179">
        <f>SUM(E5:E23)</f>
        <v>0</v>
      </c>
      <c r="F24" s="58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topLeftCell="F1" workbookViewId="0">
      <selection activeCell="L36" sqref="L36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95"/>
      <c r="B1" s="195"/>
      <c r="C1" s="195"/>
      <c r="D1" s="195"/>
      <c r="E1" s="195"/>
    </row>
    <row r="2" spans="1:5" ht="15.75">
      <c r="A2" s="196" t="s">
        <v>119</v>
      </c>
      <c r="B2" s="534"/>
      <c r="C2" s="534"/>
      <c r="D2" s="534"/>
      <c r="E2" s="534"/>
    </row>
    <row r="3" spans="1:5" ht="14.25" thickBot="1">
      <c r="A3" s="195"/>
      <c r="B3" s="195"/>
      <c r="C3" s="195"/>
      <c r="D3" s="535" t="s">
        <v>112</v>
      </c>
      <c r="E3" s="535"/>
    </row>
    <row r="4" spans="1:5" ht="15" customHeight="1" thickBot="1">
      <c r="A4" s="197" t="s">
        <v>111</v>
      </c>
      <c r="B4" s="198" t="s">
        <v>182</v>
      </c>
      <c r="C4" s="198" t="s">
        <v>237</v>
      </c>
      <c r="D4" s="198" t="s">
        <v>444</v>
      </c>
      <c r="E4" s="199" t="s">
        <v>47</v>
      </c>
    </row>
    <row r="5" spans="1:5">
      <c r="A5" s="200" t="s">
        <v>113</v>
      </c>
      <c r="B5" s="89"/>
      <c r="C5" s="89"/>
      <c r="D5" s="89"/>
      <c r="E5" s="201">
        <f t="shared" ref="E5:E11" si="0">SUM(B5:D5)</f>
        <v>0</v>
      </c>
    </row>
    <row r="6" spans="1:5">
      <c r="A6" s="202" t="s">
        <v>126</v>
      </c>
      <c r="B6" s="90"/>
      <c r="C6" s="90"/>
      <c r="D6" s="90"/>
      <c r="E6" s="203">
        <f t="shared" si="0"/>
        <v>0</v>
      </c>
    </row>
    <row r="7" spans="1:5">
      <c r="A7" s="204" t="s">
        <v>114</v>
      </c>
      <c r="B7" s="91"/>
      <c r="C7" s="91"/>
      <c r="D7" s="91"/>
      <c r="E7" s="205">
        <f t="shared" si="0"/>
        <v>0</v>
      </c>
    </row>
    <row r="8" spans="1:5">
      <c r="A8" s="204" t="s">
        <v>128</v>
      </c>
      <c r="B8" s="91"/>
      <c r="C8" s="91"/>
      <c r="D8" s="91"/>
      <c r="E8" s="205">
        <f t="shared" si="0"/>
        <v>0</v>
      </c>
    </row>
    <row r="9" spans="1:5">
      <c r="A9" s="204" t="s">
        <v>115</v>
      </c>
      <c r="B9" s="91"/>
      <c r="C9" s="91"/>
      <c r="D9" s="91"/>
      <c r="E9" s="205">
        <f t="shared" si="0"/>
        <v>0</v>
      </c>
    </row>
    <row r="10" spans="1:5">
      <c r="A10" s="204" t="s">
        <v>116</v>
      </c>
      <c r="B10" s="91"/>
      <c r="C10" s="91"/>
      <c r="D10" s="91"/>
      <c r="E10" s="205">
        <f t="shared" si="0"/>
        <v>0</v>
      </c>
    </row>
    <row r="11" spans="1:5" ht="13.5" thickBot="1">
      <c r="A11" s="92"/>
      <c r="B11" s="93"/>
      <c r="C11" s="93"/>
      <c r="D11" s="93"/>
      <c r="E11" s="205">
        <f t="shared" si="0"/>
        <v>0</v>
      </c>
    </row>
    <row r="12" spans="1:5" ht="13.5" thickBot="1">
      <c r="A12" s="206" t="s">
        <v>118</v>
      </c>
      <c r="B12" s="207">
        <f>B5+SUM(B7:B11)</f>
        <v>0</v>
      </c>
      <c r="C12" s="207">
        <f>C5+SUM(C7:C11)</f>
        <v>0</v>
      </c>
      <c r="D12" s="207">
        <f>D5+SUM(D7:D11)</f>
        <v>0</v>
      </c>
      <c r="E12" s="208">
        <f>E5+SUM(E7:E11)</f>
        <v>0</v>
      </c>
    </row>
    <row r="13" spans="1:5" ht="13.5" thickBot="1">
      <c r="A13" s="43"/>
      <c r="B13" s="43"/>
      <c r="C13" s="43"/>
      <c r="D13" s="43"/>
      <c r="E13" s="43"/>
    </row>
    <row r="14" spans="1:5" ht="15" customHeight="1" thickBot="1">
      <c r="A14" s="197" t="s">
        <v>117</v>
      </c>
      <c r="B14" s="198" t="s">
        <v>182</v>
      </c>
      <c r="C14" s="198" t="s">
        <v>237</v>
      </c>
      <c r="D14" s="198" t="s">
        <v>444</v>
      </c>
      <c r="E14" s="199" t="s">
        <v>47</v>
      </c>
    </row>
    <row r="15" spans="1:5">
      <c r="A15" s="200" t="s">
        <v>122</v>
      </c>
      <c r="B15" s="89"/>
      <c r="C15" s="89"/>
      <c r="D15" s="89"/>
      <c r="E15" s="201">
        <f t="shared" ref="E15:E21" si="1">SUM(B15:D15)</f>
        <v>0</v>
      </c>
    </row>
    <row r="16" spans="1:5">
      <c r="A16" s="209" t="s">
        <v>123</v>
      </c>
      <c r="B16" s="91"/>
      <c r="C16" s="91"/>
      <c r="D16" s="91"/>
      <c r="E16" s="205">
        <f t="shared" si="1"/>
        <v>0</v>
      </c>
    </row>
    <row r="17" spans="1:5">
      <c r="A17" s="204" t="s">
        <v>124</v>
      </c>
      <c r="B17" s="91"/>
      <c r="C17" s="91"/>
      <c r="D17" s="91"/>
      <c r="E17" s="205">
        <f t="shared" si="1"/>
        <v>0</v>
      </c>
    </row>
    <row r="18" spans="1:5">
      <c r="A18" s="204" t="s">
        <v>125</v>
      </c>
      <c r="B18" s="91"/>
      <c r="C18" s="91"/>
      <c r="D18" s="91"/>
      <c r="E18" s="205">
        <f t="shared" si="1"/>
        <v>0</v>
      </c>
    </row>
    <row r="19" spans="1:5">
      <c r="A19" s="94"/>
      <c r="B19" s="91"/>
      <c r="C19" s="91"/>
      <c r="D19" s="91"/>
      <c r="E19" s="205">
        <f t="shared" si="1"/>
        <v>0</v>
      </c>
    </row>
    <row r="20" spans="1:5">
      <c r="A20" s="94"/>
      <c r="B20" s="91"/>
      <c r="C20" s="91"/>
      <c r="D20" s="91"/>
      <c r="E20" s="205">
        <f t="shared" si="1"/>
        <v>0</v>
      </c>
    </row>
    <row r="21" spans="1:5" ht="13.5" thickBot="1">
      <c r="A21" s="92"/>
      <c r="B21" s="93"/>
      <c r="C21" s="93"/>
      <c r="D21" s="93"/>
      <c r="E21" s="205">
        <f t="shared" si="1"/>
        <v>0</v>
      </c>
    </row>
    <row r="22" spans="1:5" ht="13.5" thickBot="1">
      <c r="A22" s="206" t="s">
        <v>48</v>
      </c>
      <c r="B22" s="207">
        <f>SUM(B15:B21)</f>
        <v>0</v>
      </c>
      <c r="C22" s="207">
        <f>SUM(C15:C21)</f>
        <v>0</v>
      </c>
      <c r="D22" s="207">
        <f>SUM(D15:D21)</f>
        <v>0</v>
      </c>
      <c r="E22" s="208">
        <f>SUM(E15:E21)</f>
        <v>0</v>
      </c>
    </row>
    <row r="23" spans="1:5">
      <c r="A23" s="195"/>
      <c r="B23" s="195"/>
      <c r="C23" s="195"/>
      <c r="D23" s="195"/>
      <c r="E23" s="195"/>
    </row>
    <row r="24" spans="1:5">
      <c r="A24" s="195"/>
      <c r="B24" s="195"/>
      <c r="C24" s="195"/>
      <c r="D24" s="195"/>
      <c r="E24" s="195"/>
    </row>
    <row r="25" spans="1:5" ht="15.75">
      <c r="A25" s="196" t="s">
        <v>119</v>
      </c>
      <c r="B25" s="534"/>
      <c r="C25" s="534"/>
      <c r="D25" s="534"/>
      <c r="E25" s="534"/>
    </row>
    <row r="26" spans="1:5" ht="14.25" thickBot="1">
      <c r="A26" s="195"/>
      <c r="B26" s="195"/>
      <c r="C26" s="195"/>
      <c r="D26" s="535" t="s">
        <v>112</v>
      </c>
      <c r="E26" s="535"/>
    </row>
    <row r="27" spans="1:5" ht="13.5" thickBot="1">
      <c r="A27" s="197" t="s">
        <v>111</v>
      </c>
      <c r="B27" s="198" t="s">
        <v>182</v>
      </c>
      <c r="C27" s="198" t="s">
        <v>237</v>
      </c>
      <c r="D27" s="198" t="s">
        <v>444</v>
      </c>
      <c r="E27" s="199" t="s">
        <v>47</v>
      </c>
    </row>
    <row r="28" spans="1:5">
      <c r="A28" s="200" t="s">
        <v>113</v>
      </c>
      <c r="B28" s="89"/>
      <c r="C28" s="89"/>
      <c r="D28" s="89"/>
      <c r="E28" s="201">
        <f t="shared" ref="E28:E34" si="2">SUM(B28:D28)</f>
        <v>0</v>
      </c>
    </row>
    <row r="29" spans="1:5">
      <c r="A29" s="202" t="s">
        <v>126</v>
      </c>
      <c r="B29" s="90"/>
      <c r="C29" s="90"/>
      <c r="D29" s="90"/>
      <c r="E29" s="203">
        <f t="shared" si="2"/>
        <v>0</v>
      </c>
    </row>
    <row r="30" spans="1:5">
      <c r="A30" s="204" t="s">
        <v>114</v>
      </c>
      <c r="B30" s="91"/>
      <c r="C30" s="91"/>
      <c r="D30" s="91"/>
      <c r="E30" s="205">
        <f t="shared" si="2"/>
        <v>0</v>
      </c>
    </row>
    <row r="31" spans="1:5">
      <c r="A31" s="204" t="s">
        <v>128</v>
      </c>
      <c r="B31" s="91"/>
      <c r="C31" s="91"/>
      <c r="D31" s="91"/>
      <c r="E31" s="205">
        <f t="shared" si="2"/>
        <v>0</v>
      </c>
    </row>
    <row r="32" spans="1:5">
      <c r="A32" s="204" t="s">
        <v>115</v>
      </c>
      <c r="B32" s="91"/>
      <c r="C32" s="91"/>
      <c r="D32" s="91"/>
      <c r="E32" s="205">
        <f t="shared" si="2"/>
        <v>0</v>
      </c>
    </row>
    <row r="33" spans="1:5">
      <c r="A33" s="204" t="s">
        <v>116</v>
      </c>
      <c r="B33" s="91"/>
      <c r="C33" s="91"/>
      <c r="D33" s="91"/>
      <c r="E33" s="205">
        <f t="shared" si="2"/>
        <v>0</v>
      </c>
    </row>
    <row r="34" spans="1:5" ht="13.5" thickBot="1">
      <c r="A34" s="92"/>
      <c r="B34" s="93"/>
      <c r="C34" s="93"/>
      <c r="D34" s="93"/>
      <c r="E34" s="205">
        <f t="shared" si="2"/>
        <v>0</v>
      </c>
    </row>
    <row r="35" spans="1:5" ht="13.5" thickBot="1">
      <c r="A35" s="206" t="s">
        <v>118</v>
      </c>
      <c r="B35" s="207">
        <f>B28+SUM(B30:B34)</f>
        <v>0</v>
      </c>
      <c r="C35" s="207">
        <f>C28+SUM(C30:C34)</f>
        <v>0</v>
      </c>
      <c r="D35" s="207">
        <f>D28+SUM(D30:D34)</f>
        <v>0</v>
      </c>
      <c r="E35" s="208">
        <f>E28+SUM(E30:E34)</f>
        <v>0</v>
      </c>
    </row>
    <row r="36" spans="1:5" ht="13.5" thickBot="1">
      <c r="A36" s="43"/>
      <c r="B36" s="43"/>
      <c r="C36" s="43"/>
      <c r="D36" s="43"/>
      <c r="E36" s="43"/>
    </row>
    <row r="37" spans="1:5" ht="13.5" thickBot="1">
      <c r="A37" s="197" t="s">
        <v>117</v>
      </c>
      <c r="B37" s="198" t="s">
        <v>182</v>
      </c>
      <c r="C37" s="198" t="s">
        <v>237</v>
      </c>
      <c r="D37" s="198" t="s">
        <v>444</v>
      </c>
      <c r="E37" s="199" t="s">
        <v>47</v>
      </c>
    </row>
    <row r="38" spans="1:5">
      <c r="A38" s="200" t="s">
        <v>122</v>
      </c>
      <c r="B38" s="89"/>
      <c r="C38" s="89"/>
      <c r="D38" s="89"/>
      <c r="E38" s="201">
        <f t="shared" ref="E38:E44" si="3">SUM(B38:D38)</f>
        <v>0</v>
      </c>
    </row>
    <row r="39" spans="1:5">
      <c r="A39" s="209" t="s">
        <v>123</v>
      </c>
      <c r="B39" s="91"/>
      <c r="C39" s="91"/>
      <c r="D39" s="91"/>
      <c r="E39" s="205">
        <f t="shared" si="3"/>
        <v>0</v>
      </c>
    </row>
    <row r="40" spans="1:5">
      <c r="A40" s="204" t="s">
        <v>124</v>
      </c>
      <c r="B40" s="91"/>
      <c r="C40" s="91"/>
      <c r="D40" s="91"/>
      <c r="E40" s="205">
        <f t="shared" si="3"/>
        <v>0</v>
      </c>
    </row>
    <row r="41" spans="1:5">
      <c r="A41" s="204" t="s">
        <v>125</v>
      </c>
      <c r="B41" s="91"/>
      <c r="C41" s="91"/>
      <c r="D41" s="91"/>
      <c r="E41" s="205">
        <f t="shared" si="3"/>
        <v>0</v>
      </c>
    </row>
    <row r="42" spans="1:5">
      <c r="A42" s="94"/>
      <c r="B42" s="91"/>
      <c r="C42" s="91"/>
      <c r="D42" s="91"/>
      <c r="E42" s="205">
        <f t="shared" si="3"/>
        <v>0</v>
      </c>
    </row>
    <row r="43" spans="1:5">
      <c r="A43" s="94"/>
      <c r="B43" s="91"/>
      <c r="C43" s="91"/>
      <c r="D43" s="91"/>
      <c r="E43" s="205">
        <f t="shared" si="3"/>
        <v>0</v>
      </c>
    </row>
    <row r="44" spans="1:5" ht="13.5" thickBot="1">
      <c r="A44" s="92"/>
      <c r="B44" s="93"/>
      <c r="C44" s="93"/>
      <c r="D44" s="93"/>
      <c r="E44" s="205">
        <f t="shared" si="3"/>
        <v>0</v>
      </c>
    </row>
    <row r="45" spans="1:5" ht="13.5" thickBot="1">
      <c r="A45" s="206" t="s">
        <v>48</v>
      </c>
      <c r="B45" s="207">
        <f>SUM(B38:B44)</f>
        <v>0</v>
      </c>
      <c r="C45" s="207">
        <f>SUM(C38:C44)</f>
        <v>0</v>
      </c>
      <c r="D45" s="207">
        <f>SUM(D38:D44)</f>
        <v>0</v>
      </c>
      <c r="E45" s="208">
        <f>SUM(E38:E44)</f>
        <v>0</v>
      </c>
    </row>
    <row r="46" spans="1:5">
      <c r="A46" s="195"/>
      <c r="B46" s="195"/>
      <c r="C46" s="195"/>
      <c r="D46" s="195"/>
      <c r="E46" s="195"/>
    </row>
    <row r="47" spans="1:5" ht="15.75">
      <c r="A47" s="543" t="s">
        <v>445</v>
      </c>
      <c r="B47" s="543"/>
      <c r="C47" s="543"/>
      <c r="D47" s="543"/>
      <c r="E47" s="543"/>
    </row>
    <row r="48" spans="1:5" ht="13.5" thickBot="1">
      <c r="A48" s="195"/>
      <c r="B48" s="195"/>
      <c r="C48" s="195"/>
      <c r="D48" s="195"/>
      <c r="E48" s="195"/>
    </row>
    <row r="49" spans="1:8" ht="13.5" thickBot="1">
      <c r="A49" s="548" t="s">
        <v>120</v>
      </c>
      <c r="B49" s="549"/>
      <c r="C49" s="550"/>
      <c r="D49" s="546" t="s">
        <v>129</v>
      </c>
      <c r="E49" s="547"/>
      <c r="H49" s="42"/>
    </row>
    <row r="50" spans="1:8">
      <c r="A50" s="551"/>
      <c r="B50" s="552"/>
      <c r="C50" s="553"/>
      <c r="D50" s="539"/>
      <c r="E50" s="540"/>
    </row>
    <row r="51" spans="1:8" ht="13.5" thickBot="1">
      <c r="A51" s="554"/>
      <c r="B51" s="555"/>
      <c r="C51" s="556"/>
      <c r="D51" s="541"/>
      <c r="E51" s="542"/>
    </row>
    <row r="52" spans="1:8" ht="13.5" thickBot="1">
      <c r="A52" s="536" t="s">
        <v>48</v>
      </c>
      <c r="B52" s="537"/>
      <c r="C52" s="538"/>
      <c r="D52" s="544">
        <f>SUM(D50:E51)</f>
        <v>0</v>
      </c>
      <c r="E52" s="54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sqref="A1:F1"/>
    </sheetView>
  </sheetViews>
  <sheetFormatPr defaultRowHeight="12.75"/>
  <cols>
    <col min="1" max="1" width="47.1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9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5.5" customHeight="1">
      <c r="A1" s="533" t="s">
        <v>521</v>
      </c>
      <c r="B1" s="533"/>
      <c r="C1" s="533"/>
      <c r="D1" s="533"/>
      <c r="E1" s="533"/>
      <c r="F1" s="533"/>
    </row>
    <row r="2" spans="1:6" ht="22.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4.25" customHeight="1" thickBot="1">
      <c r="A3" s="176" t="s">
        <v>520</v>
      </c>
      <c r="B3" s="177" t="s">
        <v>65</v>
      </c>
      <c r="C3" s="177" t="s">
        <v>66</v>
      </c>
      <c r="D3" s="177" t="s">
        <v>524</v>
      </c>
      <c r="E3" s="177" t="s">
        <v>522</v>
      </c>
      <c r="F3" s="45" t="s">
        <v>525</v>
      </c>
    </row>
    <row r="4" spans="1:6" s="49" customFormat="1" ht="12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 t="s">
        <v>519</v>
      </c>
    </row>
    <row r="5" spans="1:6" ht="15.95" customHeight="1">
      <c r="A5" s="501" t="s">
        <v>526</v>
      </c>
      <c r="B5" s="26">
        <v>2118000</v>
      </c>
      <c r="C5" s="500" t="s">
        <v>527</v>
      </c>
      <c r="D5" s="26"/>
      <c r="E5" s="26">
        <v>2118000</v>
      </c>
      <c r="F5" s="499">
        <f t="shared" ref="F5:F23" si="0">B5-D5-E5</f>
        <v>0</v>
      </c>
    </row>
    <row r="6" spans="1:6" ht="15.95" customHeight="1">
      <c r="A6" s="501"/>
      <c r="B6" s="26"/>
      <c r="C6" s="500"/>
      <c r="D6" s="26"/>
      <c r="E6" s="26"/>
      <c r="F6" s="499">
        <f t="shared" si="0"/>
        <v>0</v>
      </c>
    </row>
    <row r="7" spans="1:6" ht="15.95" customHeight="1">
      <c r="A7" s="501"/>
      <c r="B7" s="26"/>
      <c r="C7" s="500"/>
      <c r="D7" s="26"/>
      <c r="E7" s="26"/>
      <c r="F7" s="499">
        <f t="shared" si="0"/>
        <v>0</v>
      </c>
    </row>
    <row r="8" spans="1:6" ht="15.95" customHeight="1">
      <c r="A8" s="502"/>
      <c r="B8" s="26"/>
      <c r="C8" s="500"/>
      <c r="D8" s="26"/>
      <c r="E8" s="26"/>
      <c r="F8" s="499">
        <f t="shared" si="0"/>
        <v>0</v>
      </c>
    </row>
    <row r="9" spans="1:6" ht="15.95" customHeight="1">
      <c r="A9" s="501"/>
      <c r="B9" s="26"/>
      <c r="C9" s="500"/>
      <c r="D9" s="26"/>
      <c r="E9" s="26"/>
      <c r="F9" s="499">
        <f t="shared" si="0"/>
        <v>0</v>
      </c>
    </row>
    <row r="10" spans="1:6" ht="15.95" customHeight="1">
      <c r="A10" s="502"/>
      <c r="B10" s="26"/>
      <c r="C10" s="500"/>
      <c r="D10" s="26"/>
      <c r="E10" s="26"/>
      <c r="F10" s="499">
        <f t="shared" si="0"/>
        <v>0</v>
      </c>
    </row>
    <row r="11" spans="1:6" ht="15.95" customHeight="1">
      <c r="A11" s="501"/>
      <c r="B11" s="26"/>
      <c r="C11" s="500"/>
      <c r="D11" s="26"/>
      <c r="E11" s="26"/>
      <c r="F11" s="499">
        <f t="shared" si="0"/>
        <v>0</v>
      </c>
    </row>
    <row r="12" spans="1:6" ht="15.95" customHeight="1">
      <c r="A12" s="501"/>
      <c r="B12" s="26"/>
      <c r="C12" s="500"/>
      <c r="D12" s="26"/>
      <c r="E12" s="26"/>
      <c r="F12" s="499">
        <f t="shared" si="0"/>
        <v>0</v>
      </c>
    </row>
    <row r="13" spans="1:6" ht="15.95" customHeight="1">
      <c r="A13" s="501"/>
      <c r="B13" s="26"/>
      <c r="C13" s="500"/>
      <c r="D13" s="26"/>
      <c r="E13" s="26"/>
      <c r="F13" s="499">
        <f t="shared" si="0"/>
        <v>0</v>
      </c>
    </row>
    <row r="14" spans="1:6" ht="15.95" customHeight="1">
      <c r="A14" s="501"/>
      <c r="B14" s="26"/>
      <c r="C14" s="500"/>
      <c r="D14" s="26"/>
      <c r="E14" s="26"/>
      <c r="F14" s="499">
        <f t="shared" si="0"/>
        <v>0</v>
      </c>
    </row>
    <row r="15" spans="1:6" ht="15.95" customHeight="1">
      <c r="A15" s="501"/>
      <c r="B15" s="26"/>
      <c r="C15" s="500"/>
      <c r="D15" s="26"/>
      <c r="E15" s="26"/>
      <c r="F15" s="499">
        <f t="shared" si="0"/>
        <v>0</v>
      </c>
    </row>
    <row r="16" spans="1:6" ht="15.95" customHeight="1">
      <c r="A16" s="501"/>
      <c r="B16" s="26"/>
      <c r="C16" s="500"/>
      <c r="D16" s="26"/>
      <c r="E16" s="26"/>
      <c r="F16" s="499">
        <f t="shared" si="0"/>
        <v>0</v>
      </c>
    </row>
    <row r="17" spans="1:6" ht="15.95" customHeight="1">
      <c r="A17" s="501"/>
      <c r="B17" s="26"/>
      <c r="C17" s="500"/>
      <c r="D17" s="26"/>
      <c r="E17" s="26"/>
      <c r="F17" s="499">
        <f t="shared" si="0"/>
        <v>0</v>
      </c>
    </row>
    <row r="18" spans="1:6" ht="15.95" customHeight="1">
      <c r="A18" s="501"/>
      <c r="B18" s="26"/>
      <c r="C18" s="500"/>
      <c r="D18" s="26"/>
      <c r="E18" s="26"/>
      <c r="F18" s="499">
        <f t="shared" si="0"/>
        <v>0</v>
      </c>
    </row>
    <row r="19" spans="1:6" ht="15.95" customHeight="1">
      <c r="A19" s="501"/>
      <c r="B19" s="26"/>
      <c r="C19" s="500"/>
      <c r="D19" s="26"/>
      <c r="E19" s="26"/>
      <c r="F19" s="499">
        <f t="shared" si="0"/>
        <v>0</v>
      </c>
    </row>
    <row r="20" spans="1:6" ht="15.95" customHeight="1">
      <c r="A20" s="501"/>
      <c r="B20" s="26"/>
      <c r="C20" s="500"/>
      <c r="D20" s="26"/>
      <c r="E20" s="26"/>
      <c r="F20" s="499">
        <f t="shared" si="0"/>
        <v>0</v>
      </c>
    </row>
    <row r="21" spans="1:6" ht="15.95" customHeight="1">
      <c r="A21" s="501"/>
      <c r="B21" s="26"/>
      <c r="C21" s="500"/>
      <c r="D21" s="26"/>
      <c r="E21" s="26"/>
      <c r="F21" s="499">
        <f t="shared" si="0"/>
        <v>0</v>
      </c>
    </row>
    <row r="22" spans="1:6" ht="15.95" customHeight="1">
      <c r="A22" s="501"/>
      <c r="B22" s="26"/>
      <c r="C22" s="500"/>
      <c r="D22" s="26"/>
      <c r="E22" s="26"/>
      <c r="F22" s="499">
        <f t="shared" si="0"/>
        <v>0</v>
      </c>
    </row>
    <row r="23" spans="1:6" ht="15.95" customHeight="1" thickBot="1">
      <c r="A23" s="50"/>
      <c r="B23" s="27"/>
      <c r="C23" s="498"/>
      <c r="D23" s="27"/>
      <c r="E23" s="27"/>
      <c r="F23" s="497">
        <f t="shared" si="0"/>
        <v>0</v>
      </c>
    </row>
    <row r="24" spans="1:6" s="51" customFormat="1" ht="18" customHeight="1" thickBot="1">
      <c r="A24" s="178" t="s">
        <v>64</v>
      </c>
      <c r="B24" s="495">
        <f>SUM(B5:B23)</f>
        <v>2118000</v>
      </c>
      <c r="C24" s="496"/>
      <c r="D24" s="495">
        <f>SUM(D5:D23)</f>
        <v>0</v>
      </c>
      <c r="E24" s="495">
        <f>SUM(E5:E23)</f>
        <v>2118000</v>
      </c>
      <c r="F24" s="494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az 5/2017. (IV.27.)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50"/>
  <sheetViews>
    <sheetView zoomScaleSheetLayoutView="85" workbookViewId="0">
      <selection activeCell="C1" sqref="C1"/>
    </sheetView>
  </sheetViews>
  <sheetFormatPr defaultRowHeight="12.75"/>
  <cols>
    <col min="1" max="1" width="19.5" style="365" customWidth="1"/>
    <col min="2" max="2" width="72" style="366" customWidth="1"/>
    <col min="3" max="5" width="25" style="367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542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477"/>
      <c r="E2" s="480" t="s">
        <v>49</v>
      </c>
    </row>
    <row r="3" spans="1:5" s="95" customFormat="1" ht="16.5" thickBot="1">
      <c r="A3" s="213" t="s">
        <v>187</v>
      </c>
      <c r="B3" s="338" t="s">
        <v>453</v>
      </c>
      <c r="C3" s="340"/>
      <c r="D3" s="478"/>
      <c r="E3" s="479">
        <v>1</v>
      </c>
    </row>
    <row r="4" spans="1:5" s="96" customFormat="1" ht="15.95" customHeight="1" thickBot="1">
      <c r="A4" s="214"/>
      <c r="B4" s="214"/>
      <c r="D4" s="215"/>
      <c r="E4" s="215" t="s">
        <v>537</v>
      </c>
    </row>
    <row r="5" spans="1:5" ht="24.75" thickBot="1">
      <c r="A5" s="373" t="s">
        <v>189</v>
      </c>
      <c r="B5" s="216" t="s">
        <v>51</v>
      </c>
      <c r="C5" s="217" t="s">
        <v>522</v>
      </c>
      <c r="D5" s="217" t="s">
        <v>507</v>
      </c>
      <c r="E5" s="217" t="s">
        <v>523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92389360</v>
      </c>
      <c r="D8" s="276">
        <f>+D9+D10+D11+D12+D13+D14</f>
        <v>-2223850</v>
      </c>
      <c r="E8" s="276">
        <f>+E9+E10+E11+E12+E13+E14</f>
        <v>90165510</v>
      </c>
    </row>
    <row r="9" spans="1:5" s="97" customFormat="1" ht="12" customHeight="1">
      <c r="A9" s="400" t="s">
        <v>87</v>
      </c>
      <c r="B9" s="382" t="s">
        <v>246</v>
      </c>
      <c r="C9" s="279">
        <v>78580248</v>
      </c>
      <c r="D9" s="279">
        <f>E9-C9</f>
        <v>0</v>
      </c>
      <c r="E9" s="279">
        <v>78580248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12339652</v>
      </c>
      <c r="D11" s="279">
        <f t="shared" si="0"/>
        <v>-900850</v>
      </c>
      <c r="E11" s="278">
        <v>11438802</v>
      </c>
    </row>
    <row r="12" spans="1:5" s="98" customFormat="1" ht="12" customHeight="1">
      <c r="A12" s="401" t="s">
        <v>90</v>
      </c>
      <c r="B12" s="383" t="s">
        <v>249</v>
      </c>
      <c r="C12" s="278">
        <v>1469460</v>
      </c>
      <c r="D12" s="279">
        <f t="shared" si="0"/>
        <v>-1323000</v>
      </c>
      <c r="E12" s="278">
        <v>146460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10678627</v>
      </c>
      <c r="D15" s="276">
        <f>+D16+D17+D18+D19+D20</f>
        <v>3326973</v>
      </c>
      <c r="E15" s="276">
        <f>+E16+E17+E18+E19+E20</f>
        <v>14005600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10678627</v>
      </c>
      <c r="D20" s="278">
        <f>E20-C20</f>
        <v>3326973</v>
      </c>
      <c r="E20" s="278">
        <v>14005600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18820000</v>
      </c>
      <c r="D29" s="282">
        <f>+D30+D33+D34+D35</f>
        <v>906871</v>
      </c>
      <c r="E29" s="282">
        <f>+E30+E33+E34+E35</f>
        <v>19726871</v>
      </c>
    </row>
    <row r="30" spans="1:5" s="98" customFormat="1" ht="12" customHeight="1">
      <c r="A30" s="400" t="s">
        <v>263</v>
      </c>
      <c r="B30" s="382" t="s">
        <v>269</v>
      </c>
      <c r="C30" s="377">
        <v>11500000</v>
      </c>
      <c r="D30" s="377">
        <f>E30-C30</f>
        <v>1640000</v>
      </c>
      <c r="E30" s="377">
        <v>13140000</v>
      </c>
    </row>
    <row r="31" spans="1:5" s="98" customFormat="1" ht="12" customHeight="1">
      <c r="A31" s="401" t="s">
        <v>264</v>
      </c>
      <c r="B31" s="383" t="s">
        <v>270</v>
      </c>
      <c r="C31" s="278"/>
      <c r="D31" s="377">
        <f t="shared" ref="D31:D35" si="1">E31-C31</f>
        <v>0</v>
      </c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11500000</v>
      </c>
      <c r="D32" s="377">
        <f t="shared" si="1"/>
        <v>1640000</v>
      </c>
      <c r="E32" s="278">
        <v>13140000</v>
      </c>
    </row>
    <row r="33" spans="1:5" s="98" customFormat="1" ht="12" customHeight="1">
      <c r="A33" s="401" t="s">
        <v>266</v>
      </c>
      <c r="B33" s="383" t="s">
        <v>272</v>
      </c>
      <c r="C33" s="278">
        <v>6200000</v>
      </c>
      <c r="D33" s="377">
        <f t="shared" si="1"/>
        <v>218528</v>
      </c>
      <c r="E33" s="278">
        <v>6418528</v>
      </c>
    </row>
    <row r="34" spans="1:5" s="98" customFormat="1" ht="12" customHeight="1">
      <c r="A34" s="401" t="s">
        <v>267</v>
      </c>
      <c r="B34" s="383" t="s">
        <v>273</v>
      </c>
      <c r="C34" s="278">
        <v>300000</v>
      </c>
      <c r="D34" s="377">
        <f t="shared" si="1"/>
        <v>-300000</v>
      </c>
      <c r="E34" s="278"/>
    </row>
    <row r="35" spans="1:5" s="98" customFormat="1" ht="12" customHeight="1" thickBot="1">
      <c r="A35" s="402" t="s">
        <v>268</v>
      </c>
      <c r="B35" s="384" t="s">
        <v>274</v>
      </c>
      <c r="C35" s="280">
        <v>820000</v>
      </c>
      <c r="D35" s="377">
        <f t="shared" si="1"/>
        <v>-651657</v>
      </c>
      <c r="E35" s="280">
        <v>168343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9013504</v>
      </c>
      <c r="D36" s="276">
        <f>SUM(D37:D46)</f>
        <v>1194357</v>
      </c>
      <c r="E36" s="276">
        <f>SUM(E37:E46)</f>
        <v>10207861</v>
      </c>
    </row>
    <row r="37" spans="1:5" s="98" customFormat="1" ht="12" customHeight="1">
      <c r="A37" s="400" t="s">
        <v>80</v>
      </c>
      <c r="B37" s="382" t="s">
        <v>278</v>
      </c>
      <c r="C37" s="279"/>
      <c r="D37" s="279">
        <f>E37-C37</f>
        <v>0</v>
      </c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50000</v>
      </c>
      <c r="D38" s="279">
        <f t="shared" ref="D38:D46" si="2">E38-C38</f>
        <v>3163517</v>
      </c>
      <c r="E38" s="278">
        <v>3213517</v>
      </c>
    </row>
    <row r="39" spans="1:5" s="98" customFormat="1" ht="12" customHeight="1">
      <c r="A39" s="401" t="s">
        <v>82</v>
      </c>
      <c r="B39" s="383" t="s">
        <v>280</v>
      </c>
      <c r="C39" s="278">
        <v>370000</v>
      </c>
      <c r="D39" s="279">
        <f t="shared" si="2"/>
        <v>12000</v>
      </c>
      <c r="E39" s="278">
        <v>382000</v>
      </c>
    </row>
    <row r="40" spans="1:5" s="98" customFormat="1" ht="12" customHeight="1">
      <c r="A40" s="401" t="s">
        <v>157</v>
      </c>
      <c r="B40" s="383" t="s">
        <v>281</v>
      </c>
      <c r="C40" s="278">
        <v>2778517</v>
      </c>
      <c r="D40" s="279">
        <f t="shared" si="2"/>
        <v>-2678517</v>
      </c>
      <c r="E40" s="278">
        <v>100000</v>
      </c>
    </row>
    <row r="41" spans="1:5" s="98" customFormat="1" ht="12" customHeight="1">
      <c r="A41" s="401" t="s">
        <v>158</v>
      </c>
      <c r="B41" s="383" t="s">
        <v>282</v>
      </c>
      <c r="C41" s="278">
        <v>4432483</v>
      </c>
      <c r="D41" s="279">
        <f t="shared" si="2"/>
        <v>-810270</v>
      </c>
      <c r="E41" s="278">
        <v>3622213</v>
      </c>
    </row>
    <row r="42" spans="1:5" s="98" customFormat="1" ht="12" customHeight="1">
      <c r="A42" s="401" t="s">
        <v>159</v>
      </c>
      <c r="B42" s="383" t="s">
        <v>283</v>
      </c>
      <c r="C42" s="278">
        <v>1322504</v>
      </c>
      <c r="D42" s="279">
        <f t="shared" si="2"/>
        <v>-81773</v>
      </c>
      <c r="E42" s="278">
        <v>1240731</v>
      </c>
    </row>
    <row r="43" spans="1:5" s="98" customFormat="1" ht="12" customHeight="1">
      <c r="A43" s="401" t="s">
        <v>160</v>
      </c>
      <c r="B43" s="383" t="s">
        <v>284</v>
      </c>
      <c r="C43" s="278"/>
      <c r="D43" s="279">
        <f t="shared" si="2"/>
        <v>1027000</v>
      </c>
      <c r="E43" s="278">
        <v>1027000</v>
      </c>
    </row>
    <row r="44" spans="1:5" s="98" customFormat="1" ht="12" customHeight="1">
      <c r="A44" s="401" t="s">
        <v>161</v>
      </c>
      <c r="B44" s="383" t="s">
        <v>285</v>
      </c>
      <c r="C44" s="278">
        <v>60000</v>
      </c>
      <c r="D44" s="279">
        <f t="shared" si="2"/>
        <v>100000</v>
      </c>
      <c r="E44" s="278">
        <v>160000</v>
      </c>
    </row>
    <row r="45" spans="1:5" s="98" customFormat="1" ht="12" customHeight="1">
      <c r="A45" s="401" t="s">
        <v>276</v>
      </c>
      <c r="B45" s="383" t="s">
        <v>286</v>
      </c>
      <c r="C45" s="281"/>
      <c r="D45" s="279">
        <f t="shared" si="2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9">
        <f t="shared" si="2"/>
        <v>462400</v>
      </c>
      <c r="E46" s="371">
        <v>462400</v>
      </c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278000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>
        <v>158000</v>
      </c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>
        <v>120000</v>
      </c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30</v>
      </c>
      <c r="E53" s="276">
        <f>SUM(E54:E56)</f>
        <v>175000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>
        <v>30</v>
      </c>
      <c r="E56" s="278">
        <v>175000</v>
      </c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400000</v>
      </c>
      <c r="E58" s="276">
        <f>SUM(E59:E61)</f>
        <v>400000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>
        <f>E59-C59</f>
        <v>0</v>
      </c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>
        <f t="shared" ref="D60:D62" si="3">E60-C60</f>
        <v>0</v>
      </c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>
        <f t="shared" si="3"/>
        <v>400000</v>
      </c>
      <c r="E61" s="281">
        <v>400000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>
        <f t="shared" si="3"/>
        <v>0</v>
      </c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130901491</v>
      </c>
      <c r="D63" s="282">
        <f>+D8+D15+D22+D29+D36+D47+D53+D58</f>
        <v>3604381</v>
      </c>
      <c r="E63" s="282">
        <f>+E8+E15+E22+E29+E36+E47+E53+E58</f>
        <v>134958842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10023477</v>
      </c>
      <c r="D73" s="276">
        <f>SUM(D74:D75)</f>
        <v>0</v>
      </c>
      <c r="E73" s="276">
        <f>SUM(E74:E75)</f>
        <v>10023477</v>
      </c>
    </row>
    <row r="74" spans="1:5" s="98" customFormat="1" ht="12" customHeight="1">
      <c r="A74" s="400" t="s">
        <v>347</v>
      </c>
      <c r="B74" s="382" t="s">
        <v>323</v>
      </c>
      <c r="C74" s="281">
        <v>10023477</v>
      </c>
      <c r="D74" s="281">
        <f>E74-C74</f>
        <v>0</v>
      </c>
      <c r="E74" s="281">
        <v>10023477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3716223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>
        <v>3716223</v>
      </c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10023477</v>
      </c>
      <c r="D86" s="282">
        <f>+D64+D68+D73+D76+D80+D85</f>
        <v>0</v>
      </c>
      <c r="E86" s="282">
        <f>+E64+E68+E73+E76+E80+E85</f>
        <v>13739700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140924968</v>
      </c>
      <c r="D87" s="282">
        <f>+D63+D86</f>
        <v>3604381</v>
      </c>
      <c r="E87" s="282">
        <f>+E63+E86</f>
        <v>148698542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557" t="s">
        <v>55</v>
      </c>
      <c r="B90" s="558"/>
      <c r="C90" s="558"/>
      <c r="D90" s="558"/>
      <c r="E90" s="559"/>
    </row>
    <row r="91" spans="1:5" s="59" customFormat="1" ht="24.75" thickBot="1">
      <c r="A91" s="373" t="s">
        <v>189</v>
      </c>
      <c r="B91" s="216" t="s">
        <v>51</v>
      </c>
      <c r="C91" s="217" t="s">
        <v>522</v>
      </c>
      <c r="D91" s="217" t="s">
        <v>507</v>
      </c>
      <c r="E91" s="217" t="s">
        <v>523</v>
      </c>
    </row>
    <row r="92" spans="1:5" s="99" customFormat="1" ht="12" customHeight="1" thickBot="1">
      <c r="A92" s="374" t="s">
        <v>15</v>
      </c>
      <c r="B92" s="29" t="s">
        <v>358</v>
      </c>
      <c r="C92" s="275">
        <f>SUM(C93:C97)</f>
        <v>70038202</v>
      </c>
      <c r="D92" s="275">
        <f>SUM(D93:D97)</f>
        <v>9565667</v>
      </c>
      <c r="E92" s="275">
        <f>SUM(E93:E97)</f>
        <v>79603869</v>
      </c>
    </row>
    <row r="93" spans="1:5" ht="12" customHeight="1">
      <c r="A93" s="409" t="s">
        <v>87</v>
      </c>
      <c r="B93" s="8" t="s">
        <v>45</v>
      </c>
      <c r="C93" s="277">
        <v>15997359</v>
      </c>
      <c r="D93" s="277">
        <f>E93-C93</f>
        <v>3256278</v>
      </c>
      <c r="E93" s="277">
        <v>19253637</v>
      </c>
    </row>
    <row r="94" spans="1:5" ht="12" customHeight="1">
      <c r="A94" s="401" t="s">
        <v>88</v>
      </c>
      <c r="B94" s="6" t="s">
        <v>165</v>
      </c>
      <c r="C94" s="278">
        <v>4378732</v>
      </c>
      <c r="D94" s="278">
        <f>E94-C94</f>
        <v>120700</v>
      </c>
      <c r="E94" s="278">
        <v>4499432</v>
      </c>
    </row>
    <row r="95" spans="1:5" ht="12" customHeight="1">
      <c r="A95" s="401" t="s">
        <v>89</v>
      </c>
      <c r="B95" s="6" t="s">
        <v>121</v>
      </c>
      <c r="C95" s="280">
        <v>42311107</v>
      </c>
      <c r="D95" s="278">
        <f t="shared" ref="D95:D107" si="4">E95-C95</f>
        <v>6452371</v>
      </c>
      <c r="E95" s="280">
        <v>48763478</v>
      </c>
    </row>
    <row r="96" spans="1:5" ht="12" customHeight="1">
      <c r="A96" s="401" t="s">
        <v>90</v>
      </c>
      <c r="B96" s="9" t="s">
        <v>166</v>
      </c>
      <c r="C96" s="280">
        <v>2898474</v>
      </c>
      <c r="D96" s="278">
        <f t="shared" si="4"/>
        <v>-1309182</v>
      </c>
      <c r="E96" s="280">
        <v>1589292</v>
      </c>
    </row>
    <row r="97" spans="1:5" ht="12" customHeight="1">
      <c r="A97" s="401" t="s">
        <v>98</v>
      </c>
      <c r="B97" s="17" t="s">
        <v>167</v>
      </c>
      <c r="C97" s="280">
        <f>SUM(C98:C107)</f>
        <v>4452530</v>
      </c>
      <c r="D97" s="280">
        <f t="shared" ref="D97:E97" si="5">SUM(D98:D107)</f>
        <v>1045500</v>
      </c>
      <c r="E97" s="280">
        <f t="shared" si="5"/>
        <v>5498030</v>
      </c>
    </row>
    <row r="98" spans="1:5" ht="12" customHeight="1">
      <c r="A98" s="401" t="s">
        <v>91</v>
      </c>
      <c r="B98" s="6" t="s">
        <v>359</v>
      </c>
      <c r="C98" s="280"/>
      <c r="D98" s="278"/>
      <c r="E98" s="280"/>
    </row>
    <row r="99" spans="1:5" ht="12" customHeight="1">
      <c r="A99" s="401" t="s">
        <v>92</v>
      </c>
      <c r="B99" s="122" t="s">
        <v>360</v>
      </c>
      <c r="C99" s="280"/>
      <c r="D99" s="278">
        <f t="shared" si="4"/>
        <v>0</v>
      </c>
      <c r="E99" s="280"/>
    </row>
    <row r="100" spans="1:5" ht="12" customHeight="1">
      <c r="A100" s="401" t="s">
        <v>99</v>
      </c>
      <c r="B100" s="123" t="s">
        <v>361</v>
      </c>
      <c r="C100" s="280"/>
      <c r="D100" s="278">
        <f t="shared" si="4"/>
        <v>0</v>
      </c>
      <c r="E100" s="280"/>
    </row>
    <row r="101" spans="1:5" ht="12" customHeight="1">
      <c r="A101" s="401" t="s">
        <v>100</v>
      </c>
      <c r="B101" s="123" t="s">
        <v>362</v>
      </c>
      <c r="C101" s="280"/>
      <c r="D101" s="278">
        <f t="shared" si="4"/>
        <v>0</v>
      </c>
      <c r="E101" s="280"/>
    </row>
    <row r="102" spans="1:5" ht="12" customHeight="1">
      <c r="A102" s="401" t="s">
        <v>101</v>
      </c>
      <c r="B102" s="122" t="s">
        <v>363</v>
      </c>
      <c r="C102" s="280">
        <v>2652530</v>
      </c>
      <c r="D102" s="278">
        <f t="shared" si="4"/>
        <v>672500</v>
      </c>
      <c r="E102" s="280">
        <v>3325030</v>
      </c>
    </row>
    <row r="103" spans="1:5" ht="12" customHeight="1">
      <c r="A103" s="401" t="s">
        <v>102</v>
      </c>
      <c r="B103" s="122" t="s">
        <v>364</v>
      </c>
      <c r="C103" s="280"/>
      <c r="D103" s="278">
        <f t="shared" si="4"/>
        <v>0</v>
      </c>
      <c r="E103" s="280"/>
    </row>
    <row r="104" spans="1:5" ht="12" customHeight="1">
      <c r="A104" s="401" t="s">
        <v>104</v>
      </c>
      <c r="B104" s="123" t="s">
        <v>365</v>
      </c>
      <c r="C104" s="280"/>
      <c r="D104" s="278">
        <f t="shared" si="4"/>
        <v>0</v>
      </c>
      <c r="E104" s="280"/>
    </row>
    <row r="105" spans="1:5" ht="12" customHeight="1">
      <c r="A105" s="410" t="s">
        <v>168</v>
      </c>
      <c r="B105" s="124" t="s">
        <v>366</v>
      </c>
      <c r="C105" s="280"/>
      <c r="D105" s="278">
        <f t="shared" si="4"/>
        <v>0</v>
      </c>
      <c r="E105" s="280"/>
    </row>
    <row r="106" spans="1:5" ht="12" customHeight="1">
      <c r="A106" s="401" t="s">
        <v>356</v>
      </c>
      <c r="B106" s="124" t="s">
        <v>367</v>
      </c>
      <c r="C106" s="280"/>
      <c r="D106" s="278">
        <f t="shared" si="4"/>
        <v>0</v>
      </c>
      <c r="E106" s="280"/>
    </row>
    <row r="107" spans="1:5" ht="12" customHeight="1" thickBot="1">
      <c r="A107" s="411" t="s">
        <v>357</v>
      </c>
      <c r="B107" s="125" t="s">
        <v>368</v>
      </c>
      <c r="C107" s="284">
        <v>1800000</v>
      </c>
      <c r="D107" s="278">
        <f t="shared" si="4"/>
        <v>373000</v>
      </c>
      <c r="E107" s="284">
        <v>2173000</v>
      </c>
    </row>
    <row r="108" spans="1:5" ht="12" customHeight="1" thickBot="1">
      <c r="A108" s="30" t="s">
        <v>16</v>
      </c>
      <c r="B108" s="28" t="s">
        <v>369</v>
      </c>
      <c r="C108" s="276">
        <f>+C109+C111+C113</f>
        <v>6516655</v>
      </c>
      <c r="D108" s="276">
        <f t="shared" ref="D108" si="6">+D109+D111+D113</f>
        <v>4137040</v>
      </c>
      <c r="E108" s="276">
        <f>+E109+E111+E113</f>
        <v>10653695</v>
      </c>
    </row>
    <row r="109" spans="1:5" ht="12" customHeight="1">
      <c r="A109" s="400" t="s">
        <v>93</v>
      </c>
      <c r="B109" s="6" t="s">
        <v>215</v>
      </c>
      <c r="C109" s="279">
        <v>5516655</v>
      </c>
      <c r="D109" s="279">
        <f>E109-C109</f>
        <v>1496040</v>
      </c>
      <c r="E109" s="279">
        <v>7012695</v>
      </c>
    </row>
    <row r="110" spans="1:5" ht="12" customHeight="1">
      <c r="A110" s="400" t="s">
        <v>94</v>
      </c>
      <c r="B110" s="10" t="s">
        <v>373</v>
      </c>
      <c r="C110" s="279"/>
      <c r="D110" s="279">
        <f t="shared" ref="D110:D121" si="7">E110-C110</f>
        <v>0</v>
      </c>
      <c r="E110" s="279"/>
    </row>
    <row r="111" spans="1:5" ht="12" customHeight="1">
      <c r="A111" s="400" t="s">
        <v>95</v>
      </c>
      <c r="B111" s="10" t="s">
        <v>169</v>
      </c>
      <c r="C111" s="278"/>
      <c r="D111" s="279">
        <f t="shared" si="7"/>
        <v>2641000</v>
      </c>
      <c r="E111" s="278">
        <v>2641000</v>
      </c>
    </row>
    <row r="112" spans="1:5" ht="12" customHeight="1">
      <c r="A112" s="400" t="s">
        <v>96</v>
      </c>
      <c r="B112" s="10" t="s">
        <v>374</v>
      </c>
      <c r="C112" s="253"/>
      <c r="D112" s="279">
        <f t="shared" si="7"/>
        <v>0</v>
      </c>
      <c r="E112" s="253"/>
    </row>
    <row r="113" spans="1:5" ht="12" customHeight="1">
      <c r="A113" s="400" t="s">
        <v>97</v>
      </c>
      <c r="B113" s="273" t="s">
        <v>218</v>
      </c>
      <c r="C113" s="253">
        <v>1000000</v>
      </c>
      <c r="D113" s="279">
        <f t="shared" si="7"/>
        <v>0</v>
      </c>
      <c r="E113" s="253">
        <v>1000000</v>
      </c>
    </row>
    <row r="114" spans="1:5" ht="12" customHeight="1">
      <c r="A114" s="400" t="s">
        <v>103</v>
      </c>
      <c r="B114" s="272" t="s">
        <v>486</v>
      </c>
      <c r="C114" s="253"/>
      <c r="D114" s="279">
        <f t="shared" si="7"/>
        <v>0</v>
      </c>
      <c r="E114" s="253"/>
    </row>
    <row r="115" spans="1:5" ht="12" customHeight="1">
      <c r="A115" s="400" t="s">
        <v>105</v>
      </c>
      <c r="B115" s="378" t="s">
        <v>379</v>
      </c>
      <c r="C115" s="253"/>
      <c r="D115" s="279">
        <f t="shared" si="7"/>
        <v>0</v>
      </c>
      <c r="E115" s="253"/>
    </row>
    <row r="116" spans="1:5" ht="12" customHeight="1">
      <c r="A116" s="400" t="s">
        <v>170</v>
      </c>
      <c r="B116" s="123" t="s">
        <v>362</v>
      </c>
      <c r="C116" s="253"/>
      <c r="D116" s="279">
        <f>E116-C116</f>
        <v>0</v>
      </c>
      <c r="E116" s="253"/>
    </row>
    <row r="117" spans="1:5" ht="12" customHeight="1">
      <c r="A117" s="400" t="s">
        <v>171</v>
      </c>
      <c r="B117" s="123" t="s">
        <v>378</v>
      </c>
      <c r="C117" s="253"/>
      <c r="D117" s="279">
        <f t="shared" si="7"/>
        <v>0</v>
      </c>
      <c r="E117" s="253"/>
    </row>
    <row r="118" spans="1:5" ht="12" customHeight="1">
      <c r="A118" s="400" t="s">
        <v>172</v>
      </c>
      <c r="B118" s="123" t="s">
        <v>377</v>
      </c>
      <c r="C118" s="253"/>
      <c r="D118" s="279">
        <f t="shared" si="7"/>
        <v>0</v>
      </c>
      <c r="E118" s="253"/>
    </row>
    <row r="119" spans="1:5" ht="12" customHeight="1">
      <c r="A119" s="400" t="s">
        <v>370</v>
      </c>
      <c r="B119" s="123" t="s">
        <v>365</v>
      </c>
      <c r="C119" s="253"/>
      <c r="D119" s="279">
        <f t="shared" si="7"/>
        <v>0</v>
      </c>
      <c r="E119" s="253"/>
    </row>
    <row r="120" spans="1:5" ht="12" customHeight="1">
      <c r="A120" s="400" t="s">
        <v>371</v>
      </c>
      <c r="B120" s="123" t="s">
        <v>376</v>
      </c>
      <c r="C120" s="253">
        <v>1000000</v>
      </c>
      <c r="D120" s="279">
        <f t="shared" si="7"/>
        <v>0</v>
      </c>
      <c r="E120" s="253">
        <v>1000000</v>
      </c>
    </row>
    <row r="121" spans="1:5" ht="12" customHeight="1" thickBot="1">
      <c r="A121" s="410" t="s">
        <v>372</v>
      </c>
      <c r="B121" s="123" t="s">
        <v>375</v>
      </c>
      <c r="C121" s="254"/>
      <c r="D121" s="279">
        <f t="shared" si="7"/>
        <v>0</v>
      </c>
      <c r="E121" s="254"/>
    </row>
    <row r="122" spans="1:5" ht="12" customHeight="1" thickBot="1">
      <c r="A122" s="30" t="s">
        <v>17</v>
      </c>
      <c r="B122" s="105" t="s">
        <v>380</v>
      </c>
      <c r="C122" s="276">
        <f>+C123+C124</f>
        <v>2800000</v>
      </c>
      <c r="D122" s="276">
        <f>+D123+D124</f>
        <v>-1088000</v>
      </c>
      <c r="E122" s="276">
        <v>1712000</v>
      </c>
    </row>
    <row r="123" spans="1:5" ht="12" customHeight="1">
      <c r="A123" s="400" t="s">
        <v>76</v>
      </c>
      <c r="B123" s="7" t="s">
        <v>57</v>
      </c>
      <c r="C123" s="279">
        <v>2800000</v>
      </c>
      <c r="D123" s="279">
        <f>E123-C123</f>
        <v>-1088000</v>
      </c>
      <c r="E123" s="279">
        <v>1712000</v>
      </c>
    </row>
    <row r="124" spans="1:5" ht="12" customHeight="1" thickBot="1">
      <c r="A124" s="402" t="s">
        <v>77</v>
      </c>
      <c r="B124" s="10" t="s">
        <v>58</v>
      </c>
      <c r="C124" s="280"/>
      <c r="D124" s="280"/>
      <c r="E124" s="280"/>
    </row>
    <row r="125" spans="1:5" ht="12" customHeight="1" thickBot="1">
      <c r="A125" s="30" t="s">
        <v>18</v>
      </c>
      <c r="B125" s="105" t="s">
        <v>381</v>
      </c>
      <c r="C125" s="276">
        <f>+C92+C108+C122</f>
        <v>79354857</v>
      </c>
      <c r="D125" s="276">
        <f>+D92+D108+D122</f>
        <v>12614707</v>
      </c>
      <c r="E125" s="276">
        <f>+E92+E108+E122</f>
        <v>91969564</v>
      </c>
    </row>
    <row r="126" spans="1:5" ht="12" customHeight="1" thickBot="1">
      <c r="A126" s="30" t="s">
        <v>19</v>
      </c>
      <c r="B126" s="105" t="s">
        <v>382</v>
      </c>
      <c r="C126" s="276">
        <f>+C127+C128+C129</f>
        <v>0</v>
      </c>
      <c r="D126" s="276">
        <f>+D127+D128+D129</f>
        <v>0</v>
      </c>
      <c r="E126" s="276">
        <f>+E127+E128+E129</f>
        <v>0</v>
      </c>
    </row>
    <row r="127" spans="1:5" s="99" customFormat="1" ht="12" customHeight="1">
      <c r="A127" s="400" t="s">
        <v>80</v>
      </c>
      <c r="B127" s="7" t="s">
        <v>383</v>
      </c>
      <c r="C127" s="253"/>
      <c r="D127" s="253"/>
      <c r="E127" s="253"/>
    </row>
    <row r="128" spans="1:5" ht="12" customHeight="1">
      <c r="A128" s="400" t="s">
        <v>81</v>
      </c>
      <c r="B128" s="7" t="s">
        <v>384</v>
      </c>
      <c r="C128" s="253"/>
      <c r="D128" s="253"/>
      <c r="E128" s="253"/>
    </row>
    <row r="129" spans="1:13" ht="12" customHeight="1" thickBot="1">
      <c r="A129" s="410" t="s">
        <v>82</v>
      </c>
      <c r="B129" s="5" t="s">
        <v>385</v>
      </c>
      <c r="C129" s="253"/>
      <c r="D129" s="253"/>
      <c r="E129" s="253"/>
    </row>
    <row r="130" spans="1:13" ht="12" customHeight="1" thickBot="1">
      <c r="A130" s="30" t="s">
        <v>20</v>
      </c>
      <c r="B130" s="105" t="s">
        <v>446</v>
      </c>
      <c r="C130" s="276">
        <f>+C131+C132+C133+C134</f>
        <v>0</v>
      </c>
      <c r="D130" s="276">
        <f>+D131+D132+D133+D134</f>
        <v>0</v>
      </c>
      <c r="E130" s="276">
        <f>+E131+E132+E133+E134</f>
        <v>0</v>
      </c>
    </row>
    <row r="131" spans="1:13" ht="12" customHeight="1">
      <c r="A131" s="400" t="s">
        <v>83</v>
      </c>
      <c r="B131" s="7" t="s">
        <v>386</v>
      </c>
      <c r="C131" s="253"/>
      <c r="D131" s="253"/>
      <c r="E131" s="253"/>
    </row>
    <row r="132" spans="1:13" ht="12" customHeight="1">
      <c r="A132" s="400" t="s">
        <v>84</v>
      </c>
      <c r="B132" s="7" t="s">
        <v>387</v>
      </c>
      <c r="C132" s="253"/>
      <c r="D132" s="253"/>
      <c r="E132" s="253"/>
    </row>
    <row r="133" spans="1:13" ht="12" customHeight="1">
      <c r="A133" s="400" t="s">
        <v>289</v>
      </c>
      <c r="B133" s="7" t="s">
        <v>388</v>
      </c>
      <c r="C133" s="253"/>
      <c r="D133" s="253"/>
      <c r="E133" s="253"/>
    </row>
    <row r="134" spans="1:13" s="99" customFormat="1" ht="12" customHeight="1" thickBot="1">
      <c r="A134" s="410" t="s">
        <v>290</v>
      </c>
      <c r="B134" s="5" t="s">
        <v>389</v>
      </c>
      <c r="C134" s="253"/>
      <c r="D134" s="253"/>
      <c r="E134" s="253"/>
    </row>
    <row r="135" spans="1:13" ht="12" customHeight="1" thickBot="1">
      <c r="A135" s="30" t="s">
        <v>21</v>
      </c>
      <c r="B135" s="105" t="s">
        <v>390</v>
      </c>
      <c r="C135" s="282">
        <f>SUM(C136:C138)</f>
        <v>61571111</v>
      </c>
      <c r="D135" s="282">
        <f t="shared" ref="D135:E135" si="8">SUM(D136:D138)</f>
        <v>-2685491</v>
      </c>
      <c r="E135" s="282">
        <f t="shared" si="8"/>
        <v>58885620</v>
      </c>
      <c r="M135" s="236"/>
    </row>
    <row r="136" spans="1:13">
      <c r="A136" s="400" t="s">
        <v>85</v>
      </c>
      <c r="B136" s="7" t="s">
        <v>391</v>
      </c>
      <c r="C136" s="253"/>
      <c r="D136" s="253"/>
      <c r="E136" s="253"/>
    </row>
    <row r="137" spans="1:13" ht="12" customHeight="1">
      <c r="A137" s="400" t="s">
        <v>86</v>
      </c>
      <c r="B137" s="7" t="s">
        <v>401</v>
      </c>
      <c r="C137" s="253">
        <v>3692379</v>
      </c>
      <c r="D137" s="253"/>
      <c r="E137" s="253">
        <v>3692379</v>
      </c>
    </row>
    <row r="138" spans="1:13" ht="12" customHeight="1">
      <c r="A138" s="400" t="s">
        <v>302</v>
      </c>
      <c r="B138" s="7" t="s">
        <v>538</v>
      </c>
      <c r="C138" s="253">
        <v>57878732</v>
      </c>
      <c r="D138" s="253">
        <f>E138-C138</f>
        <v>-2685491</v>
      </c>
      <c r="E138" s="253">
        <v>55193241</v>
      </c>
    </row>
    <row r="139" spans="1:13" s="99" customFormat="1" ht="12" customHeight="1">
      <c r="A139" s="400" t="s">
        <v>302</v>
      </c>
      <c r="B139" s="7" t="s">
        <v>392</v>
      </c>
      <c r="C139" s="253"/>
      <c r="D139" s="253"/>
      <c r="E139" s="253"/>
    </row>
    <row r="140" spans="1:13" s="99" customFormat="1" ht="12" customHeight="1" thickBot="1">
      <c r="A140" s="410" t="s">
        <v>303</v>
      </c>
      <c r="B140" s="5" t="s">
        <v>393</v>
      </c>
      <c r="C140" s="253"/>
      <c r="D140" s="253"/>
      <c r="E140" s="253"/>
    </row>
    <row r="141" spans="1:13" s="99" customFormat="1" ht="12" customHeight="1" thickBot="1">
      <c r="A141" s="30" t="s">
        <v>22</v>
      </c>
      <c r="B141" s="105" t="s">
        <v>394</v>
      </c>
      <c r="C141" s="285">
        <f>+C142+C143+C144+C145</f>
        <v>0</v>
      </c>
      <c r="D141" s="285">
        <f>+D142+D143+D144+D145</f>
        <v>0</v>
      </c>
      <c r="E141" s="285">
        <f>+E142+E143+E144+E145</f>
        <v>0</v>
      </c>
    </row>
    <row r="142" spans="1:13" s="99" customFormat="1" ht="12" customHeight="1">
      <c r="A142" s="400" t="s">
        <v>163</v>
      </c>
      <c r="B142" s="7" t="s">
        <v>395</v>
      </c>
      <c r="C142" s="253"/>
      <c r="D142" s="253"/>
      <c r="E142" s="253"/>
    </row>
    <row r="143" spans="1:13" s="99" customFormat="1" ht="12" customHeight="1">
      <c r="A143" s="400" t="s">
        <v>164</v>
      </c>
      <c r="B143" s="7" t="s">
        <v>396</v>
      </c>
      <c r="C143" s="253"/>
      <c r="D143" s="253"/>
      <c r="E143" s="253"/>
    </row>
    <row r="144" spans="1:13" s="99" customFormat="1" ht="12" customHeight="1">
      <c r="A144" s="400" t="s">
        <v>217</v>
      </c>
      <c r="B144" s="7" t="s">
        <v>397</v>
      </c>
      <c r="C144" s="253"/>
      <c r="D144" s="253"/>
      <c r="E144" s="253"/>
    </row>
    <row r="145" spans="1:5" ht="12.75" customHeight="1" thickBot="1">
      <c r="A145" s="400" t="s">
        <v>305</v>
      </c>
      <c r="B145" s="7" t="s">
        <v>398</v>
      </c>
      <c r="C145" s="253"/>
      <c r="D145" s="253"/>
      <c r="E145" s="253"/>
    </row>
    <row r="146" spans="1:5" ht="12" customHeight="1" thickBot="1">
      <c r="A146" s="30" t="s">
        <v>23</v>
      </c>
      <c r="B146" s="105" t="s">
        <v>399</v>
      </c>
      <c r="C146" s="394">
        <f>+C126+C130+C135+C141</f>
        <v>61571111</v>
      </c>
      <c r="D146" s="394">
        <f>+D126+D130+D135+D141</f>
        <v>-2685491</v>
      </c>
      <c r="E146" s="394">
        <f>+E126+E130+E135+E141</f>
        <v>58885620</v>
      </c>
    </row>
    <row r="147" spans="1:5" ht="15" customHeight="1" thickBot="1">
      <c r="A147" s="412" t="s">
        <v>24</v>
      </c>
      <c r="B147" s="356" t="s">
        <v>400</v>
      </c>
      <c r="C147" s="394">
        <f>+C125+C146</f>
        <v>140925968</v>
      </c>
      <c r="D147" s="394">
        <f>+D125+D146</f>
        <v>9929216</v>
      </c>
      <c r="E147" s="394">
        <f>+E125+E146</f>
        <v>150855184</v>
      </c>
    </row>
    <row r="148" spans="1:5" ht="13.5" thickBot="1">
      <c r="A148" s="362"/>
      <c r="B148" s="363"/>
      <c r="C148" s="364"/>
      <c r="D148" s="364"/>
      <c r="E148" s="364"/>
    </row>
    <row r="149" spans="1:5" ht="15" customHeight="1" thickBot="1">
      <c r="A149" s="233" t="s">
        <v>190</v>
      </c>
      <c r="B149" s="234"/>
      <c r="C149" s="102"/>
      <c r="D149" s="102"/>
      <c r="E149" s="102"/>
    </row>
    <row r="150" spans="1:5" ht="14.25" customHeight="1" thickBot="1">
      <c r="A150" s="233" t="s">
        <v>191</v>
      </c>
      <c r="B150" s="234"/>
      <c r="C150" s="102"/>
      <c r="D150" s="102"/>
      <c r="E150" s="102"/>
    </row>
  </sheetData>
  <sheetProtection formatCells="0"/>
  <mergeCells count="1">
    <mergeCell ref="A90:E9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9" sqref="C9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487</v>
      </c>
      <c r="C3" s="340">
        <v>2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1" sqref="C11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488</v>
      </c>
      <c r="C3" s="340">
        <v>3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9" zoomScaleSheetLayoutView="85" workbookViewId="0">
      <selection activeCell="D10" sqref="D10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489</v>
      </c>
      <c r="C3" s="340">
        <v>4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SheetLayoutView="85" workbookViewId="0">
      <selection activeCell="C1" sqref="C1"/>
    </sheetView>
  </sheetViews>
  <sheetFormatPr defaultRowHeight="12.75"/>
  <cols>
    <col min="1" max="1" width="19.5" style="503" customWidth="1"/>
    <col min="2" max="2" width="72" style="504" customWidth="1"/>
    <col min="3" max="5" width="25" style="505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543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339"/>
      <c r="E2" s="339" t="s">
        <v>49</v>
      </c>
    </row>
    <row r="3" spans="1:5" s="95" customFormat="1" ht="16.5" thickBot="1">
      <c r="A3" s="213" t="s">
        <v>187</v>
      </c>
      <c r="B3" s="338" t="s">
        <v>487</v>
      </c>
      <c r="C3" s="340"/>
      <c r="D3" s="340"/>
      <c r="E3" s="340">
        <v>2</v>
      </c>
    </row>
    <row r="4" spans="1:5" s="96" customFormat="1" ht="15.95" customHeight="1" thickBot="1">
      <c r="A4" s="214"/>
      <c r="B4" s="214"/>
      <c r="C4" s="215"/>
      <c r="D4" s="215"/>
      <c r="E4" s="215" t="s">
        <v>537</v>
      </c>
    </row>
    <row r="5" spans="1:5" ht="24.75" thickBot="1">
      <c r="A5" s="492" t="s">
        <v>189</v>
      </c>
      <c r="B5" s="216" t="s">
        <v>51</v>
      </c>
      <c r="C5" s="217" t="s">
        <v>533</v>
      </c>
      <c r="D5" s="217" t="s">
        <v>507</v>
      </c>
      <c r="E5" s="217" t="s">
        <v>523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3</v>
      </c>
      <c r="E6" s="185">
        <v>3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92389360</v>
      </c>
      <c r="D8" s="276">
        <f>+D9+D10+D11+D12+D13+D14</f>
        <v>-2223850</v>
      </c>
      <c r="E8" s="276">
        <f>+E9+E10+E11+E12+E13+E14</f>
        <v>90165510</v>
      </c>
    </row>
    <row r="9" spans="1:5" s="97" customFormat="1" ht="12" customHeight="1">
      <c r="A9" s="400" t="s">
        <v>87</v>
      </c>
      <c r="B9" s="382" t="s">
        <v>246</v>
      </c>
      <c r="C9" s="279">
        <v>78580248</v>
      </c>
      <c r="D9" s="279">
        <f>E9-C9</f>
        <v>0</v>
      </c>
      <c r="E9" s="279">
        <v>78580248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12339652</v>
      </c>
      <c r="D11" s="279">
        <f t="shared" si="0"/>
        <v>-900850</v>
      </c>
      <c r="E11" s="278">
        <v>11438802</v>
      </c>
    </row>
    <row r="12" spans="1:5" s="98" customFormat="1" ht="12" customHeight="1">
      <c r="A12" s="401" t="s">
        <v>90</v>
      </c>
      <c r="B12" s="383" t="s">
        <v>249</v>
      </c>
      <c r="C12" s="278">
        <v>1469460</v>
      </c>
      <c r="D12" s="279">
        <f t="shared" si="0"/>
        <v>-1323000</v>
      </c>
      <c r="E12" s="278">
        <v>146460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10678627</v>
      </c>
      <c r="D15" s="276">
        <f>+D16+D17+D18+D19+D20</f>
        <v>3326973</v>
      </c>
      <c r="E15" s="276">
        <f>+E16+E17+E18+E19+E20</f>
        <v>14005600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10678627</v>
      </c>
      <c r="D20" s="278">
        <f>E20-C20</f>
        <v>3326973</v>
      </c>
      <c r="E20" s="278">
        <v>14005600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0</v>
      </c>
      <c r="D29" s="282">
        <f>+D30+D33+D34+D35</f>
        <v>0</v>
      </c>
      <c r="E29" s="282">
        <f>+E30+E33+E34+E35</f>
        <v>0</v>
      </c>
    </row>
    <row r="30" spans="1:5" s="98" customFormat="1" ht="12" customHeight="1">
      <c r="A30" s="400" t="s">
        <v>263</v>
      </c>
      <c r="B30" s="382" t="s">
        <v>269</v>
      </c>
      <c r="C30" s="377"/>
      <c r="D30" s="377"/>
      <c r="E30" s="377"/>
    </row>
    <row r="31" spans="1:5" s="98" customFormat="1" ht="12" customHeight="1">
      <c r="A31" s="401" t="s">
        <v>264</v>
      </c>
      <c r="B31" s="383" t="s">
        <v>270</v>
      </c>
      <c r="C31" s="278"/>
      <c r="D31" s="278"/>
      <c r="E31" s="278"/>
    </row>
    <row r="32" spans="1:5" s="98" customFormat="1" ht="12" customHeight="1">
      <c r="A32" s="401" t="s">
        <v>265</v>
      </c>
      <c r="B32" s="383" t="s">
        <v>271</v>
      </c>
      <c r="C32" s="278"/>
      <c r="D32" s="278"/>
      <c r="E32" s="278"/>
    </row>
    <row r="33" spans="1:5" s="98" customFormat="1" ht="12" customHeight="1">
      <c r="A33" s="401" t="s">
        <v>266</v>
      </c>
      <c r="B33" s="383" t="s">
        <v>272</v>
      </c>
      <c r="C33" s="278"/>
      <c r="D33" s="278"/>
      <c r="E33" s="278"/>
    </row>
    <row r="34" spans="1:5" s="98" customFormat="1" ht="12" customHeight="1">
      <c r="A34" s="401" t="s">
        <v>267</v>
      </c>
      <c r="B34" s="383" t="s">
        <v>273</v>
      </c>
      <c r="C34" s="278"/>
      <c r="D34" s="278"/>
      <c r="E34" s="278"/>
    </row>
    <row r="35" spans="1:5" s="98" customFormat="1" ht="12" customHeight="1" thickBot="1">
      <c r="A35" s="402" t="s">
        <v>268</v>
      </c>
      <c r="B35" s="384" t="s">
        <v>274</v>
      </c>
      <c r="C35" s="280"/>
      <c r="D35" s="280"/>
      <c r="E35" s="280"/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9013504</v>
      </c>
      <c r="D36" s="276">
        <f>E36-C36</f>
        <v>1194357</v>
      </c>
      <c r="E36" s="276">
        <f>SUM(E37:E46)</f>
        <v>10207861</v>
      </c>
    </row>
    <row r="37" spans="1:5" s="98" customFormat="1" ht="12" customHeight="1">
      <c r="A37" s="400" t="s">
        <v>80</v>
      </c>
      <c r="B37" s="382" t="s">
        <v>278</v>
      </c>
      <c r="C37" s="279"/>
      <c r="D37" s="279"/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50000</v>
      </c>
      <c r="D38" s="279">
        <f t="shared" ref="D38:D46" si="1">E38-C38</f>
        <v>3163517</v>
      </c>
      <c r="E38" s="278">
        <v>3213517</v>
      </c>
    </row>
    <row r="39" spans="1:5" s="98" customFormat="1" ht="12" customHeight="1">
      <c r="A39" s="401" t="s">
        <v>82</v>
      </c>
      <c r="B39" s="383" t="s">
        <v>280</v>
      </c>
      <c r="C39" s="278">
        <v>370000</v>
      </c>
      <c r="D39" s="279">
        <f t="shared" si="1"/>
        <v>12000</v>
      </c>
      <c r="E39" s="278">
        <v>382000</v>
      </c>
    </row>
    <row r="40" spans="1:5" s="98" customFormat="1" ht="12" customHeight="1">
      <c r="A40" s="401" t="s">
        <v>157</v>
      </c>
      <c r="B40" s="383" t="s">
        <v>281</v>
      </c>
      <c r="C40" s="278">
        <v>2778517</v>
      </c>
      <c r="D40" s="279">
        <f t="shared" si="1"/>
        <v>-2678517</v>
      </c>
      <c r="E40" s="278">
        <v>100000</v>
      </c>
    </row>
    <row r="41" spans="1:5" s="98" customFormat="1" ht="12" customHeight="1">
      <c r="A41" s="401" t="s">
        <v>158</v>
      </c>
      <c r="B41" s="383" t="s">
        <v>282</v>
      </c>
      <c r="C41" s="278">
        <v>4432483</v>
      </c>
      <c r="D41" s="279">
        <f t="shared" si="1"/>
        <v>-810270</v>
      </c>
      <c r="E41" s="278">
        <v>3622213</v>
      </c>
    </row>
    <row r="42" spans="1:5" s="98" customFormat="1" ht="12" customHeight="1">
      <c r="A42" s="401" t="s">
        <v>159</v>
      </c>
      <c r="B42" s="383" t="s">
        <v>283</v>
      </c>
      <c r="C42" s="278">
        <v>1322504</v>
      </c>
      <c r="D42" s="279">
        <f t="shared" si="1"/>
        <v>-81773</v>
      </c>
      <c r="E42" s="278">
        <v>1240731</v>
      </c>
    </row>
    <row r="43" spans="1:5" s="98" customFormat="1" ht="12" customHeight="1">
      <c r="A43" s="401" t="s">
        <v>160</v>
      </c>
      <c r="B43" s="383" t="s">
        <v>284</v>
      </c>
      <c r="C43" s="278"/>
      <c r="D43" s="279">
        <f t="shared" si="1"/>
        <v>1027000</v>
      </c>
      <c r="E43" s="278">
        <v>1027000</v>
      </c>
    </row>
    <row r="44" spans="1:5" s="98" customFormat="1" ht="12" customHeight="1">
      <c r="A44" s="401" t="s">
        <v>161</v>
      </c>
      <c r="B44" s="383" t="s">
        <v>285</v>
      </c>
      <c r="C44" s="278">
        <v>60000</v>
      </c>
      <c r="D44" s="279">
        <f t="shared" si="1"/>
        <v>100000</v>
      </c>
      <c r="E44" s="278">
        <v>160000</v>
      </c>
    </row>
    <row r="45" spans="1:5" s="98" customFormat="1" ht="12" customHeight="1">
      <c r="A45" s="401" t="s">
        <v>276</v>
      </c>
      <c r="B45" s="383" t="s">
        <v>286</v>
      </c>
      <c r="C45" s="281"/>
      <c r="D45" s="279">
        <f t="shared" si="1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9">
        <f t="shared" si="1"/>
        <v>462400</v>
      </c>
      <c r="E46" s="371">
        <v>462400</v>
      </c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SUM(D49:D51)</f>
        <v>278000</v>
      </c>
      <c r="E47" s="276">
        <f>SUM(E49:E51)</f>
        <v>278000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>
        <f>E49-C49</f>
        <v>158000</v>
      </c>
      <c r="E49" s="281">
        <v>158000</v>
      </c>
    </row>
    <row r="50" spans="1:5" s="98" customFormat="1" ht="12" customHeight="1">
      <c r="A50" s="401" t="s">
        <v>289</v>
      </c>
      <c r="B50" s="383" t="s">
        <v>294</v>
      </c>
      <c r="C50" s="281"/>
      <c r="D50" s="281">
        <f>E50-C50</f>
        <v>120000</v>
      </c>
      <c r="E50" s="281">
        <v>120000</v>
      </c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175000</v>
      </c>
      <c r="E53" s="276">
        <f>SUM(E54:E56)</f>
        <v>175000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>
        <v>175000</v>
      </c>
      <c r="E56" s="278">
        <v>175000</v>
      </c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400000</v>
      </c>
      <c r="E58" s="276">
        <f>SUM(E59:E61)</f>
        <v>400000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/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/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>
        <v>400000</v>
      </c>
      <c r="E61" s="281">
        <v>400000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/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112081491</v>
      </c>
      <c r="D63" s="282">
        <f>+D8+D15+D22+D29+D36+D47+D53+D58</f>
        <v>3150480</v>
      </c>
      <c r="E63" s="282">
        <f>+E8+E15+E22+E29+E36+E47+E53+E58</f>
        <v>115231971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10023477</v>
      </c>
      <c r="D73" s="276">
        <f>SUM(D74:D75)</f>
        <v>0</v>
      </c>
      <c r="E73" s="276">
        <f>SUM(E74:E75)</f>
        <v>10023477</v>
      </c>
    </row>
    <row r="74" spans="1:5" s="98" customFormat="1" ht="12" customHeight="1">
      <c r="A74" s="400" t="s">
        <v>347</v>
      </c>
      <c r="B74" s="382" t="s">
        <v>323</v>
      </c>
      <c r="C74" s="281">
        <v>10023477</v>
      </c>
      <c r="D74" s="281">
        <f>E74-C74</f>
        <v>0</v>
      </c>
      <c r="E74" s="281">
        <v>10023477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3716223</v>
      </c>
      <c r="E76" s="276">
        <f>SUM(E77:E79)</f>
        <v>3716223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>
        <v>3716223</v>
      </c>
      <c r="E77" s="281">
        <v>3716223</v>
      </c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10023477</v>
      </c>
      <c r="D86" s="282">
        <f>+D64+D68+D73+D76+D80+D85</f>
        <v>3716223</v>
      </c>
      <c r="E86" s="282">
        <f>+E64+E68+E73+E76+E80+E85</f>
        <v>13739700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122104968</v>
      </c>
      <c r="D87" s="282">
        <f>+D63+D86</f>
        <v>6866703</v>
      </c>
      <c r="E87" s="282">
        <f>+E63+E86</f>
        <v>128971671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228"/>
      <c r="B90" s="493" t="s">
        <v>55</v>
      </c>
      <c r="C90" s="349"/>
      <c r="D90" s="349"/>
      <c r="E90" s="349"/>
    </row>
    <row r="91" spans="1:5" s="99" customFormat="1" ht="12" customHeight="1" thickBot="1">
      <c r="A91" s="374" t="s">
        <v>15</v>
      </c>
      <c r="B91" s="29" t="s">
        <v>358</v>
      </c>
      <c r="C91" s="275">
        <f>SUM(C92:C96)</f>
        <v>68238202</v>
      </c>
      <c r="D91" s="275">
        <f>SUM(D92:D96)</f>
        <v>9192667</v>
      </c>
      <c r="E91" s="275">
        <f>SUM(E92:E96)</f>
        <v>77430869</v>
      </c>
    </row>
    <row r="92" spans="1:5" ht="12" customHeight="1">
      <c r="A92" s="409" t="s">
        <v>87</v>
      </c>
      <c r="B92" s="8" t="s">
        <v>45</v>
      </c>
      <c r="C92" s="277">
        <v>15997359</v>
      </c>
      <c r="D92" s="277">
        <f>E92-C92</f>
        <v>3256278</v>
      </c>
      <c r="E92" s="277">
        <v>19253637</v>
      </c>
    </row>
    <row r="93" spans="1:5" ht="12" customHeight="1">
      <c r="A93" s="401" t="s">
        <v>88</v>
      </c>
      <c r="B93" s="6" t="s">
        <v>165</v>
      </c>
      <c r="C93" s="278">
        <v>4378732</v>
      </c>
      <c r="D93" s="278">
        <f>E93-C93</f>
        <v>120700</v>
      </c>
      <c r="E93" s="278">
        <v>4499432</v>
      </c>
    </row>
    <row r="94" spans="1:5" ht="12" customHeight="1">
      <c r="A94" s="401" t="s">
        <v>89</v>
      </c>
      <c r="B94" s="6" t="s">
        <v>121</v>
      </c>
      <c r="C94" s="280">
        <v>42311107</v>
      </c>
      <c r="D94" s="278">
        <f t="shared" ref="D94:D105" si="2">E94-C94</f>
        <v>6452371</v>
      </c>
      <c r="E94" s="280">
        <v>48763478</v>
      </c>
    </row>
    <row r="95" spans="1:5" ht="12" customHeight="1">
      <c r="A95" s="401" t="s">
        <v>90</v>
      </c>
      <c r="B95" s="9" t="s">
        <v>166</v>
      </c>
      <c r="C95" s="280">
        <v>2898474</v>
      </c>
      <c r="D95" s="278">
        <f t="shared" si="2"/>
        <v>-1309182</v>
      </c>
      <c r="E95" s="280">
        <v>1589292</v>
      </c>
    </row>
    <row r="96" spans="1:5" ht="12" customHeight="1">
      <c r="A96" s="401" t="s">
        <v>98</v>
      </c>
      <c r="B96" s="17" t="s">
        <v>167</v>
      </c>
      <c r="C96" s="280">
        <f>SUM(C97:C106)</f>
        <v>2652530</v>
      </c>
      <c r="D96" s="280">
        <f t="shared" ref="D96:E96" si="3">SUM(D97:D106)</f>
        <v>672500</v>
      </c>
      <c r="E96" s="280">
        <f t="shared" si="3"/>
        <v>3325030</v>
      </c>
    </row>
    <row r="97" spans="1:5" ht="12" customHeight="1">
      <c r="A97" s="401" t="s">
        <v>91</v>
      </c>
      <c r="B97" s="6" t="s">
        <v>359</v>
      </c>
      <c r="C97" s="280"/>
      <c r="D97" s="278"/>
      <c r="E97" s="280"/>
    </row>
    <row r="98" spans="1:5" ht="12" customHeight="1">
      <c r="A98" s="401" t="s">
        <v>92</v>
      </c>
      <c r="B98" s="122" t="s">
        <v>360</v>
      </c>
      <c r="C98" s="280"/>
      <c r="D98" s="278">
        <f t="shared" si="2"/>
        <v>0</v>
      </c>
      <c r="E98" s="280"/>
    </row>
    <row r="99" spans="1:5" ht="12" customHeight="1">
      <c r="A99" s="401" t="s">
        <v>99</v>
      </c>
      <c r="B99" s="123" t="s">
        <v>361</v>
      </c>
      <c r="C99" s="280"/>
      <c r="D99" s="278">
        <f t="shared" si="2"/>
        <v>0</v>
      </c>
      <c r="E99" s="280"/>
    </row>
    <row r="100" spans="1:5" ht="12" customHeight="1">
      <c r="A100" s="401" t="s">
        <v>100</v>
      </c>
      <c r="B100" s="123" t="s">
        <v>362</v>
      </c>
      <c r="C100" s="280"/>
      <c r="D100" s="278">
        <f t="shared" si="2"/>
        <v>0</v>
      </c>
      <c r="E100" s="280"/>
    </row>
    <row r="101" spans="1:5" ht="12" customHeight="1">
      <c r="A101" s="401" t="s">
        <v>101</v>
      </c>
      <c r="B101" s="122" t="s">
        <v>363</v>
      </c>
      <c r="C101" s="280">
        <v>2652530</v>
      </c>
      <c r="D101" s="278">
        <f t="shared" si="2"/>
        <v>672500</v>
      </c>
      <c r="E101" s="280">
        <v>3325030</v>
      </c>
    </row>
    <row r="102" spans="1:5" ht="12" customHeight="1">
      <c r="A102" s="401" t="s">
        <v>102</v>
      </c>
      <c r="B102" s="122" t="s">
        <v>364</v>
      </c>
      <c r="C102" s="280"/>
      <c r="D102" s="278">
        <f t="shared" si="2"/>
        <v>0</v>
      </c>
      <c r="E102" s="280"/>
    </row>
    <row r="103" spans="1:5" ht="12" customHeight="1">
      <c r="A103" s="401" t="s">
        <v>104</v>
      </c>
      <c r="B103" s="123" t="s">
        <v>365</v>
      </c>
      <c r="C103" s="280"/>
      <c r="D103" s="278">
        <f t="shared" si="2"/>
        <v>0</v>
      </c>
      <c r="E103" s="280"/>
    </row>
    <row r="104" spans="1:5" ht="12" customHeight="1">
      <c r="A104" s="410" t="s">
        <v>168</v>
      </c>
      <c r="B104" s="124" t="s">
        <v>366</v>
      </c>
      <c r="C104" s="280"/>
      <c r="D104" s="278">
        <f t="shared" si="2"/>
        <v>0</v>
      </c>
      <c r="E104" s="280"/>
    </row>
    <row r="105" spans="1:5" ht="12" customHeight="1">
      <c r="A105" s="401" t="s">
        <v>356</v>
      </c>
      <c r="B105" s="124" t="s">
        <v>367</v>
      </c>
      <c r="C105" s="280"/>
      <c r="D105" s="278">
        <f t="shared" si="2"/>
        <v>0</v>
      </c>
      <c r="E105" s="280"/>
    </row>
    <row r="106" spans="1:5" ht="12" customHeight="1" thickBot="1">
      <c r="A106" s="411" t="s">
        <v>357</v>
      </c>
      <c r="B106" s="125" t="s">
        <v>368</v>
      </c>
      <c r="C106" s="284"/>
      <c r="D106" s="278"/>
      <c r="E106" s="284"/>
    </row>
    <row r="107" spans="1:5" ht="12" customHeight="1" thickBot="1">
      <c r="A107" s="30" t="s">
        <v>16</v>
      </c>
      <c r="B107" s="28" t="s">
        <v>369</v>
      </c>
      <c r="C107" s="276">
        <f>+C108+C110+C112</f>
        <v>0</v>
      </c>
      <c r="D107" s="276">
        <f>+D108+D110+D112</f>
        <v>0</v>
      </c>
      <c r="E107" s="276">
        <f>+E108+E110+E112</f>
        <v>0</v>
      </c>
    </row>
    <row r="108" spans="1:5" ht="12" customHeight="1">
      <c r="A108" s="400" t="s">
        <v>93</v>
      </c>
      <c r="B108" s="6" t="s">
        <v>215</v>
      </c>
      <c r="C108" s="279"/>
      <c r="D108" s="279"/>
      <c r="E108" s="279"/>
    </row>
    <row r="109" spans="1:5" ht="12" customHeight="1">
      <c r="A109" s="400" t="s">
        <v>94</v>
      </c>
      <c r="B109" s="10" t="s">
        <v>373</v>
      </c>
      <c r="C109" s="279"/>
      <c r="D109" s="279"/>
      <c r="E109" s="279"/>
    </row>
    <row r="110" spans="1:5" ht="12" customHeight="1">
      <c r="A110" s="400" t="s">
        <v>95</v>
      </c>
      <c r="B110" s="10" t="s">
        <v>169</v>
      </c>
      <c r="C110" s="278"/>
      <c r="D110" s="278"/>
      <c r="E110" s="278"/>
    </row>
    <row r="111" spans="1:5" ht="12" customHeight="1">
      <c r="A111" s="400" t="s">
        <v>96</v>
      </c>
      <c r="B111" s="10" t="s">
        <v>374</v>
      </c>
      <c r="C111" s="253"/>
      <c r="D111" s="253"/>
      <c r="E111" s="253"/>
    </row>
    <row r="112" spans="1:5" ht="12" customHeight="1">
      <c r="A112" s="400" t="s">
        <v>97</v>
      </c>
      <c r="B112" s="273" t="s">
        <v>218</v>
      </c>
      <c r="C112" s="253"/>
      <c r="D112" s="253"/>
      <c r="E112" s="253"/>
    </row>
    <row r="113" spans="1:5" ht="12" customHeight="1">
      <c r="A113" s="400" t="s">
        <v>103</v>
      </c>
      <c r="B113" s="272" t="s">
        <v>486</v>
      </c>
      <c r="C113" s="253"/>
      <c r="D113" s="253"/>
      <c r="E113" s="253"/>
    </row>
    <row r="114" spans="1:5" ht="12" customHeight="1">
      <c r="A114" s="400" t="s">
        <v>105</v>
      </c>
      <c r="B114" s="378" t="s">
        <v>379</v>
      </c>
      <c r="C114" s="253"/>
      <c r="D114" s="253"/>
      <c r="E114" s="253"/>
    </row>
    <row r="115" spans="1:5" ht="12" customHeight="1">
      <c r="A115" s="400" t="s">
        <v>170</v>
      </c>
      <c r="B115" s="123" t="s">
        <v>362</v>
      </c>
      <c r="C115" s="253"/>
      <c r="D115" s="253"/>
      <c r="E115" s="253"/>
    </row>
    <row r="116" spans="1:5" ht="12" customHeight="1">
      <c r="A116" s="400" t="s">
        <v>171</v>
      </c>
      <c r="B116" s="123" t="s">
        <v>378</v>
      </c>
      <c r="C116" s="253"/>
      <c r="D116" s="253"/>
      <c r="E116" s="253"/>
    </row>
    <row r="117" spans="1:5" ht="12" customHeight="1">
      <c r="A117" s="400" t="s">
        <v>172</v>
      </c>
      <c r="B117" s="123" t="s">
        <v>377</v>
      </c>
      <c r="C117" s="253"/>
      <c r="D117" s="253"/>
      <c r="E117" s="253"/>
    </row>
    <row r="118" spans="1:5" ht="12" customHeight="1">
      <c r="A118" s="400" t="s">
        <v>370</v>
      </c>
      <c r="B118" s="123" t="s">
        <v>365</v>
      </c>
      <c r="C118" s="253"/>
      <c r="D118" s="253"/>
      <c r="E118" s="253"/>
    </row>
    <row r="119" spans="1:5" ht="12" customHeight="1">
      <c r="A119" s="400" t="s">
        <v>371</v>
      </c>
      <c r="B119" s="123" t="s">
        <v>376</v>
      </c>
      <c r="C119" s="253"/>
      <c r="D119" s="253"/>
      <c r="E119" s="253"/>
    </row>
    <row r="120" spans="1:5" ht="12" customHeight="1" thickBot="1">
      <c r="A120" s="410" t="s">
        <v>372</v>
      </c>
      <c r="B120" s="123" t="s">
        <v>375</v>
      </c>
      <c r="C120" s="254"/>
      <c r="D120" s="254"/>
      <c r="E120" s="254"/>
    </row>
    <row r="121" spans="1:5" ht="12" customHeight="1" thickBot="1">
      <c r="A121" s="30" t="s">
        <v>17</v>
      </c>
      <c r="B121" s="105" t="s">
        <v>380</v>
      </c>
      <c r="C121" s="276">
        <f>+C122+C123</f>
        <v>2800000</v>
      </c>
      <c r="D121" s="276">
        <f>+D122+D123</f>
        <v>2800</v>
      </c>
      <c r="E121" s="276">
        <f>+E122+E123</f>
        <v>1712000</v>
      </c>
    </row>
    <row r="122" spans="1:5" ht="12" customHeight="1">
      <c r="A122" s="400" t="s">
        <v>76</v>
      </c>
      <c r="B122" s="7" t="s">
        <v>57</v>
      </c>
      <c r="C122" s="279">
        <v>2800000</v>
      </c>
      <c r="D122" s="279">
        <v>2800</v>
      </c>
      <c r="E122" s="279">
        <v>1712000</v>
      </c>
    </row>
    <row r="123" spans="1:5" ht="12" customHeight="1" thickBot="1">
      <c r="A123" s="402" t="s">
        <v>77</v>
      </c>
      <c r="B123" s="10" t="s">
        <v>58</v>
      </c>
      <c r="C123" s="280"/>
      <c r="D123" s="280"/>
      <c r="E123" s="280"/>
    </row>
    <row r="124" spans="1:5" ht="12" customHeight="1" thickBot="1">
      <c r="A124" s="30" t="s">
        <v>18</v>
      </c>
      <c r="B124" s="105" t="s">
        <v>381</v>
      </c>
      <c r="C124" s="276">
        <f>+C91+C107+C121</f>
        <v>71038202</v>
      </c>
      <c r="D124" s="276">
        <f>+D91+D107+D121</f>
        <v>9195467</v>
      </c>
      <c r="E124" s="276">
        <f>+E91+E107+E121</f>
        <v>79142869</v>
      </c>
    </row>
    <row r="125" spans="1:5" ht="12" customHeight="1" thickBot="1">
      <c r="A125" s="30" t="s">
        <v>19</v>
      </c>
      <c r="B125" s="105" t="s">
        <v>382</v>
      </c>
      <c r="C125" s="276">
        <f>+C126+C127+C128</f>
        <v>0</v>
      </c>
      <c r="D125" s="276">
        <f>+D126+D127+D128</f>
        <v>0</v>
      </c>
      <c r="E125" s="276">
        <f>+E126+E127+E128</f>
        <v>0</v>
      </c>
    </row>
    <row r="126" spans="1:5" s="99" customFormat="1" ht="12" customHeight="1">
      <c r="A126" s="400" t="s">
        <v>80</v>
      </c>
      <c r="B126" s="7" t="s">
        <v>383</v>
      </c>
      <c r="C126" s="253"/>
      <c r="D126" s="253"/>
      <c r="E126" s="253"/>
    </row>
    <row r="127" spans="1:5" ht="12" customHeight="1">
      <c r="A127" s="400" t="s">
        <v>81</v>
      </c>
      <c r="B127" s="7" t="s">
        <v>384</v>
      </c>
      <c r="C127" s="253"/>
      <c r="D127" s="253"/>
      <c r="E127" s="253"/>
    </row>
    <row r="128" spans="1:5" ht="12" customHeight="1" thickBot="1">
      <c r="A128" s="410" t="s">
        <v>82</v>
      </c>
      <c r="B128" s="5" t="s">
        <v>385</v>
      </c>
      <c r="C128" s="253"/>
      <c r="D128" s="253"/>
      <c r="E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  <c r="D129" s="276">
        <f>+D130+D131+D132+D133</f>
        <v>0</v>
      </c>
      <c r="E129" s="276">
        <f>+E130+E131+E132+E133</f>
        <v>0</v>
      </c>
    </row>
    <row r="130" spans="1:11" ht="12" customHeight="1">
      <c r="A130" s="400" t="s">
        <v>83</v>
      </c>
      <c r="B130" s="7" t="s">
        <v>386</v>
      </c>
      <c r="C130" s="253"/>
      <c r="D130" s="253"/>
      <c r="E130" s="253"/>
    </row>
    <row r="131" spans="1:11" ht="12" customHeight="1">
      <c r="A131" s="400" t="s">
        <v>84</v>
      </c>
      <c r="B131" s="7" t="s">
        <v>387</v>
      </c>
      <c r="C131" s="253"/>
      <c r="D131" s="253"/>
      <c r="E131" s="253"/>
    </row>
    <row r="132" spans="1:11" ht="12" customHeight="1">
      <c r="A132" s="400" t="s">
        <v>289</v>
      </c>
      <c r="B132" s="7" t="s">
        <v>388</v>
      </c>
      <c r="C132" s="253"/>
      <c r="D132" s="253"/>
      <c r="E132" s="253"/>
    </row>
    <row r="133" spans="1:11" s="99" customFormat="1" ht="12" customHeight="1" thickBot="1">
      <c r="A133" s="410" t="s">
        <v>290</v>
      </c>
      <c r="B133" s="5" t="s">
        <v>389</v>
      </c>
      <c r="C133" s="253"/>
      <c r="D133" s="253"/>
      <c r="E133" s="253"/>
    </row>
    <row r="134" spans="1:11" ht="12" customHeight="1" thickBot="1">
      <c r="A134" s="30" t="s">
        <v>21</v>
      </c>
      <c r="B134" s="105" t="s">
        <v>390</v>
      </c>
      <c r="C134" s="282">
        <f>+C135+C136+C138+C137</f>
        <v>61571111</v>
      </c>
      <c r="D134" s="282">
        <f>+D135+D136+D138+D137</f>
        <v>-2685491</v>
      </c>
      <c r="E134" s="282">
        <f>+E135+E136+E138+E137</f>
        <v>58885620</v>
      </c>
      <c r="K134" s="236"/>
    </row>
    <row r="135" spans="1:11">
      <c r="A135" s="400" t="s">
        <v>85</v>
      </c>
      <c r="B135" s="7" t="s">
        <v>391</v>
      </c>
      <c r="C135" s="253"/>
      <c r="D135" s="253"/>
      <c r="E135" s="253"/>
    </row>
    <row r="136" spans="1:11" ht="12" customHeight="1">
      <c r="A136" s="400" t="s">
        <v>86</v>
      </c>
      <c r="B136" s="7" t="s">
        <v>401</v>
      </c>
      <c r="C136" s="253">
        <v>3692379</v>
      </c>
      <c r="D136" s="253"/>
      <c r="E136" s="253">
        <v>3692379</v>
      </c>
    </row>
    <row r="137" spans="1:11" ht="12" customHeight="1">
      <c r="A137" s="400" t="s">
        <v>302</v>
      </c>
      <c r="B137" s="7" t="s">
        <v>538</v>
      </c>
      <c r="C137" s="253">
        <v>57878732</v>
      </c>
      <c r="D137" s="253">
        <f>E137-C137</f>
        <v>-2685491</v>
      </c>
      <c r="E137" s="253">
        <v>55193241</v>
      </c>
    </row>
    <row r="138" spans="1:11" s="99" customFormat="1" ht="12" customHeight="1">
      <c r="A138" s="400" t="s">
        <v>303</v>
      </c>
      <c r="B138" s="7" t="s">
        <v>392</v>
      </c>
      <c r="C138" s="253"/>
      <c r="D138" s="253"/>
      <c r="E138" s="253"/>
    </row>
    <row r="139" spans="1:11" s="99" customFormat="1" ht="12" customHeight="1" thickBot="1">
      <c r="A139" s="410" t="s">
        <v>539</v>
      </c>
      <c r="B139" s="5" t="s">
        <v>393</v>
      </c>
      <c r="C139" s="253"/>
      <c r="D139" s="253"/>
      <c r="E139" s="253"/>
    </row>
    <row r="140" spans="1:11" s="99" customFormat="1" ht="12" customHeight="1" thickBot="1">
      <c r="A140" s="30" t="s">
        <v>22</v>
      </c>
      <c r="B140" s="105" t="s">
        <v>394</v>
      </c>
      <c r="C140" s="285">
        <f>+C141+C142+C143+C144</f>
        <v>0</v>
      </c>
      <c r="D140" s="285">
        <f>+D141+D142+D143+D144</f>
        <v>0</v>
      </c>
      <c r="E140" s="285">
        <f>+E141+E142+E143+E144</f>
        <v>0</v>
      </c>
    </row>
    <row r="141" spans="1:11" s="99" customFormat="1" ht="12" customHeight="1">
      <c r="A141" s="400" t="s">
        <v>163</v>
      </c>
      <c r="B141" s="7" t="s">
        <v>395</v>
      </c>
      <c r="C141" s="253"/>
      <c r="D141" s="253"/>
      <c r="E141" s="253"/>
    </row>
    <row r="142" spans="1:11" s="99" customFormat="1" ht="12" customHeight="1">
      <c r="A142" s="400" t="s">
        <v>164</v>
      </c>
      <c r="B142" s="7" t="s">
        <v>396</v>
      </c>
      <c r="C142" s="253"/>
      <c r="D142" s="253"/>
      <c r="E142" s="253"/>
    </row>
    <row r="143" spans="1:11" s="99" customFormat="1" ht="12" customHeight="1">
      <c r="A143" s="400" t="s">
        <v>217</v>
      </c>
      <c r="B143" s="7" t="s">
        <v>397</v>
      </c>
      <c r="C143" s="253"/>
      <c r="D143" s="253"/>
      <c r="E143" s="253"/>
    </row>
    <row r="144" spans="1:11" ht="12.75" customHeight="1" thickBot="1">
      <c r="A144" s="400" t="s">
        <v>305</v>
      </c>
      <c r="B144" s="7" t="s">
        <v>398</v>
      </c>
      <c r="C144" s="253"/>
      <c r="D144" s="253"/>
      <c r="E144" s="253"/>
    </row>
    <row r="145" spans="1:5" ht="12" customHeight="1" thickBot="1">
      <c r="A145" s="30" t="s">
        <v>23</v>
      </c>
      <c r="B145" s="105" t="s">
        <v>399</v>
      </c>
      <c r="C145" s="394">
        <f>+C125+C129+C134+C140</f>
        <v>61571111</v>
      </c>
      <c r="D145" s="394">
        <f>+D125+D129+D134+D140</f>
        <v>-2685491</v>
      </c>
      <c r="E145" s="394">
        <f>+E125+E129+E134+E140</f>
        <v>58885620</v>
      </c>
    </row>
    <row r="146" spans="1:5" ht="15" customHeight="1" thickBot="1">
      <c r="A146" s="412" t="s">
        <v>24</v>
      </c>
      <c r="B146" s="356" t="s">
        <v>400</v>
      </c>
      <c r="C146" s="394">
        <f>+C124+C145</f>
        <v>132609313</v>
      </c>
      <c r="D146" s="394">
        <f>+D124+D145</f>
        <v>6509976</v>
      </c>
      <c r="E146" s="394">
        <f>+E124+E145</f>
        <v>138028489</v>
      </c>
    </row>
    <row r="147" spans="1:5" ht="13.5" thickBot="1"/>
    <row r="148" spans="1:5" ht="15" customHeight="1" thickBot="1">
      <c r="A148" s="233" t="s">
        <v>190</v>
      </c>
      <c r="B148" s="234"/>
      <c r="C148" s="102">
        <v>3</v>
      </c>
      <c r="D148" s="102"/>
      <c r="E148" s="102">
        <v>3</v>
      </c>
    </row>
    <row r="149" spans="1:5" ht="14.25" customHeight="1" thickBot="1">
      <c r="A149" s="233" t="s">
        <v>191</v>
      </c>
      <c r="B149" s="234"/>
      <c r="C149" s="102">
        <v>6</v>
      </c>
      <c r="D149" s="102"/>
      <c r="E149" s="102">
        <v>6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view="pageLayout" zoomScaleNormal="120" zoomScaleSheetLayoutView="100" workbookViewId="0">
      <selection activeCell="E83" sqref="E83"/>
    </sheetView>
  </sheetViews>
  <sheetFormatPr defaultRowHeight="15.75"/>
  <cols>
    <col min="1" max="1" width="9.5" style="357" customWidth="1"/>
    <col min="2" max="2" width="72.83203125" style="357" customWidth="1"/>
    <col min="3" max="3" width="16.5" style="358" customWidth="1"/>
    <col min="4" max="4" width="15.83203125" style="379" customWidth="1"/>
    <col min="5" max="5" width="15.6640625" style="379" customWidth="1"/>
    <col min="6" max="16384" width="9.33203125" style="379"/>
  </cols>
  <sheetData>
    <row r="1" spans="1:5" ht="15.95" customHeight="1">
      <c r="A1" s="511" t="s">
        <v>12</v>
      </c>
      <c r="B1" s="511"/>
      <c r="C1" s="511"/>
    </row>
    <row r="2" spans="1:5" ht="15.95" customHeight="1" thickBot="1">
      <c r="A2" s="512" t="s">
        <v>134</v>
      </c>
      <c r="B2" s="512"/>
      <c r="E2" s="286" t="s">
        <v>535</v>
      </c>
    </row>
    <row r="3" spans="1:5" ht="38.1" customHeight="1" thickBot="1">
      <c r="A3" s="21" t="s">
        <v>69</v>
      </c>
      <c r="B3" s="22" t="s">
        <v>14</v>
      </c>
      <c r="C3" s="35" t="s">
        <v>522</v>
      </c>
      <c r="D3" s="35" t="s">
        <v>507</v>
      </c>
      <c r="E3" s="35" t="s">
        <v>523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92389360</v>
      </c>
      <c r="D5" s="276">
        <f>E5-C5</f>
        <v>-67208</v>
      </c>
      <c r="E5" s="276">
        <f>+E6+E7+E8+E9+E10+E11</f>
        <v>92322152</v>
      </c>
    </row>
    <row r="6" spans="1:5" s="381" customFormat="1" ht="12" customHeight="1">
      <c r="A6" s="13" t="s">
        <v>87</v>
      </c>
      <c r="B6" s="382" t="s">
        <v>246</v>
      </c>
      <c r="C6" s="279">
        <v>78580248</v>
      </c>
      <c r="D6" s="448">
        <f t="shared" ref="D6:D69" si="0">E6-C6</f>
        <v>0</v>
      </c>
      <c r="E6" s="279">
        <v>78580248</v>
      </c>
    </row>
    <row r="7" spans="1:5" s="381" customFormat="1" ht="12" customHeight="1">
      <c r="A7" s="12" t="s">
        <v>88</v>
      </c>
      <c r="B7" s="383" t="s">
        <v>247</v>
      </c>
      <c r="C7" s="278"/>
      <c r="D7" s="508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12339652</v>
      </c>
      <c r="D8" s="508">
        <f t="shared" si="0"/>
        <v>-900850</v>
      </c>
      <c r="E8" s="278">
        <v>11438802</v>
      </c>
    </row>
    <row r="9" spans="1:5" s="381" customFormat="1" ht="12" customHeight="1">
      <c r="A9" s="12" t="s">
        <v>90</v>
      </c>
      <c r="B9" s="383" t="s">
        <v>249</v>
      </c>
      <c r="C9" s="278">
        <v>1469460</v>
      </c>
      <c r="D9" s="508">
        <f t="shared" si="0"/>
        <v>0</v>
      </c>
      <c r="E9" s="278">
        <v>1469460</v>
      </c>
    </row>
    <row r="10" spans="1:5" s="381" customFormat="1" ht="12" customHeight="1">
      <c r="A10" s="12" t="s">
        <v>130</v>
      </c>
      <c r="B10" s="383" t="s">
        <v>250</v>
      </c>
      <c r="C10" s="278"/>
      <c r="D10" s="508">
        <f t="shared" si="0"/>
        <v>823722</v>
      </c>
      <c r="E10" s="278">
        <v>823722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509">
        <f t="shared" si="0"/>
        <v>9920</v>
      </c>
      <c r="E11" s="278">
        <v>9920</v>
      </c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10678627</v>
      </c>
      <c r="D12" s="276">
        <f t="shared" si="0"/>
        <v>5392259</v>
      </c>
      <c r="E12" s="276">
        <f>+E13+E14+E15+E16+E17</f>
        <v>16070886</v>
      </c>
    </row>
    <row r="13" spans="1:5" s="381" customFormat="1" ht="12" customHeight="1">
      <c r="A13" s="13" t="s">
        <v>93</v>
      </c>
      <c r="B13" s="382" t="s">
        <v>253</v>
      </c>
      <c r="C13" s="279"/>
      <c r="D13" s="448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44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44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44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10678627</v>
      </c>
      <c r="D17" s="508">
        <f t="shared" si="0"/>
        <v>5392259</v>
      </c>
      <c r="E17" s="278">
        <v>16070886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50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448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44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44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44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44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50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18820000</v>
      </c>
      <c r="D26" s="276">
        <f t="shared" si="0"/>
        <v>906871</v>
      </c>
      <c r="E26" s="282">
        <f>+E27+E30+E31+E32</f>
        <v>19726871</v>
      </c>
    </row>
    <row r="27" spans="1:5" s="381" customFormat="1" ht="12" customHeight="1">
      <c r="A27" s="13" t="s">
        <v>263</v>
      </c>
      <c r="B27" s="382" t="s">
        <v>269</v>
      </c>
      <c r="C27" s="377">
        <v>11500000</v>
      </c>
      <c r="D27" s="510">
        <f t="shared" si="0"/>
        <v>1640000</v>
      </c>
      <c r="E27" s="377">
        <v>13140000</v>
      </c>
    </row>
    <row r="28" spans="1:5" s="381" customFormat="1" ht="12" customHeight="1">
      <c r="A28" s="12" t="s">
        <v>264</v>
      </c>
      <c r="B28" s="383" t="s">
        <v>270</v>
      </c>
      <c r="C28" s="278"/>
      <c r="D28" s="508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11500000</v>
      </c>
      <c r="D29" s="508">
        <f t="shared" si="0"/>
        <v>1640000</v>
      </c>
      <c r="E29" s="278">
        <v>13140000</v>
      </c>
    </row>
    <row r="30" spans="1:5" s="381" customFormat="1" ht="12" customHeight="1">
      <c r="A30" s="12" t="s">
        <v>266</v>
      </c>
      <c r="B30" s="383" t="s">
        <v>272</v>
      </c>
      <c r="C30" s="278">
        <v>6200000</v>
      </c>
      <c r="D30" s="508">
        <f t="shared" si="0"/>
        <v>218528</v>
      </c>
      <c r="E30" s="278">
        <v>6418528</v>
      </c>
    </row>
    <row r="31" spans="1:5" s="381" customFormat="1" ht="12" customHeight="1">
      <c r="A31" s="12" t="s">
        <v>267</v>
      </c>
      <c r="B31" s="383" t="s">
        <v>273</v>
      </c>
      <c r="C31" s="278">
        <v>300000</v>
      </c>
      <c r="D31" s="508">
        <f t="shared" si="0"/>
        <v>-300000</v>
      </c>
      <c r="E31" s="278">
        <v>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820000</v>
      </c>
      <c r="D32" s="509">
        <f t="shared" si="0"/>
        <v>-651657</v>
      </c>
      <c r="E32" s="280">
        <v>168343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10403504</v>
      </c>
      <c r="D33" s="276">
        <f t="shared" si="0"/>
        <v>349357</v>
      </c>
      <c r="E33" s="276">
        <f>SUM(E34:E43)</f>
        <v>10752861</v>
      </c>
    </row>
    <row r="34" spans="1:5" s="381" customFormat="1" ht="12" customHeight="1">
      <c r="A34" s="13" t="s">
        <v>80</v>
      </c>
      <c r="B34" s="382" t="s">
        <v>278</v>
      </c>
      <c r="C34" s="279"/>
      <c r="D34" s="448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550000</v>
      </c>
      <c r="D35" s="508">
        <f t="shared" si="0"/>
        <v>3163517</v>
      </c>
      <c r="E35" s="278">
        <v>3713517</v>
      </c>
    </row>
    <row r="36" spans="1:5" s="381" customFormat="1" ht="12" customHeight="1">
      <c r="A36" s="12" t="s">
        <v>82</v>
      </c>
      <c r="B36" s="383" t="s">
        <v>280</v>
      </c>
      <c r="C36" s="278">
        <v>370000</v>
      </c>
      <c r="D36" s="508">
        <f t="shared" si="0"/>
        <v>12000</v>
      </c>
      <c r="E36" s="278">
        <v>382000</v>
      </c>
    </row>
    <row r="37" spans="1:5" s="381" customFormat="1" ht="12" customHeight="1">
      <c r="A37" s="12" t="s">
        <v>157</v>
      </c>
      <c r="B37" s="383" t="s">
        <v>281</v>
      </c>
      <c r="C37" s="278">
        <v>2778517</v>
      </c>
      <c r="D37" s="508">
        <f t="shared" si="0"/>
        <v>-2678517</v>
      </c>
      <c r="E37" s="278">
        <v>100000</v>
      </c>
    </row>
    <row r="38" spans="1:5" s="381" customFormat="1" ht="12" customHeight="1">
      <c r="A38" s="12" t="s">
        <v>158</v>
      </c>
      <c r="B38" s="383" t="s">
        <v>282</v>
      </c>
      <c r="C38" s="278">
        <v>4432483</v>
      </c>
      <c r="D38" s="508">
        <f t="shared" si="0"/>
        <v>-810270</v>
      </c>
      <c r="E38" s="278">
        <v>3622213</v>
      </c>
    </row>
    <row r="39" spans="1:5" s="381" customFormat="1" ht="12" customHeight="1">
      <c r="A39" s="12" t="s">
        <v>159</v>
      </c>
      <c r="B39" s="383" t="s">
        <v>283</v>
      </c>
      <c r="C39" s="278">
        <v>1322504</v>
      </c>
      <c r="D39" s="508">
        <f t="shared" si="0"/>
        <v>-81773</v>
      </c>
      <c r="E39" s="278">
        <v>1240731</v>
      </c>
    </row>
    <row r="40" spans="1:5" s="381" customFormat="1" ht="12" customHeight="1">
      <c r="A40" s="12" t="s">
        <v>160</v>
      </c>
      <c r="B40" s="383" t="s">
        <v>284</v>
      </c>
      <c r="C40" s="278"/>
      <c r="D40" s="508">
        <f t="shared" si="0"/>
        <v>1027000</v>
      </c>
      <c r="E40" s="278">
        <v>1027000</v>
      </c>
    </row>
    <row r="41" spans="1:5" s="381" customFormat="1" ht="12" customHeight="1">
      <c r="A41" s="12" t="s">
        <v>161</v>
      </c>
      <c r="B41" s="383" t="s">
        <v>285</v>
      </c>
      <c r="C41" s="278">
        <v>950000</v>
      </c>
      <c r="D41" s="508">
        <f t="shared" si="0"/>
        <v>-765000</v>
      </c>
      <c r="E41" s="278">
        <v>185000</v>
      </c>
    </row>
    <row r="42" spans="1:5" s="381" customFormat="1" ht="12" customHeight="1">
      <c r="A42" s="12" t="s">
        <v>276</v>
      </c>
      <c r="B42" s="383" t="s">
        <v>286</v>
      </c>
      <c r="C42" s="281"/>
      <c r="D42" s="508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509">
        <f t="shared" si="0"/>
        <v>482400</v>
      </c>
      <c r="E43" s="371">
        <v>482400</v>
      </c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 t="shared" si="0"/>
        <v>278000</v>
      </c>
      <c r="E44" s="276">
        <f>SUM(E45:E49)</f>
        <v>278000</v>
      </c>
    </row>
    <row r="45" spans="1:5" s="381" customFormat="1" ht="12" customHeight="1">
      <c r="A45" s="13" t="s">
        <v>83</v>
      </c>
      <c r="B45" s="382" t="s">
        <v>292</v>
      </c>
      <c r="C45" s="428"/>
      <c r="D45" s="448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508">
        <v>158000</v>
      </c>
      <c r="E46" s="281">
        <v>158000</v>
      </c>
    </row>
    <row r="47" spans="1:5" s="381" customFormat="1" ht="12" customHeight="1">
      <c r="A47" s="12" t="s">
        <v>289</v>
      </c>
      <c r="B47" s="383" t="s">
        <v>294</v>
      </c>
      <c r="C47" s="281"/>
      <c r="D47" s="508">
        <f t="shared" si="0"/>
        <v>120000</v>
      </c>
      <c r="E47" s="281">
        <v>120000</v>
      </c>
    </row>
    <row r="48" spans="1:5" s="381" customFormat="1" ht="12" customHeight="1">
      <c r="A48" s="12" t="s">
        <v>290</v>
      </c>
      <c r="B48" s="383" t="s">
        <v>295</v>
      </c>
      <c r="C48" s="281"/>
      <c r="D48" s="44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450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 t="shared" si="0"/>
        <v>175000</v>
      </c>
      <c r="E50" s="276">
        <f>SUM(E51:E53)</f>
        <v>175000</v>
      </c>
    </row>
    <row r="51" spans="1:5" s="381" customFormat="1" ht="12" customHeight="1">
      <c r="A51" s="13" t="s">
        <v>85</v>
      </c>
      <c r="B51" s="382" t="s">
        <v>298</v>
      </c>
      <c r="C51" s="279"/>
      <c r="D51" s="448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44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508">
        <f t="shared" si="0"/>
        <v>175000</v>
      </c>
      <c r="E53" s="278">
        <v>175000</v>
      </c>
    </row>
    <row r="54" spans="1:5" s="381" customFormat="1" ht="12" customHeight="1" thickBot="1">
      <c r="A54" s="14" t="s">
        <v>303</v>
      </c>
      <c r="B54" s="384" t="s">
        <v>301</v>
      </c>
      <c r="C54" s="280"/>
      <c r="D54" s="450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 t="shared" si="0"/>
        <v>400000</v>
      </c>
      <c r="E55" s="276">
        <f>SUM(E56:E58)</f>
        <v>400000</v>
      </c>
    </row>
    <row r="56" spans="1:5" s="381" customFormat="1" ht="12" customHeight="1">
      <c r="A56" s="13" t="s">
        <v>163</v>
      </c>
      <c r="B56" s="382" t="s">
        <v>306</v>
      </c>
      <c r="C56" s="281"/>
      <c r="D56" s="448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449">
        <f t="shared" si="0"/>
        <v>0</v>
      </c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508">
        <f t="shared" si="0"/>
        <v>400000</v>
      </c>
      <c r="E58" s="281">
        <v>400000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50">
        <f t="shared" si="0"/>
        <v>0</v>
      </c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132291491</v>
      </c>
      <c r="D60" s="276">
        <f t="shared" si="0"/>
        <v>7434279</v>
      </c>
      <c r="E60" s="282">
        <f>+E5+E12+E19+E26+E33+E44+E50+E55</f>
        <v>139725770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448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44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44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450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448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44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44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50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10023477</v>
      </c>
      <c r="D70" s="276">
        <f t="shared" ref="D70:D84" si="1">E70-C70</f>
        <v>3061887</v>
      </c>
      <c r="E70" s="276">
        <f>SUM(E71:E72)</f>
        <v>13085364</v>
      </c>
    </row>
    <row r="71" spans="1:5" s="381" customFormat="1" ht="12" customHeight="1">
      <c r="A71" s="13" t="s">
        <v>347</v>
      </c>
      <c r="B71" s="382" t="s">
        <v>323</v>
      </c>
      <c r="C71" s="281">
        <v>10023477</v>
      </c>
      <c r="D71" s="510">
        <f t="shared" si="1"/>
        <v>3061887</v>
      </c>
      <c r="E71" s="281">
        <v>13085364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50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 t="shared" si="1"/>
        <v>3716223</v>
      </c>
      <c r="E73" s="276">
        <f>SUM(E74:E76)</f>
        <v>3716223</v>
      </c>
    </row>
    <row r="74" spans="1:5" s="381" customFormat="1" ht="12" customHeight="1">
      <c r="A74" s="13" t="s">
        <v>349</v>
      </c>
      <c r="B74" s="382" t="s">
        <v>327</v>
      </c>
      <c r="C74" s="281"/>
      <c r="D74" s="510">
        <f t="shared" si="1"/>
        <v>3716223</v>
      </c>
      <c r="E74" s="281">
        <v>3716223</v>
      </c>
    </row>
    <row r="75" spans="1:5" s="381" customFormat="1" ht="12" customHeight="1">
      <c r="A75" s="12" t="s">
        <v>350</v>
      </c>
      <c r="B75" s="383" t="s">
        <v>328</v>
      </c>
      <c r="C75" s="281"/>
      <c r="D75" s="44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50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448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44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44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50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276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10023477</v>
      </c>
      <c r="D83" s="276">
        <f t="shared" si="1"/>
        <v>6778110</v>
      </c>
      <c r="E83" s="282">
        <f>+E61+E65+E70+E73+E77+E82</f>
        <v>16801587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142314968</v>
      </c>
      <c r="D84" s="276">
        <f t="shared" si="1"/>
        <v>14212389</v>
      </c>
      <c r="E84" s="282">
        <f>+E60+E83</f>
        <v>156527357</v>
      </c>
    </row>
    <row r="85" spans="1:5" s="381" customFormat="1" ht="83.25" customHeight="1">
      <c r="A85" s="3"/>
      <c r="B85" s="4"/>
      <c r="C85" s="283"/>
    </row>
    <row r="86" spans="1:5" ht="16.5" customHeight="1">
      <c r="A86" s="511" t="s">
        <v>43</v>
      </c>
      <c r="B86" s="511"/>
      <c r="C86" s="511"/>
    </row>
    <row r="87" spans="1:5" s="393" customFormat="1" ht="16.5" customHeight="1" thickBot="1">
      <c r="A87" s="513" t="s">
        <v>135</v>
      </c>
      <c r="B87" s="513"/>
      <c r="E87" s="120" t="s">
        <v>535</v>
      </c>
    </row>
    <row r="88" spans="1:5" ht="38.1" customHeight="1" thickBot="1">
      <c r="A88" s="21" t="s">
        <v>69</v>
      </c>
      <c r="B88" s="22" t="s">
        <v>44</v>
      </c>
      <c r="C88" s="35" t="s">
        <v>522</v>
      </c>
      <c r="D88" s="35" t="s">
        <v>507</v>
      </c>
      <c r="E88" s="35" t="s">
        <v>523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128451934</v>
      </c>
      <c r="D90" s="275">
        <f>E90-C90</f>
        <v>12017349</v>
      </c>
      <c r="E90" s="275">
        <f>SUM(E91:E95)</f>
        <v>140469283</v>
      </c>
    </row>
    <row r="91" spans="1:5" ht="12" customHeight="1">
      <c r="A91" s="15" t="s">
        <v>87</v>
      </c>
      <c r="B91" s="8" t="s">
        <v>45</v>
      </c>
      <c r="C91" s="277">
        <v>55827403</v>
      </c>
      <c r="D91" s="510">
        <f t="shared" ref="D91:D144" si="2">E91-C91</f>
        <v>6614480</v>
      </c>
      <c r="E91" s="277">
        <v>62441883</v>
      </c>
    </row>
    <row r="92" spans="1:5" ht="12" customHeight="1">
      <c r="A92" s="12" t="s">
        <v>88</v>
      </c>
      <c r="B92" s="6" t="s">
        <v>165</v>
      </c>
      <c r="C92" s="278">
        <v>15310217</v>
      </c>
      <c r="D92" s="508">
        <f t="shared" si="2"/>
        <v>338700</v>
      </c>
      <c r="E92" s="278">
        <v>15648917</v>
      </c>
    </row>
    <row r="93" spans="1:5" ht="12" customHeight="1">
      <c r="A93" s="12" t="s">
        <v>89</v>
      </c>
      <c r="B93" s="6" t="s">
        <v>121</v>
      </c>
      <c r="C93" s="280">
        <v>49963310</v>
      </c>
      <c r="D93" s="508">
        <f t="shared" si="2"/>
        <v>5314851</v>
      </c>
      <c r="E93" s="280">
        <v>55278161</v>
      </c>
    </row>
    <row r="94" spans="1:5" ht="12" customHeight="1">
      <c r="A94" s="12" t="s">
        <v>90</v>
      </c>
      <c r="B94" s="9" t="s">
        <v>166</v>
      </c>
      <c r="C94" s="280">
        <v>2898474</v>
      </c>
      <c r="D94" s="508">
        <f t="shared" si="2"/>
        <v>-1309182</v>
      </c>
      <c r="E94" s="280">
        <v>1589292</v>
      </c>
    </row>
    <row r="95" spans="1:5" ht="12" customHeight="1">
      <c r="A95" s="12" t="s">
        <v>98</v>
      </c>
      <c r="B95" s="17" t="s">
        <v>167</v>
      </c>
      <c r="C95" s="280">
        <f>SUM(C96:C105)</f>
        <v>4452530</v>
      </c>
      <c r="D95" s="508">
        <f t="shared" si="2"/>
        <v>1058500</v>
      </c>
      <c r="E95" s="280">
        <f>SUM(E96:E105)</f>
        <v>5511030</v>
      </c>
    </row>
    <row r="96" spans="1:5" ht="12" customHeight="1">
      <c r="A96" s="12" t="s">
        <v>91</v>
      </c>
      <c r="B96" s="6" t="s">
        <v>359</v>
      </c>
      <c r="C96" s="280"/>
      <c r="D96" s="449">
        <f t="shared" si="2"/>
        <v>0</v>
      </c>
      <c r="E96" s="280"/>
    </row>
    <row r="97" spans="1:5" ht="12" customHeight="1">
      <c r="A97" s="12" t="s">
        <v>92</v>
      </c>
      <c r="B97" s="122" t="s">
        <v>360</v>
      </c>
      <c r="C97" s="280"/>
      <c r="D97" s="449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/>
      <c r="D98" s="449">
        <f t="shared" si="2"/>
        <v>0</v>
      </c>
      <c r="E98" s="280"/>
    </row>
    <row r="99" spans="1:5" ht="12" customHeight="1">
      <c r="A99" s="12" t="s">
        <v>100</v>
      </c>
      <c r="B99" s="123" t="s">
        <v>362</v>
      </c>
      <c r="C99" s="280"/>
      <c r="D99" s="449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2652530</v>
      </c>
      <c r="D100" s="508">
        <f t="shared" si="2"/>
        <v>672500</v>
      </c>
      <c r="E100" s="280">
        <v>3325030</v>
      </c>
    </row>
    <row r="101" spans="1:5" ht="12" customHeight="1">
      <c r="A101" s="12" t="s">
        <v>102</v>
      </c>
      <c r="B101" s="122" t="s">
        <v>364</v>
      </c>
      <c r="C101" s="280"/>
      <c r="D101" s="449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449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449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449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1800000</v>
      </c>
      <c r="D105" s="509">
        <f t="shared" si="2"/>
        <v>386000</v>
      </c>
      <c r="E105" s="284">
        <v>2186000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6515655</v>
      </c>
      <c r="D106" s="275">
        <f t="shared" si="2"/>
        <v>4138040</v>
      </c>
      <c r="E106" s="276">
        <f>+E107+E109+E111</f>
        <v>10653695</v>
      </c>
    </row>
    <row r="107" spans="1:5" ht="12" customHeight="1">
      <c r="A107" s="13" t="s">
        <v>93</v>
      </c>
      <c r="B107" s="6" t="s">
        <v>215</v>
      </c>
      <c r="C107" s="279">
        <v>5515655</v>
      </c>
      <c r="D107" s="510">
        <f t="shared" si="2"/>
        <v>1497040</v>
      </c>
      <c r="E107" s="279">
        <v>7012695</v>
      </c>
    </row>
    <row r="108" spans="1:5" ht="12" customHeight="1">
      <c r="A108" s="13" t="s">
        <v>94</v>
      </c>
      <c r="B108" s="10" t="s">
        <v>373</v>
      </c>
      <c r="C108" s="279"/>
      <c r="D108" s="449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508">
        <f t="shared" si="2"/>
        <v>2641000</v>
      </c>
      <c r="E109" s="278">
        <v>2641000</v>
      </c>
    </row>
    <row r="110" spans="1:5" ht="12" customHeight="1">
      <c r="A110" s="13" t="s">
        <v>96</v>
      </c>
      <c r="B110" s="10" t="s">
        <v>374</v>
      </c>
      <c r="C110" s="253"/>
      <c r="D110" s="449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SUM(C114:C119)</f>
        <v>1000000</v>
      </c>
      <c r="D111" s="253">
        <f>SUM(D114:D119)</f>
        <v>0</v>
      </c>
      <c r="E111" s="253">
        <f>SUM(E114:E119)</f>
        <v>1000000</v>
      </c>
    </row>
    <row r="112" spans="1:5" ht="12" customHeight="1">
      <c r="A112" s="13" t="s">
        <v>103</v>
      </c>
      <c r="B112" s="272" t="s">
        <v>486</v>
      </c>
      <c r="C112" s="253"/>
      <c r="D112" s="449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449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449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449">
        <f t="shared" si="2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449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449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1000000</v>
      </c>
      <c r="D118" s="449">
        <f t="shared" si="2"/>
        <v>0</v>
      </c>
      <c r="E118" s="253">
        <v>1000000</v>
      </c>
    </row>
    <row r="119" spans="1:5" ht="16.5" thickBot="1">
      <c r="A119" s="11" t="s">
        <v>372</v>
      </c>
      <c r="B119" s="123" t="s">
        <v>375</v>
      </c>
      <c r="C119" s="254"/>
      <c r="D119" s="450">
        <f t="shared" si="2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2800000</v>
      </c>
      <c r="D120" s="275">
        <f t="shared" si="2"/>
        <v>-1088000</v>
      </c>
      <c r="E120" s="276">
        <f>+E121+E122</f>
        <v>1712000</v>
      </c>
    </row>
    <row r="121" spans="1:5" ht="12" customHeight="1">
      <c r="A121" s="13" t="s">
        <v>76</v>
      </c>
      <c r="B121" s="7" t="s">
        <v>57</v>
      </c>
      <c r="C121" s="279">
        <v>2800000</v>
      </c>
      <c r="D121" s="510">
        <f t="shared" si="2"/>
        <v>-1088000</v>
      </c>
      <c r="E121" s="279">
        <v>1712000</v>
      </c>
    </row>
    <row r="122" spans="1:5" ht="12" customHeight="1" thickBot="1">
      <c r="A122" s="14" t="s">
        <v>77</v>
      </c>
      <c r="B122" s="10" t="s">
        <v>58</v>
      </c>
      <c r="C122" s="280"/>
      <c r="D122" s="45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137767589</v>
      </c>
      <c r="D123" s="275">
        <f t="shared" si="2"/>
        <v>15067389</v>
      </c>
      <c r="E123" s="276">
        <f>+E90+E106+E120</f>
        <v>152834978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5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44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449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450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5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44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449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449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45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3692379</v>
      </c>
      <c r="D133" s="275">
        <f t="shared" si="2"/>
        <v>0</v>
      </c>
      <c r="E133" s="282">
        <f>+E134+E135+E136+E137</f>
        <v>3692379</v>
      </c>
    </row>
    <row r="134" spans="1:9" ht="12" customHeight="1">
      <c r="A134" s="13" t="s">
        <v>85</v>
      </c>
      <c r="B134" s="7" t="s">
        <v>391</v>
      </c>
      <c r="C134" s="253"/>
      <c r="D134" s="448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3692379</v>
      </c>
      <c r="D135" s="449">
        <f t="shared" si="2"/>
        <v>0</v>
      </c>
      <c r="E135" s="253">
        <v>3692379</v>
      </c>
    </row>
    <row r="136" spans="1:9" ht="12" customHeight="1">
      <c r="A136" s="13" t="s">
        <v>302</v>
      </c>
      <c r="B136" s="7" t="s">
        <v>392</v>
      </c>
      <c r="C136" s="253"/>
      <c r="D136" s="449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45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75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448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449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449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45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3692379</v>
      </c>
      <c r="D143" s="275">
        <f t="shared" si="2"/>
        <v>0</v>
      </c>
      <c r="E143" s="394">
        <f>+E124+E128+E133+E138</f>
        <v>3692379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141459968</v>
      </c>
      <c r="D144" s="447">
        <f t="shared" si="2"/>
        <v>15067389</v>
      </c>
      <c r="E144" s="394">
        <f>+E123+E143</f>
        <v>156527357</v>
      </c>
    </row>
    <row r="145" spans="1:4" ht="7.5" customHeight="1"/>
    <row r="146" spans="1:4">
      <c r="A146" s="514" t="s">
        <v>402</v>
      </c>
      <c r="B146" s="514"/>
      <c r="C146" s="514"/>
    </row>
    <row r="147" spans="1:4" ht="15" customHeight="1" thickBot="1">
      <c r="A147" s="512" t="s">
        <v>136</v>
      </c>
      <c r="B147" s="512"/>
      <c r="C147" s="286" t="s">
        <v>535</v>
      </c>
    </row>
    <row r="148" spans="1:4" ht="13.5" customHeight="1" thickBot="1">
      <c r="A148" s="18">
        <v>1</v>
      </c>
      <c r="B148" s="28" t="s">
        <v>403</v>
      </c>
      <c r="C148" s="276">
        <f>+C60-C123</f>
        <v>-5476098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6331098</v>
      </c>
    </row>
  </sheetData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2016. ÉVI KÖLTSÉGVETÉSÉNEK ÖSSZEVONT MÉRLEGE&amp;10
&amp;R&amp;"Times New Roman CE,Félkövér dőlt"&amp;11 1.1. melléklet az 5/2017. (IV.27.)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" sqref="C1"/>
    </sheetView>
  </sheetViews>
  <sheetFormatPr defaultRowHeight="12.75"/>
  <cols>
    <col min="1" max="1" width="19.5" style="503" customWidth="1"/>
    <col min="2" max="2" width="72" style="504" customWidth="1"/>
    <col min="3" max="5" width="25" style="505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544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339"/>
      <c r="E2" s="339" t="s">
        <v>49</v>
      </c>
    </row>
    <row r="3" spans="1:5" s="95" customFormat="1" ht="16.5" thickBot="1">
      <c r="A3" s="213" t="s">
        <v>187</v>
      </c>
      <c r="B3" s="338" t="s">
        <v>488</v>
      </c>
      <c r="C3" s="340"/>
      <c r="D3" s="340"/>
      <c r="E3" s="340">
        <v>3</v>
      </c>
    </row>
    <row r="4" spans="1:5" s="96" customFormat="1" ht="15.95" customHeight="1" thickBot="1">
      <c r="A4" s="214"/>
      <c r="B4" s="214"/>
      <c r="C4" s="215"/>
      <c r="D4" s="215"/>
      <c r="E4" s="215" t="s">
        <v>537</v>
      </c>
    </row>
    <row r="5" spans="1:5" ht="24.75" thickBot="1">
      <c r="A5" s="492" t="s">
        <v>189</v>
      </c>
      <c r="B5" s="216" t="s">
        <v>51</v>
      </c>
      <c r="C5" s="217" t="s">
        <v>533</v>
      </c>
      <c r="D5" s="217" t="s">
        <v>507</v>
      </c>
      <c r="E5" s="217" t="s">
        <v>523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3</v>
      </c>
      <c r="E6" s="185">
        <v>3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  <c r="D8" s="276">
        <f>+D9+D10+D11+D12+D13+D14</f>
        <v>0</v>
      </c>
      <c r="E8" s="276">
        <f>+E9+E10+E11+E12+E13+E14</f>
        <v>0</v>
      </c>
    </row>
    <row r="9" spans="1:5" s="97" customFormat="1" ht="12" customHeight="1">
      <c r="A9" s="400" t="s">
        <v>87</v>
      </c>
      <c r="B9" s="382" t="s">
        <v>246</v>
      </c>
      <c r="C9" s="279"/>
      <c r="D9" s="279"/>
      <c r="E9" s="279"/>
    </row>
    <row r="10" spans="1:5" s="98" customFormat="1" ht="12" customHeight="1">
      <c r="A10" s="401" t="s">
        <v>88</v>
      </c>
      <c r="B10" s="383" t="s">
        <v>247</v>
      </c>
      <c r="C10" s="278"/>
      <c r="D10" s="278"/>
      <c r="E10" s="278"/>
    </row>
    <row r="11" spans="1:5" s="98" customFormat="1" ht="12" customHeight="1">
      <c r="A11" s="401" t="s">
        <v>89</v>
      </c>
      <c r="B11" s="383" t="s">
        <v>248</v>
      </c>
      <c r="C11" s="278"/>
      <c r="D11" s="278"/>
      <c r="E11" s="278"/>
    </row>
    <row r="12" spans="1:5" s="98" customFormat="1" ht="12" customHeight="1">
      <c r="A12" s="401" t="s">
        <v>90</v>
      </c>
      <c r="B12" s="383" t="s">
        <v>249</v>
      </c>
      <c r="C12" s="278"/>
      <c r="D12" s="278"/>
      <c r="E12" s="278"/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  <c r="D15" s="276">
        <f>+D16+D17+D18+D19+D20</f>
        <v>0</v>
      </c>
      <c r="E15" s="276">
        <f>+E16+E17+E18+E19+E20</f>
        <v>0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/>
      <c r="D20" s="278"/>
      <c r="E20" s="278"/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18820000</v>
      </c>
      <c r="D29" s="282">
        <f>+D30+D33+D34+D35</f>
        <v>906871</v>
      </c>
      <c r="E29" s="282">
        <f>+E30+E33+E34+E35</f>
        <v>19726871</v>
      </c>
    </row>
    <row r="30" spans="1:5" s="98" customFormat="1" ht="12" customHeight="1">
      <c r="A30" s="400" t="s">
        <v>263</v>
      </c>
      <c r="B30" s="382" t="s">
        <v>269</v>
      </c>
      <c r="C30" s="377">
        <v>11500000</v>
      </c>
      <c r="D30" s="377">
        <f>E30-C30</f>
        <v>1640000</v>
      </c>
      <c r="E30" s="377">
        <v>13140000</v>
      </c>
    </row>
    <row r="31" spans="1:5" s="98" customFormat="1" ht="12" customHeight="1">
      <c r="A31" s="401" t="s">
        <v>264</v>
      </c>
      <c r="B31" s="383" t="s">
        <v>270</v>
      </c>
      <c r="C31" s="278"/>
      <c r="D31" s="377">
        <f t="shared" ref="D31:D35" si="0">E31-C31</f>
        <v>0</v>
      </c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11500000</v>
      </c>
      <c r="D32" s="377">
        <f t="shared" si="0"/>
        <v>1640000</v>
      </c>
      <c r="E32" s="278">
        <v>13140000</v>
      </c>
    </row>
    <row r="33" spans="1:5" s="98" customFormat="1" ht="12" customHeight="1">
      <c r="A33" s="401" t="s">
        <v>266</v>
      </c>
      <c r="B33" s="383" t="s">
        <v>272</v>
      </c>
      <c r="C33" s="278">
        <v>6200000</v>
      </c>
      <c r="D33" s="377">
        <f t="shared" si="0"/>
        <v>218528</v>
      </c>
      <c r="E33" s="278">
        <v>6418528</v>
      </c>
    </row>
    <row r="34" spans="1:5" s="98" customFormat="1" ht="12" customHeight="1">
      <c r="A34" s="401" t="s">
        <v>267</v>
      </c>
      <c r="B34" s="383" t="s">
        <v>273</v>
      </c>
      <c r="C34" s="278">
        <v>300000</v>
      </c>
      <c r="D34" s="377">
        <f t="shared" si="0"/>
        <v>-300000</v>
      </c>
      <c r="E34" s="278"/>
    </row>
    <row r="35" spans="1:5" s="98" customFormat="1" ht="12" customHeight="1" thickBot="1">
      <c r="A35" s="402" t="s">
        <v>268</v>
      </c>
      <c r="B35" s="384" t="s">
        <v>274</v>
      </c>
      <c r="C35" s="280">
        <v>820000</v>
      </c>
      <c r="D35" s="377">
        <f t="shared" si="0"/>
        <v>-651657</v>
      </c>
      <c r="E35" s="280">
        <v>168343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0</v>
      </c>
      <c r="D36" s="276">
        <f>SUM(D37:D46)</f>
        <v>0</v>
      </c>
      <c r="E36" s="276">
        <f>SUM(E37:E46)</f>
        <v>0</v>
      </c>
    </row>
    <row r="37" spans="1:5" s="98" customFormat="1" ht="12" customHeight="1">
      <c r="A37" s="400" t="s">
        <v>80</v>
      </c>
      <c r="B37" s="382" t="s">
        <v>278</v>
      </c>
      <c r="C37" s="279"/>
      <c r="D37" s="279"/>
      <c r="E37" s="279"/>
    </row>
    <row r="38" spans="1:5" s="98" customFormat="1" ht="12" customHeight="1">
      <c r="A38" s="401" t="s">
        <v>81</v>
      </c>
      <c r="B38" s="383" t="s">
        <v>279</v>
      </c>
      <c r="C38" s="278"/>
      <c r="D38" s="278"/>
      <c r="E38" s="278"/>
    </row>
    <row r="39" spans="1:5" s="98" customFormat="1" ht="12" customHeight="1">
      <c r="A39" s="401" t="s">
        <v>82</v>
      </c>
      <c r="B39" s="383" t="s">
        <v>280</v>
      </c>
      <c r="C39" s="278"/>
      <c r="D39" s="278"/>
      <c r="E39" s="278"/>
    </row>
    <row r="40" spans="1:5" s="98" customFormat="1" ht="12" customHeight="1">
      <c r="A40" s="401" t="s">
        <v>157</v>
      </c>
      <c r="B40" s="383" t="s">
        <v>281</v>
      </c>
      <c r="C40" s="278"/>
      <c r="D40" s="278"/>
      <c r="E40" s="278"/>
    </row>
    <row r="41" spans="1:5" s="98" customFormat="1" ht="12" customHeight="1">
      <c r="A41" s="401" t="s">
        <v>158</v>
      </c>
      <c r="B41" s="383" t="s">
        <v>282</v>
      </c>
      <c r="C41" s="278"/>
      <c r="D41" s="278"/>
      <c r="E41" s="278"/>
    </row>
    <row r="42" spans="1:5" s="98" customFormat="1" ht="12" customHeight="1">
      <c r="A42" s="401" t="s">
        <v>159</v>
      </c>
      <c r="B42" s="383" t="s">
        <v>283</v>
      </c>
      <c r="C42" s="278"/>
      <c r="D42" s="278"/>
      <c r="E42" s="278"/>
    </row>
    <row r="43" spans="1:5" s="98" customFormat="1" ht="12" customHeight="1">
      <c r="A43" s="401" t="s">
        <v>160</v>
      </c>
      <c r="B43" s="383" t="s">
        <v>284</v>
      </c>
      <c r="C43" s="278"/>
      <c r="D43" s="278"/>
      <c r="E43" s="278"/>
    </row>
    <row r="44" spans="1:5" s="98" customFormat="1" ht="12" customHeight="1">
      <c r="A44" s="401" t="s">
        <v>161</v>
      </c>
      <c r="B44" s="383" t="s">
        <v>285</v>
      </c>
      <c r="C44" s="278"/>
      <c r="D44" s="278"/>
      <c r="E44" s="278"/>
    </row>
    <row r="45" spans="1:5" s="98" customFormat="1" ht="12" customHeight="1">
      <c r="A45" s="401" t="s">
        <v>276</v>
      </c>
      <c r="B45" s="383" t="s">
        <v>286</v>
      </c>
      <c r="C45" s="281"/>
      <c r="D45" s="281"/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371"/>
      <c r="E46" s="371"/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/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0</v>
      </c>
      <c r="E53" s="276">
        <f>SUM(E54:E56)</f>
        <v>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/>
      <c r="E56" s="278"/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0</v>
      </c>
      <c r="E58" s="276">
        <f>SUM(E59:E61)</f>
        <v>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/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/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/>
      <c r="E61" s="281"/>
    </row>
    <row r="62" spans="1:5" s="98" customFormat="1" ht="12" customHeight="1" thickBot="1">
      <c r="A62" s="402" t="s">
        <v>305</v>
      </c>
      <c r="B62" s="384" t="s">
        <v>308</v>
      </c>
      <c r="C62" s="281"/>
      <c r="D62" s="281"/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18820000</v>
      </c>
      <c r="D63" s="282">
        <f>+D8+D15+D22+D29+D36+D47+D53+D58</f>
        <v>906871</v>
      </c>
      <c r="E63" s="282">
        <f>+E8+E15+E22+E29+E36+E47+E53+E58</f>
        <v>19726871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0</v>
      </c>
      <c r="D73" s="276">
        <f>SUM(D74:D75)</f>
        <v>0</v>
      </c>
      <c r="E73" s="276">
        <f>SUM(E74:E75)</f>
        <v>0</v>
      </c>
    </row>
    <row r="74" spans="1:5" s="98" customFormat="1" ht="12" customHeight="1">
      <c r="A74" s="400" t="s">
        <v>347</v>
      </c>
      <c r="B74" s="382" t="s">
        <v>323</v>
      </c>
      <c r="C74" s="281"/>
      <c r="D74" s="281"/>
      <c r="E74" s="281"/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  <c r="D86" s="282">
        <f>+D64+D68+D73+D76+D80+D85</f>
        <v>0</v>
      </c>
      <c r="E86" s="282">
        <f>+E64+E68+E73+E76+E80+E85</f>
        <v>0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18820000</v>
      </c>
      <c r="D87" s="282">
        <f>+D63+D86</f>
        <v>906871</v>
      </c>
      <c r="E87" s="282">
        <f>+E63+E86</f>
        <v>19726871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21.75" thickBot="1">
      <c r="A90" s="228"/>
      <c r="B90" s="493" t="s">
        <v>55</v>
      </c>
      <c r="C90" s="507" t="s">
        <v>533</v>
      </c>
      <c r="D90" s="507" t="s">
        <v>507</v>
      </c>
      <c r="E90" s="507" t="s">
        <v>523</v>
      </c>
    </row>
    <row r="91" spans="1:5" s="99" customFormat="1" ht="12" customHeight="1" thickBot="1">
      <c r="A91" s="374" t="s">
        <v>15</v>
      </c>
      <c r="B91" s="29" t="s">
        <v>358</v>
      </c>
      <c r="C91" s="275">
        <f>SUM(C92:C96)</f>
        <v>1800000</v>
      </c>
      <c r="D91" s="275">
        <f>SUM(D92:D96)</f>
        <v>200</v>
      </c>
      <c r="E91" s="275">
        <f>SUM(E92:E96)</f>
        <v>2173000</v>
      </c>
    </row>
    <row r="92" spans="1:5" ht="12" customHeight="1">
      <c r="A92" s="409" t="s">
        <v>87</v>
      </c>
      <c r="B92" s="8" t="s">
        <v>45</v>
      </c>
      <c r="C92" s="277"/>
      <c r="D92" s="277"/>
      <c r="E92" s="277"/>
    </row>
    <row r="93" spans="1:5" ht="12" customHeight="1">
      <c r="A93" s="401" t="s">
        <v>88</v>
      </c>
      <c r="B93" s="6" t="s">
        <v>165</v>
      </c>
      <c r="C93" s="278"/>
      <c r="D93" s="278"/>
      <c r="E93" s="278"/>
    </row>
    <row r="94" spans="1:5" ht="12" customHeight="1">
      <c r="A94" s="401" t="s">
        <v>89</v>
      </c>
      <c r="B94" s="6" t="s">
        <v>121</v>
      </c>
      <c r="C94" s="280"/>
      <c r="D94" s="280"/>
      <c r="E94" s="280"/>
    </row>
    <row r="95" spans="1:5" ht="12" customHeight="1">
      <c r="A95" s="401" t="s">
        <v>90</v>
      </c>
      <c r="B95" s="9" t="s">
        <v>166</v>
      </c>
      <c r="C95" s="280"/>
      <c r="D95" s="280"/>
      <c r="E95" s="280"/>
    </row>
    <row r="96" spans="1:5" ht="12" customHeight="1">
      <c r="A96" s="401" t="s">
        <v>98</v>
      </c>
      <c r="B96" s="17" t="s">
        <v>167</v>
      </c>
      <c r="C96" s="280">
        <v>1800000</v>
      </c>
      <c r="D96" s="280">
        <v>200</v>
      </c>
      <c r="E96" s="280">
        <v>2173000</v>
      </c>
    </row>
    <row r="97" spans="1:5" ht="12" customHeight="1">
      <c r="A97" s="401" t="s">
        <v>91</v>
      </c>
      <c r="B97" s="6" t="s">
        <v>359</v>
      </c>
      <c r="C97" s="280"/>
      <c r="D97" s="280"/>
      <c r="E97" s="280"/>
    </row>
    <row r="98" spans="1:5" ht="12" customHeight="1">
      <c r="A98" s="401" t="s">
        <v>92</v>
      </c>
      <c r="B98" s="122" t="s">
        <v>360</v>
      </c>
      <c r="C98" s="280"/>
      <c r="D98" s="280"/>
      <c r="E98" s="280"/>
    </row>
    <row r="99" spans="1:5" ht="12" customHeight="1">
      <c r="A99" s="401" t="s">
        <v>99</v>
      </c>
      <c r="B99" s="123" t="s">
        <v>361</v>
      </c>
      <c r="C99" s="280"/>
      <c r="D99" s="280"/>
      <c r="E99" s="280"/>
    </row>
    <row r="100" spans="1:5" ht="12" customHeight="1">
      <c r="A100" s="401" t="s">
        <v>100</v>
      </c>
      <c r="B100" s="123" t="s">
        <v>362</v>
      </c>
      <c r="C100" s="280"/>
      <c r="D100" s="280"/>
      <c r="E100" s="280"/>
    </row>
    <row r="101" spans="1:5" ht="12" customHeight="1">
      <c r="A101" s="401" t="s">
        <v>101</v>
      </c>
      <c r="B101" s="122" t="s">
        <v>363</v>
      </c>
      <c r="C101" s="280"/>
      <c r="D101" s="280"/>
      <c r="E101" s="280"/>
    </row>
    <row r="102" spans="1:5" ht="12" customHeight="1">
      <c r="A102" s="401" t="s">
        <v>102</v>
      </c>
      <c r="B102" s="122" t="s">
        <v>364</v>
      </c>
      <c r="C102" s="280"/>
      <c r="D102" s="280"/>
      <c r="E102" s="280"/>
    </row>
    <row r="103" spans="1:5" ht="12" customHeight="1">
      <c r="A103" s="401" t="s">
        <v>104</v>
      </c>
      <c r="B103" s="123" t="s">
        <v>365</v>
      </c>
      <c r="C103" s="280"/>
      <c r="D103" s="280"/>
      <c r="E103" s="280"/>
    </row>
    <row r="104" spans="1:5" ht="12" customHeight="1">
      <c r="A104" s="410" t="s">
        <v>168</v>
      </c>
      <c r="B104" s="124" t="s">
        <v>366</v>
      </c>
      <c r="C104" s="280"/>
      <c r="D104" s="280"/>
      <c r="E104" s="280"/>
    </row>
    <row r="105" spans="1:5" ht="12" customHeight="1">
      <c r="A105" s="401" t="s">
        <v>356</v>
      </c>
      <c r="B105" s="124" t="s">
        <v>367</v>
      </c>
      <c r="C105" s="280"/>
      <c r="D105" s="280"/>
      <c r="E105" s="280"/>
    </row>
    <row r="106" spans="1:5" ht="12" customHeight="1" thickBot="1">
      <c r="A106" s="411" t="s">
        <v>357</v>
      </c>
      <c r="B106" s="125" t="s">
        <v>368</v>
      </c>
      <c r="C106" s="284">
        <v>1800000</v>
      </c>
      <c r="D106" s="284">
        <v>200</v>
      </c>
      <c r="E106" s="284">
        <v>2173000</v>
      </c>
    </row>
    <row r="107" spans="1:5" ht="12" customHeight="1" thickBot="1">
      <c r="A107" s="30" t="s">
        <v>16</v>
      </c>
      <c r="B107" s="28" t="s">
        <v>369</v>
      </c>
      <c r="C107" s="276">
        <f>+C108+C110+C112</f>
        <v>6516655</v>
      </c>
      <c r="D107" s="276">
        <f>+D108+D110+D112</f>
        <v>4137040</v>
      </c>
      <c r="E107" s="276">
        <f>+E108+E110+E112</f>
        <v>10653695</v>
      </c>
    </row>
    <row r="108" spans="1:5" ht="12" customHeight="1">
      <c r="A108" s="400" t="s">
        <v>93</v>
      </c>
      <c r="B108" s="6" t="s">
        <v>215</v>
      </c>
      <c r="C108" s="279">
        <v>5516655</v>
      </c>
      <c r="D108" s="279">
        <f>E108-C108</f>
        <v>1496040</v>
      </c>
      <c r="E108" s="279">
        <v>7012695</v>
      </c>
    </row>
    <row r="109" spans="1:5" ht="12" customHeight="1">
      <c r="A109" s="400" t="s">
        <v>94</v>
      </c>
      <c r="B109" s="10" t="s">
        <v>373</v>
      </c>
      <c r="C109" s="279"/>
      <c r="D109" s="279">
        <f t="shared" ref="D109:D120" si="1">E109-C109</f>
        <v>0</v>
      </c>
      <c r="E109" s="279"/>
    </row>
    <row r="110" spans="1:5" ht="12" customHeight="1">
      <c r="A110" s="400" t="s">
        <v>95</v>
      </c>
      <c r="B110" s="10" t="s">
        <v>169</v>
      </c>
      <c r="C110" s="278"/>
      <c r="D110" s="279">
        <f t="shared" si="1"/>
        <v>2641000</v>
      </c>
      <c r="E110" s="278">
        <v>2641000</v>
      </c>
    </row>
    <row r="111" spans="1:5" ht="12" customHeight="1">
      <c r="A111" s="400" t="s">
        <v>96</v>
      </c>
      <c r="B111" s="10" t="s">
        <v>374</v>
      </c>
      <c r="C111" s="253"/>
      <c r="D111" s="279">
        <f t="shared" si="1"/>
        <v>0</v>
      </c>
      <c r="E111" s="253"/>
    </row>
    <row r="112" spans="1:5" ht="12" customHeight="1">
      <c r="A112" s="400" t="s">
        <v>97</v>
      </c>
      <c r="B112" s="273" t="s">
        <v>218</v>
      </c>
      <c r="C112" s="253">
        <v>1000000</v>
      </c>
      <c r="D112" s="279">
        <f t="shared" si="1"/>
        <v>0</v>
      </c>
      <c r="E112" s="253">
        <v>1000000</v>
      </c>
    </row>
    <row r="113" spans="1:5" ht="12" customHeight="1">
      <c r="A113" s="400" t="s">
        <v>103</v>
      </c>
      <c r="B113" s="272" t="s">
        <v>486</v>
      </c>
      <c r="C113" s="253"/>
      <c r="D113" s="279">
        <f t="shared" si="1"/>
        <v>0</v>
      </c>
      <c r="E113" s="253"/>
    </row>
    <row r="114" spans="1:5" ht="12" customHeight="1">
      <c r="A114" s="400" t="s">
        <v>105</v>
      </c>
      <c r="B114" s="378" t="s">
        <v>379</v>
      </c>
      <c r="C114" s="253"/>
      <c r="D114" s="279">
        <f t="shared" si="1"/>
        <v>0</v>
      </c>
      <c r="E114" s="253"/>
    </row>
    <row r="115" spans="1:5" ht="12" customHeight="1">
      <c r="A115" s="400" t="s">
        <v>170</v>
      </c>
      <c r="B115" s="123" t="s">
        <v>362</v>
      </c>
      <c r="C115" s="253"/>
      <c r="D115" s="279">
        <f>E115-C115</f>
        <v>0</v>
      </c>
      <c r="E115" s="253"/>
    </row>
    <row r="116" spans="1:5" ht="12" customHeight="1">
      <c r="A116" s="400" t="s">
        <v>171</v>
      </c>
      <c r="B116" s="123" t="s">
        <v>378</v>
      </c>
      <c r="C116" s="253"/>
      <c r="D116" s="279">
        <f t="shared" si="1"/>
        <v>0</v>
      </c>
      <c r="E116" s="253"/>
    </row>
    <row r="117" spans="1:5" ht="12" customHeight="1">
      <c r="A117" s="400" t="s">
        <v>172</v>
      </c>
      <c r="B117" s="123" t="s">
        <v>377</v>
      </c>
      <c r="C117" s="253"/>
      <c r="D117" s="279">
        <f t="shared" si="1"/>
        <v>0</v>
      </c>
      <c r="E117" s="253"/>
    </row>
    <row r="118" spans="1:5" ht="12" customHeight="1">
      <c r="A118" s="400" t="s">
        <v>370</v>
      </c>
      <c r="B118" s="123" t="s">
        <v>365</v>
      </c>
      <c r="C118" s="253"/>
      <c r="D118" s="279">
        <f t="shared" si="1"/>
        <v>0</v>
      </c>
      <c r="E118" s="253"/>
    </row>
    <row r="119" spans="1:5" ht="12" customHeight="1">
      <c r="A119" s="400" t="s">
        <v>371</v>
      </c>
      <c r="B119" s="123" t="s">
        <v>376</v>
      </c>
      <c r="C119" s="253">
        <v>1000000</v>
      </c>
      <c r="D119" s="279">
        <f t="shared" si="1"/>
        <v>0</v>
      </c>
      <c r="E119" s="253">
        <v>1000000</v>
      </c>
    </row>
    <row r="120" spans="1:5" ht="12" customHeight="1" thickBot="1">
      <c r="A120" s="410" t="s">
        <v>372</v>
      </c>
      <c r="B120" s="123" t="s">
        <v>375</v>
      </c>
      <c r="C120" s="254"/>
      <c r="D120" s="279">
        <f t="shared" si="1"/>
        <v>0</v>
      </c>
      <c r="E120" s="254"/>
    </row>
    <row r="121" spans="1:5" ht="12" customHeight="1" thickBot="1">
      <c r="A121" s="30" t="s">
        <v>17</v>
      </c>
      <c r="B121" s="105" t="s">
        <v>380</v>
      </c>
      <c r="C121" s="276">
        <f>+C122+C123</f>
        <v>0</v>
      </c>
      <c r="D121" s="276">
        <f>+D122+D123</f>
        <v>0</v>
      </c>
      <c r="E121" s="276">
        <f>+E122+E123</f>
        <v>0</v>
      </c>
    </row>
    <row r="122" spans="1:5" ht="12" customHeight="1">
      <c r="A122" s="400" t="s">
        <v>76</v>
      </c>
      <c r="B122" s="7" t="s">
        <v>57</v>
      </c>
      <c r="C122" s="279"/>
      <c r="D122" s="279"/>
      <c r="E122" s="279"/>
    </row>
    <row r="123" spans="1:5" ht="12" customHeight="1" thickBot="1">
      <c r="A123" s="402" t="s">
        <v>77</v>
      </c>
      <c r="B123" s="10" t="s">
        <v>58</v>
      </c>
      <c r="C123" s="280"/>
      <c r="D123" s="280"/>
      <c r="E123" s="280"/>
    </row>
    <row r="124" spans="1:5" ht="12" customHeight="1" thickBot="1">
      <c r="A124" s="30" t="s">
        <v>18</v>
      </c>
      <c r="B124" s="105" t="s">
        <v>381</v>
      </c>
      <c r="C124" s="276">
        <f>+C91+C107+C121</f>
        <v>8316655</v>
      </c>
      <c r="D124" s="276">
        <f>+D91+D107+D121</f>
        <v>4137240</v>
      </c>
      <c r="E124" s="276">
        <f>+E91+E107+E121</f>
        <v>12826695</v>
      </c>
    </row>
    <row r="125" spans="1:5" ht="12" customHeight="1" thickBot="1">
      <c r="A125" s="30" t="s">
        <v>19</v>
      </c>
      <c r="B125" s="105" t="s">
        <v>382</v>
      </c>
      <c r="C125" s="276">
        <f>+C126+C127+C128</f>
        <v>0</v>
      </c>
      <c r="D125" s="276">
        <f>+D126+D127+D128</f>
        <v>0</v>
      </c>
      <c r="E125" s="276">
        <f>+E126+E127+E128</f>
        <v>0</v>
      </c>
    </row>
    <row r="126" spans="1:5" s="99" customFormat="1" ht="12" customHeight="1">
      <c r="A126" s="400" t="s">
        <v>80</v>
      </c>
      <c r="B126" s="7" t="s">
        <v>383</v>
      </c>
      <c r="C126" s="253"/>
      <c r="D126" s="253"/>
      <c r="E126" s="253"/>
    </row>
    <row r="127" spans="1:5" ht="12" customHeight="1">
      <c r="A127" s="400" t="s">
        <v>81</v>
      </c>
      <c r="B127" s="7" t="s">
        <v>384</v>
      </c>
      <c r="C127" s="253"/>
      <c r="D127" s="253"/>
      <c r="E127" s="253"/>
    </row>
    <row r="128" spans="1:5" ht="12" customHeight="1" thickBot="1">
      <c r="A128" s="410" t="s">
        <v>82</v>
      </c>
      <c r="B128" s="5" t="s">
        <v>385</v>
      </c>
      <c r="C128" s="253"/>
      <c r="D128" s="253"/>
      <c r="E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  <c r="D129" s="276">
        <f>+D130+D131+D132+D133</f>
        <v>0</v>
      </c>
      <c r="E129" s="276">
        <f>+E130+E131+E132+E133</f>
        <v>0</v>
      </c>
    </row>
    <row r="130" spans="1:11" ht="12" customHeight="1">
      <c r="A130" s="400" t="s">
        <v>83</v>
      </c>
      <c r="B130" s="7" t="s">
        <v>386</v>
      </c>
      <c r="C130" s="253"/>
      <c r="D130" s="253"/>
      <c r="E130" s="253"/>
    </row>
    <row r="131" spans="1:11" ht="12" customHeight="1">
      <c r="A131" s="400" t="s">
        <v>84</v>
      </c>
      <c r="B131" s="7" t="s">
        <v>387</v>
      </c>
      <c r="C131" s="253"/>
      <c r="D131" s="253"/>
      <c r="E131" s="253"/>
    </row>
    <row r="132" spans="1:11" ht="12" customHeight="1">
      <c r="A132" s="400" t="s">
        <v>289</v>
      </c>
      <c r="B132" s="7" t="s">
        <v>388</v>
      </c>
      <c r="C132" s="253"/>
      <c r="D132" s="253"/>
      <c r="E132" s="253"/>
    </row>
    <row r="133" spans="1:11" s="99" customFormat="1" ht="12" customHeight="1" thickBot="1">
      <c r="A133" s="410" t="s">
        <v>290</v>
      </c>
      <c r="B133" s="5" t="s">
        <v>389</v>
      </c>
      <c r="C133" s="253"/>
      <c r="D133" s="253"/>
      <c r="E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D134" s="282">
        <f>+D135+D136+D137+D138</f>
        <v>0</v>
      </c>
      <c r="E134" s="282">
        <f>+E135+E136+E137+E138</f>
        <v>0</v>
      </c>
      <c r="K134" s="236"/>
    </row>
    <row r="135" spans="1:11">
      <c r="A135" s="400" t="s">
        <v>85</v>
      </c>
      <c r="B135" s="7" t="s">
        <v>391</v>
      </c>
      <c r="C135" s="253"/>
      <c r="D135" s="253"/>
      <c r="E135" s="253"/>
    </row>
    <row r="136" spans="1:11" ht="12" customHeight="1">
      <c r="A136" s="400" t="s">
        <v>86</v>
      </c>
      <c r="B136" s="7" t="s">
        <v>401</v>
      </c>
      <c r="C136" s="253"/>
      <c r="D136" s="253"/>
      <c r="E136" s="253"/>
    </row>
    <row r="137" spans="1:11" s="99" customFormat="1" ht="12" customHeight="1">
      <c r="A137" s="400" t="s">
        <v>302</v>
      </c>
      <c r="B137" s="7" t="s">
        <v>392</v>
      </c>
      <c r="C137" s="253"/>
      <c r="D137" s="253"/>
      <c r="E137" s="253"/>
    </row>
    <row r="138" spans="1:11" s="99" customFormat="1" ht="12" customHeight="1" thickBot="1">
      <c r="A138" s="410" t="s">
        <v>303</v>
      </c>
      <c r="B138" s="5" t="s">
        <v>393</v>
      </c>
      <c r="C138" s="253"/>
      <c r="D138" s="253"/>
      <c r="E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  <c r="D139" s="285">
        <f>+D140+D141+D142+D143</f>
        <v>0</v>
      </c>
      <c r="E139" s="285">
        <f>+E140+E141+E142+E143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  <c r="D140" s="253"/>
      <c r="E140" s="253"/>
    </row>
    <row r="141" spans="1:11" s="99" customFormat="1" ht="12" customHeight="1">
      <c r="A141" s="400" t="s">
        <v>164</v>
      </c>
      <c r="B141" s="7" t="s">
        <v>396</v>
      </c>
      <c r="C141" s="253"/>
      <c r="D141" s="253"/>
      <c r="E141" s="253"/>
    </row>
    <row r="142" spans="1:11" s="99" customFormat="1" ht="12" customHeight="1">
      <c r="A142" s="400" t="s">
        <v>217</v>
      </c>
      <c r="B142" s="7" t="s">
        <v>397</v>
      </c>
      <c r="C142" s="253"/>
      <c r="D142" s="253"/>
      <c r="E142" s="253"/>
    </row>
    <row r="143" spans="1:11" ht="12.75" customHeight="1" thickBot="1">
      <c r="A143" s="400" t="s">
        <v>305</v>
      </c>
      <c r="B143" s="7" t="s">
        <v>398</v>
      </c>
      <c r="C143" s="253"/>
      <c r="D143" s="253"/>
      <c r="E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  <c r="D144" s="394">
        <f>+D125+D129+D134+D139</f>
        <v>0</v>
      </c>
      <c r="E144" s="394">
        <f>+E125+E129+E134+E139</f>
        <v>0</v>
      </c>
    </row>
    <row r="145" spans="1:5" ht="15" customHeight="1" thickBot="1">
      <c r="A145" s="412" t="s">
        <v>24</v>
      </c>
      <c r="B145" s="356" t="s">
        <v>400</v>
      </c>
      <c r="C145" s="394">
        <f>+C124+C144</f>
        <v>8316655</v>
      </c>
      <c r="D145" s="394">
        <f>+D124+D144</f>
        <v>4137240</v>
      </c>
      <c r="E145" s="394">
        <f>+E124+E144</f>
        <v>12826695</v>
      </c>
    </row>
    <row r="146" spans="1:5" ht="13.5" thickBot="1"/>
    <row r="147" spans="1:5" ht="15" customHeight="1" thickBot="1">
      <c r="A147" s="233" t="s">
        <v>190</v>
      </c>
      <c r="B147" s="234"/>
      <c r="C147" s="102"/>
      <c r="D147" s="102"/>
      <c r="E147" s="102"/>
    </row>
    <row r="148" spans="1:5" ht="14.25" customHeight="1" thickBot="1">
      <c r="A148" s="233" t="s">
        <v>191</v>
      </c>
      <c r="B148" s="234"/>
      <c r="C148" s="102"/>
      <c r="D148" s="102"/>
      <c r="E14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231" customWidth="1"/>
    <col min="2" max="2" width="79.1640625" style="232" customWidth="1"/>
    <col min="3" max="5" width="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545</v>
      </c>
      <c r="D1" s="420"/>
      <c r="E1" s="420"/>
    </row>
    <row r="2" spans="1:5" s="421" customFormat="1" ht="25.5" customHeight="1">
      <c r="A2" s="372" t="s">
        <v>188</v>
      </c>
      <c r="B2" s="337" t="s">
        <v>454</v>
      </c>
      <c r="C2" s="352"/>
      <c r="D2" s="481"/>
      <c r="E2" s="483" t="s">
        <v>59</v>
      </c>
    </row>
    <row r="3" spans="1:5" s="421" customFormat="1" ht="24.75" thickBot="1">
      <c r="A3" s="413" t="s">
        <v>187</v>
      </c>
      <c r="B3" s="338" t="s">
        <v>453</v>
      </c>
      <c r="C3" s="353"/>
      <c r="D3" s="482"/>
      <c r="E3" s="484" t="s">
        <v>508</v>
      </c>
    </row>
    <row r="4" spans="1:5" s="422" customFormat="1" ht="15.95" customHeight="1" thickBot="1">
      <c r="A4" s="214"/>
      <c r="B4" s="214"/>
      <c r="D4" s="215"/>
      <c r="E4" s="215" t="s">
        <v>537</v>
      </c>
    </row>
    <row r="5" spans="1:5" ht="24.75" thickBot="1">
      <c r="A5" s="373" t="s">
        <v>189</v>
      </c>
      <c r="B5" s="216" t="s">
        <v>51</v>
      </c>
      <c r="C5" s="217" t="s">
        <v>533</v>
      </c>
      <c r="D5" s="217" t="s">
        <v>507</v>
      </c>
      <c r="E5" s="217" t="s">
        <v>532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535000</v>
      </c>
      <c r="D8" s="296">
        <f>SUM(D9:D18)</f>
        <v>10000</v>
      </c>
      <c r="E8" s="296">
        <f>SUM(E9:E18)</f>
        <v>545000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500000</v>
      </c>
      <c r="D10" s="294">
        <f>E10-C10</f>
        <v>0</v>
      </c>
      <c r="E10" s="294">
        <v>500000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8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35000</v>
      </c>
      <c r="D16" s="294">
        <f t="shared" si="0"/>
        <v>-10000</v>
      </c>
      <c r="E16" s="344">
        <v>25000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4">
        <f t="shared" si="0"/>
        <v>20000</v>
      </c>
      <c r="E18" s="295">
        <v>20000</v>
      </c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0</v>
      </c>
      <c r="D19" s="296">
        <f>SUM(D20:D22)</f>
        <v>2065286</v>
      </c>
      <c r="E19" s="296">
        <f>SUM(E20:E22)</f>
        <v>2065286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/>
      <c r="D22" s="294">
        <f>E22-C22</f>
        <v>2065286</v>
      </c>
      <c r="E22" s="294">
        <v>2065286</v>
      </c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535000</v>
      </c>
      <c r="D35" s="346">
        <f>+D8+D19+D24+D25+D29+D33+D34</f>
        <v>2075286</v>
      </c>
      <c r="E35" s="346">
        <f>+E8+E19+E24+E25+E29+E33+E34</f>
        <v>2610286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57878732</v>
      </c>
      <c r="D36" s="346">
        <f>+D37+D38+D39+D37</f>
        <v>3438283</v>
      </c>
      <c r="E36" s="346">
        <f>+E37+E38+E39</f>
        <v>58255128</v>
      </c>
    </row>
    <row r="37" spans="1:5" s="354" customFormat="1" ht="12" customHeight="1">
      <c r="A37" s="416" t="s">
        <v>468</v>
      </c>
      <c r="B37" s="417" t="s">
        <v>225</v>
      </c>
      <c r="C37" s="78"/>
      <c r="D37" s="78">
        <f>E37-C37</f>
        <v>3061887</v>
      </c>
      <c r="E37" s="78">
        <v>3061887</v>
      </c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57878732</v>
      </c>
      <c r="D39" s="85">
        <f>E39-C39</f>
        <v>-2685491</v>
      </c>
      <c r="E39" s="85">
        <v>55193241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58413732</v>
      </c>
      <c r="D40" s="349">
        <f>+D35+D36</f>
        <v>5513569</v>
      </c>
      <c r="E40" s="349">
        <f>+E35+E36</f>
        <v>60865414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58413732</v>
      </c>
      <c r="D44" s="296">
        <f>SUM(D45:D49)</f>
        <v>2451682</v>
      </c>
      <c r="E44" s="296">
        <f>SUM(E45:E49)</f>
        <v>60865414</v>
      </c>
    </row>
    <row r="45" spans="1:5" ht="12" customHeight="1">
      <c r="A45" s="415" t="s">
        <v>87</v>
      </c>
      <c r="B45" s="7" t="s">
        <v>45</v>
      </c>
      <c r="C45" s="78">
        <v>39830044</v>
      </c>
      <c r="D45" s="78">
        <f>E45-C45</f>
        <v>3358202</v>
      </c>
      <c r="E45" s="78">
        <v>43188246</v>
      </c>
    </row>
    <row r="46" spans="1:5" ht="12" customHeight="1">
      <c r="A46" s="415" t="s">
        <v>88</v>
      </c>
      <c r="B46" s="6" t="s">
        <v>165</v>
      </c>
      <c r="C46" s="81">
        <v>10931485</v>
      </c>
      <c r="D46" s="78">
        <f t="shared" ref="D46:D49" si="1">E46-C46</f>
        <v>218000</v>
      </c>
      <c r="E46" s="81">
        <v>11149485</v>
      </c>
    </row>
    <row r="47" spans="1:5" ht="12" customHeight="1">
      <c r="A47" s="415" t="s">
        <v>89</v>
      </c>
      <c r="B47" s="6" t="s">
        <v>121</v>
      </c>
      <c r="C47" s="81">
        <v>7652203</v>
      </c>
      <c r="D47" s="78">
        <f t="shared" si="1"/>
        <v>-1137520</v>
      </c>
      <c r="E47" s="81">
        <v>6514683</v>
      </c>
    </row>
    <row r="48" spans="1:5" ht="12" customHeight="1">
      <c r="A48" s="415" t="s">
        <v>90</v>
      </c>
      <c r="B48" s="6" t="s">
        <v>166</v>
      </c>
      <c r="C48" s="81"/>
      <c r="D48" s="78"/>
      <c r="E48" s="81"/>
    </row>
    <row r="49" spans="1:5" ht="12" customHeight="1" thickBot="1">
      <c r="A49" s="415" t="s">
        <v>130</v>
      </c>
      <c r="B49" s="6" t="s">
        <v>167</v>
      </c>
      <c r="C49" s="81"/>
      <c r="D49" s="78">
        <f t="shared" si="1"/>
        <v>13000</v>
      </c>
      <c r="E49" s="81">
        <v>13000</v>
      </c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58413732</v>
      </c>
      <c r="D55" s="350">
        <f>+D44+D50</f>
        <v>2451682</v>
      </c>
      <c r="E55" s="350">
        <f>+E44+E50</f>
        <v>60865414</v>
      </c>
    </row>
    <row r="56" spans="1:5" ht="13.5" thickBot="1">
      <c r="C56" s="351"/>
      <c r="D56" s="351"/>
      <c r="E56" s="351"/>
    </row>
    <row r="57" spans="1:5" ht="15" customHeight="1" thickBot="1">
      <c r="A57" s="233" t="s">
        <v>190</v>
      </c>
      <c r="B57" s="234"/>
      <c r="C57" s="102">
        <v>13</v>
      </c>
      <c r="D57" s="102">
        <v>0</v>
      </c>
      <c r="E57" s="102">
        <v>14</v>
      </c>
    </row>
    <row r="58" spans="1:5" ht="14.25" customHeight="1" thickBot="1">
      <c r="A58" s="233" t="s">
        <v>191</v>
      </c>
      <c r="B58" s="234"/>
      <c r="C58" s="102">
        <v>0</v>
      </c>
      <c r="D58" s="102">
        <v>0</v>
      </c>
      <c r="E58" s="102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F10" sqref="F10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497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H22" sqref="H22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498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7" sqref="C7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499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453</v>
      </c>
      <c r="C3" s="353" t="s">
        <v>49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4" sqref="E14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500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477</v>
      </c>
      <c r="C3" s="353" t="s">
        <v>59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1" sqref="E11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501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G9" sqref="G9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502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13" workbookViewId="0">
      <selection activeCell="A20" sqref="A20"/>
    </sheetView>
  </sheetViews>
  <sheetFormatPr defaultRowHeight="12.75"/>
  <cols>
    <col min="1" max="1" width="5.5" style="41" customWidth="1"/>
    <col min="2" max="2" width="33.1640625" style="41" customWidth="1"/>
    <col min="3" max="3" width="12.33203125" style="41" customWidth="1"/>
    <col min="4" max="4" width="11.5" style="41" customWidth="1"/>
    <col min="5" max="5" width="11.33203125" style="41" customWidth="1"/>
    <col min="6" max="6" width="11" style="41" customWidth="1"/>
    <col min="7" max="7" width="14.33203125" style="41" customWidth="1"/>
    <col min="8" max="16384" width="9.33203125" style="41"/>
  </cols>
  <sheetData>
    <row r="1" spans="1:7" ht="43.5" customHeight="1">
      <c r="A1" s="561" t="s">
        <v>4</v>
      </c>
      <c r="B1" s="561"/>
      <c r="C1" s="561"/>
      <c r="D1" s="561"/>
      <c r="E1" s="561"/>
      <c r="F1" s="561"/>
      <c r="G1" s="561"/>
    </row>
    <row r="3" spans="1:7" s="144" customFormat="1" ht="27" customHeight="1">
      <c r="A3" s="142" t="s">
        <v>196</v>
      </c>
      <c r="B3" s="143"/>
      <c r="C3" s="560" t="s">
        <v>504</v>
      </c>
      <c r="D3" s="560"/>
      <c r="E3" s="560"/>
      <c r="F3" s="560"/>
      <c r="G3" s="560"/>
    </row>
    <row r="4" spans="1:7" s="144" customFormat="1" ht="15.75">
      <c r="A4" s="143"/>
      <c r="B4" s="143"/>
      <c r="C4" s="143"/>
      <c r="D4" s="143"/>
      <c r="E4" s="143"/>
      <c r="F4" s="143"/>
      <c r="G4" s="143"/>
    </row>
    <row r="5" spans="1:7" s="144" customFormat="1" ht="24.75" customHeight="1">
      <c r="A5" s="142" t="s">
        <v>197</v>
      </c>
      <c r="B5" s="143"/>
      <c r="C5" s="560" t="s">
        <v>505</v>
      </c>
      <c r="D5" s="560"/>
      <c r="E5" s="560"/>
      <c r="F5" s="560"/>
      <c r="G5" s="143"/>
    </row>
    <row r="6" spans="1:7" s="145" customFormat="1">
      <c r="A6" s="195"/>
      <c r="B6" s="195"/>
      <c r="C6" s="195"/>
      <c r="D6" s="195"/>
      <c r="E6" s="195"/>
      <c r="F6" s="195"/>
      <c r="G6" s="195"/>
    </row>
    <row r="7" spans="1:7" s="146" customFormat="1" ht="15" customHeight="1">
      <c r="A7" s="252" t="s">
        <v>534</v>
      </c>
      <c r="B7" s="251"/>
      <c r="C7" s="251"/>
      <c r="D7" s="237"/>
      <c r="E7" s="237"/>
      <c r="F7" s="237"/>
      <c r="G7" s="237"/>
    </row>
    <row r="8" spans="1:7" s="146" customFormat="1" ht="15" customHeight="1" thickBot="1">
      <c r="A8" s="252" t="s">
        <v>506</v>
      </c>
      <c r="B8" s="237"/>
      <c r="C8" s="237"/>
      <c r="D8" s="237"/>
      <c r="E8" s="237"/>
      <c r="F8" s="237"/>
      <c r="G8" s="237"/>
    </row>
    <row r="9" spans="1:7" s="77" customFormat="1" ht="42" customHeight="1" thickBot="1">
      <c r="A9" s="180" t="s">
        <v>13</v>
      </c>
      <c r="B9" s="181" t="s">
        <v>198</v>
      </c>
      <c r="C9" s="181" t="s">
        <v>199</v>
      </c>
      <c r="D9" s="181" t="s">
        <v>200</v>
      </c>
      <c r="E9" s="181" t="s">
        <v>201</v>
      </c>
      <c r="F9" s="181" t="s">
        <v>202</v>
      </c>
      <c r="G9" s="182" t="s">
        <v>48</v>
      </c>
    </row>
    <row r="10" spans="1:7" ht="24" customHeight="1">
      <c r="A10" s="238" t="s">
        <v>15</v>
      </c>
      <c r="B10" s="189" t="s">
        <v>203</v>
      </c>
      <c r="C10" s="147"/>
      <c r="D10" s="147"/>
      <c r="E10" s="147"/>
      <c r="F10" s="147"/>
      <c r="G10" s="239">
        <f>SUM(C10:F10)</f>
        <v>0</v>
      </c>
    </row>
    <row r="11" spans="1:7" ht="24" customHeight="1">
      <c r="A11" s="240" t="s">
        <v>16</v>
      </c>
      <c r="B11" s="190" t="s">
        <v>204</v>
      </c>
      <c r="C11" s="148"/>
      <c r="D11" s="148"/>
      <c r="E11" s="148"/>
      <c r="F11" s="148"/>
      <c r="G11" s="241">
        <f t="shared" ref="G11:G16" si="0">SUM(C11:F11)</f>
        <v>0</v>
      </c>
    </row>
    <row r="12" spans="1:7" ht="24" customHeight="1">
      <c r="A12" s="240" t="s">
        <v>17</v>
      </c>
      <c r="B12" s="190" t="s">
        <v>205</v>
      </c>
      <c r="C12" s="148"/>
      <c r="D12" s="148"/>
      <c r="E12" s="148"/>
      <c r="F12" s="148"/>
      <c r="G12" s="241">
        <f t="shared" si="0"/>
        <v>0</v>
      </c>
    </row>
    <row r="13" spans="1:7" ht="24" customHeight="1">
      <c r="A13" s="240" t="s">
        <v>18</v>
      </c>
      <c r="B13" s="190" t="s">
        <v>206</v>
      </c>
      <c r="C13" s="148"/>
      <c r="D13" s="148"/>
      <c r="E13" s="148"/>
      <c r="F13" s="148"/>
      <c r="G13" s="241">
        <f t="shared" si="0"/>
        <v>0</v>
      </c>
    </row>
    <row r="14" spans="1:7" ht="24" customHeight="1">
      <c r="A14" s="240" t="s">
        <v>19</v>
      </c>
      <c r="B14" s="190" t="s">
        <v>207</v>
      </c>
      <c r="C14" s="148"/>
      <c r="D14" s="148"/>
      <c r="E14" s="148"/>
      <c r="F14" s="148"/>
      <c r="G14" s="241">
        <f t="shared" si="0"/>
        <v>0</v>
      </c>
    </row>
    <row r="15" spans="1:7" ht="24" customHeight="1" thickBot="1">
      <c r="A15" s="242" t="s">
        <v>20</v>
      </c>
      <c r="B15" s="243" t="s">
        <v>208</v>
      </c>
      <c r="C15" s="149"/>
      <c r="D15" s="149"/>
      <c r="E15" s="149"/>
      <c r="F15" s="149"/>
      <c r="G15" s="244">
        <f t="shared" si="0"/>
        <v>0</v>
      </c>
    </row>
    <row r="16" spans="1:7" s="150" customFormat="1" ht="24" customHeight="1" thickBot="1">
      <c r="A16" s="245" t="s">
        <v>21</v>
      </c>
      <c r="B16" s="246" t="s">
        <v>48</v>
      </c>
      <c r="C16" s="247">
        <f>SUM(C10:C15)</f>
        <v>0</v>
      </c>
      <c r="D16" s="247">
        <f>SUM(D10:D15)</f>
        <v>0</v>
      </c>
      <c r="E16" s="247">
        <f>SUM(E10:E15)</f>
        <v>0</v>
      </c>
      <c r="F16" s="247">
        <f>SUM(F10:F15)</f>
        <v>0</v>
      </c>
      <c r="G16" s="248">
        <f t="shared" si="0"/>
        <v>0</v>
      </c>
    </row>
    <row r="17" spans="1:7" s="145" customFormat="1">
      <c r="A17" s="195"/>
      <c r="B17" s="195"/>
      <c r="C17" s="195"/>
      <c r="D17" s="195"/>
      <c r="E17" s="195"/>
      <c r="F17" s="195"/>
      <c r="G17" s="195"/>
    </row>
    <row r="18" spans="1:7" s="145" customFormat="1">
      <c r="A18" s="195"/>
      <c r="B18" s="195"/>
      <c r="C18" s="195"/>
      <c r="D18" s="195"/>
      <c r="E18" s="195"/>
      <c r="F18" s="195"/>
      <c r="G18" s="195"/>
    </row>
    <row r="19" spans="1:7" s="145" customFormat="1">
      <c r="A19" s="195"/>
      <c r="B19" s="195"/>
      <c r="C19" s="195"/>
      <c r="D19" s="195"/>
      <c r="E19" s="195"/>
      <c r="F19" s="195"/>
      <c r="G19" s="195"/>
    </row>
    <row r="20" spans="1:7" s="145" customFormat="1" ht="15.75">
      <c r="A20" s="144" t="s">
        <v>546</v>
      </c>
      <c r="B20" s="195"/>
      <c r="C20" s="195"/>
      <c r="D20" s="195"/>
      <c r="E20" s="195"/>
      <c r="F20" s="195"/>
      <c r="G20" s="195"/>
    </row>
    <row r="21" spans="1:7" s="145" customFormat="1">
      <c r="A21" s="195"/>
      <c r="B21" s="195"/>
      <c r="C21" s="195"/>
      <c r="D21" s="195"/>
      <c r="E21" s="195"/>
      <c r="F21" s="195"/>
      <c r="G21" s="195"/>
    </row>
    <row r="22" spans="1:7">
      <c r="A22" s="195"/>
      <c r="B22" s="195"/>
      <c r="C22" s="195"/>
      <c r="D22" s="195"/>
      <c r="E22" s="195"/>
      <c r="F22" s="195"/>
      <c r="G22" s="195"/>
    </row>
    <row r="23" spans="1:7">
      <c r="A23" s="195"/>
      <c r="B23" s="195"/>
      <c r="C23" s="145"/>
      <c r="D23" s="145"/>
      <c r="E23" s="145"/>
      <c r="F23" s="145"/>
      <c r="G23" s="195"/>
    </row>
    <row r="24" spans="1:7" ht="13.5">
      <c r="A24" s="195"/>
      <c r="B24" s="195"/>
      <c r="C24" s="249"/>
      <c r="D24" s="250" t="s">
        <v>209</v>
      </c>
      <c r="E24" s="250"/>
      <c r="F24" s="249"/>
      <c r="G24" s="195"/>
    </row>
    <row r="25" spans="1:7" ht="13.5">
      <c r="C25" s="151"/>
      <c r="D25" s="152"/>
      <c r="E25" s="152"/>
      <c r="F25" s="151"/>
    </row>
    <row r="26" spans="1:7" ht="13.5">
      <c r="C26" s="151"/>
      <c r="D26" s="152"/>
      <c r="E26" s="152"/>
      <c r="F26" s="151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6. melléklet az /2017. ( 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workbookViewId="0">
      <selection activeCell="N13" sqref="N13"/>
    </sheetView>
  </sheetViews>
  <sheetFormatPr defaultRowHeight="12.75"/>
  <cols>
    <col min="1" max="1" width="6.83203125" style="175" customWidth="1"/>
    <col min="2" max="2" width="49.6640625" style="49" customWidth="1"/>
    <col min="3" max="8" width="12.83203125" style="49" customWidth="1"/>
    <col min="9" max="9" width="13.83203125" style="49" customWidth="1"/>
    <col min="10" max="16384" width="9.33203125" style="49"/>
  </cols>
  <sheetData>
    <row r="1" spans="1:9" ht="27.75" customHeight="1">
      <c r="A1" s="562" t="s">
        <v>5</v>
      </c>
      <c r="B1" s="562"/>
      <c r="C1" s="562"/>
      <c r="D1" s="562"/>
      <c r="E1" s="562"/>
      <c r="F1" s="562"/>
      <c r="G1" s="562"/>
      <c r="H1" s="562"/>
      <c r="I1" s="562"/>
    </row>
    <row r="2" spans="1:9" ht="20.25" customHeight="1" thickBot="1">
      <c r="I2" s="442" t="s">
        <v>61</v>
      </c>
    </row>
    <row r="3" spans="1:9" s="443" customFormat="1" ht="26.25" customHeight="1">
      <c r="A3" s="570" t="s">
        <v>69</v>
      </c>
      <c r="B3" s="565" t="s">
        <v>73</v>
      </c>
      <c r="C3" s="570" t="s">
        <v>74</v>
      </c>
      <c r="D3" s="570" t="s">
        <v>491</v>
      </c>
      <c r="E3" s="567" t="s">
        <v>68</v>
      </c>
      <c r="F3" s="568"/>
      <c r="G3" s="568"/>
      <c r="H3" s="569"/>
      <c r="I3" s="565" t="s">
        <v>47</v>
      </c>
    </row>
    <row r="4" spans="1:9" s="444" customFormat="1" ht="32.25" customHeight="1" thickBot="1">
      <c r="A4" s="571"/>
      <c r="B4" s="566"/>
      <c r="C4" s="566"/>
      <c r="D4" s="571"/>
      <c r="E4" s="255" t="s">
        <v>182</v>
      </c>
      <c r="F4" s="255" t="s">
        <v>237</v>
      </c>
      <c r="G4" s="255" t="s">
        <v>238</v>
      </c>
      <c r="H4" s="256" t="s">
        <v>452</v>
      </c>
      <c r="I4" s="566"/>
    </row>
    <row r="5" spans="1:9" s="445" customFormat="1" ht="12.95" customHeight="1" thickBot="1">
      <c r="A5" s="257">
        <v>1</v>
      </c>
      <c r="B5" s="258">
        <v>2</v>
      </c>
      <c r="C5" s="259">
        <v>3</v>
      </c>
      <c r="D5" s="258">
        <v>4</v>
      </c>
      <c r="E5" s="257">
        <v>5</v>
      </c>
      <c r="F5" s="259">
        <v>6</v>
      </c>
      <c r="G5" s="259">
        <v>7</v>
      </c>
      <c r="H5" s="260">
        <v>8</v>
      </c>
      <c r="I5" s="261" t="s">
        <v>75</v>
      </c>
    </row>
    <row r="6" spans="1:9" ht="24.75" customHeight="1" thickBot="1">
      <c r="A6" s="262" t="s">
        <v>15</v>
      </c>
      <c r="B6" s="263" t="s">
        <v>6</v>
      </c>
      <c r="C6" s="437"/>
      <c r="D6" s="60">
        <f>+D7+D8</f>
        <v>0</v>
      </c>
      <c r="E6" s="61">
        <f>+E7+E8</f>
        <v>0</v>
      </c>
      <c r="F6" s="62">
        <f>+F7+F8</f>
        <v>0</v>
      </c>
      <c r="G6" s="62">
        <f>+G7+G8</f>
        <v>0</v>
      </c>
      <c r="H6" s="63">
        <f>+H7+H8</f>
        <v>0</v>
      </c>
      <c r="I6" s="60">
        <f t="shared" ref="I6:I17" si="0">SUM(D6:H6)</f>
        <v>0</v>
      </c>
    </row>
    <row r="7" spans="1:9" ht="20.100000000000001" customHeight="1">
      <c r="A7" s="264" t="s">
        <v>16</v>
      </c>
      <c r="B7" s="64" t="s">
        <v>70</v>
      </c>
      <c r="C7" s="438"/>
      <c r="D7" s="65"/>
      <c r="E7" s="66"/>
      <c r="F7" s="26"/>
      <c r="G7" s="26"/>
      <c r="H7" s="23"/>
      <c r="I7" s="265">
        <f t="shared" si="0"/>
        <v>0</v>
      </c>
    </row>
    <row r="8" spans="1:9" ht="20.100000000000001" customHeight="1" thickBot="1">
      <c r="A8" s="264" t="s">
        <v>17</v>
      </c>
      <c r="B8" s="64" t="s">
        <v>70</v>
      </c>
      <c r="C8" s="438"/>
      <c r="D8" s="65"/>
      <c r="E8" s="66"/>
      <c r="F8" s="26"/>
      <c r="G8" s="26"/>
      <c r="H8" s="23"/>
      <c r="I8" s="265">
        <f t="shared" si="0"/>
        <v>0</v>
      </c>
    </row>
    <row r="9" spans="1:9" ht="26.1" customHeight="1" thickBot="1">
      <c r="A9" s="262" t="s">
        <v>18</v>
      </c>
      <c r="B9" s="263" t="s">
        <v>7</v>
      </c>
      <c r="C9" s="439"/>
      <c r="D9" s="60">
        <f>+D10+D11</f>
        <v>0</v>
      </c>
      <c r="E9" s="61">
        <f>+E10+E11</f>
        <v>0</v>
      </c>
      <c r="F9" s="62">
        <f>+F10+F11</f>
        <v>0</v>
      </c>
      <c r="G9" s="62">
        <f>+G10+G11</f>
        <v>0</v>
      </c>
      <c r="H9" s="63">
        <f>+H10+H11</f>
        <v>0</v>
      </c>
      <c r="I9" s="60">
        <f t="shared" si="0"/>
        <v>0</v>
      </c>
    </row>
    <row r="10" spans="1:9" ht="20.100000000000001" customHeight="1">
      <c r="A10" s="264" t="s">
        <v>19</v>
      </c>
      <c r="B10" s="64" t="s">
        <v>70</v>
      </c>
      <c r="C10" s="438"/>
      <c r="D10" s="65"/>
      <c r="E10" s="66"/>
      <c r="F10" s="26"/>
      <c r="G10" s="26"/>
      <c r="H10" s="23"/>
      <c r="I10" s="265">
        <f t="shared" si="0"/>
        <v>0</v>
      </c>
    </row>
    <row r="11" spans="1:9" ht="20.100000000000001" customHeight="1" thickBot="1">
      <c r="A11" s="264" t="s">
        <v>20</v>
      </c>
      <c r="B11" s="64" t="s">
        <v>70</v>
      </c>
      <c r="C11" s="438"/>
      <c r="D11" s="65"/>
      <c r="E11" s="66"/>
      <c r="F11" s="26"/>
      <c r="G11" s="26"/>
      <c r="H11" s="23"/>
      <c r="I11" s="265">
        <f t="shared" si="0"/>
        <v>0</v>
      </c>
    </row>
    <row r="12" spans="1:9" ht="20.100000000000001" customHeight="1" thickBot="1">
      <c r="A12" s="262" t="s">
        <v>21</v>
      </c>
      <c r="B12" s="263" t="s">
        <v>193</v>
      </c>
      <c r="C12" s="439"/>
      <c r="D12" s="60">
        <f>+D13</f>
        <v>0</v>
      </c>
      <c r="E12" s="61">
        <f>+E13</f>
        <v>0</v>
      </c>
      <c r="F12" s="62">
        <f>+F13</f>
        <v>0</v>
      </c>
      <c r="G12" s="62">
        <f>+G13</f>
        <v>0</v>
      </c>
      <c r="H12" s="63">
        <f>+H13</f>
        <v>0</v>
      </c>
      <c r="I12" s="60">
        <f t="shared" si="0"/>
        <v>0</v>
      </c>
    </row>
    <row r="13" spans="1:9" ht="20.100000000000001" customHeight="1" thickBot="1">
      <c r="A13" s="264" t="s">
        <v>22</v>
      </c>
      <c r="B13" s="64" t="s">
        <v>70</v>
      </c>
      <c r="C13" s="438"/>
      <c r="D13" s="65"/>
      <c r="E13" s="66"/>
      <c r="F13" s="26"/>
      <c r="G13" s="26"/>
      <c r="H13" s="23"/>
      <c r="I13" s="265">
        <f t="shared" si="0"/>
        <v>0</v>
      </c>
    </row>
    <row r="14" spans="1:9" ht="20.100000000000001" customHeight="1" thickBot="1">
      <c r="A14" s="262" t="s">
        <v>23</v>
      </c>
      <c r="B14" s="263" t="s">
        <v>194</v>
      </c>
      <c r="C14" s="439"/>
      <c r="D14" s="60">
        <f>+D15</f>
        <v>0</v>
      </c>
      <c r="E14" s="61">
        <f>+E15</f>
        <v>0</v>
      </c>
      <c r="F14" s="62">
        <f>+F15</f>
        <v>0</v>
      </c>
      <c r="G14" s="62">
        <f>+G15</f>
        <v>0</v>
      </c>
      <c r="H14" s="63">
        <f>+H15</f>
        <v>0</v>
      </c>
      <c r="I14" s="60">
        <f t="shared" si="0"/>
        <v>0</v>
      </c>
    </row>
    <row r="15" spans="1:9" ht="20.100000000000001" customHeight="1" thickBot="1">
      <c r="A15" s="266" t="s">
        <v>24</v>
      </c>
      <c r="B15" s="67" t="s">
        <v>70</v>
      </c>
      <c r="C15" s="440"/>
      <c r="D15" s="68"/>
      <c r="E15" s="69"/>
      <c r="F15" s="27"/>
      <c r="G15" s="27"/>
      <c r="H15" s="25"/>
      <c r="I15" s="267">
        <f t="shared" si="0"/>
        <v>0</v>
      </c>
    </row>
    <row r="16" spans="1:9" ht="20.100000000000001" customHeight="1" thickBot="1">
      <c r="A16" s="262" t="s">
        <v>25</v>
      </c>
      <c r="B16" s="268" t="s">
        <v>195</v>
      </c>
      <c r="C16" s="439"/>
      <c r="D16" s="60">
        <f>+D17</f>
        <v>0</v>
      </c>
      <c r="E16" s="61">
        <f>+E17</f>
        <v>0</v>
      </c>
      <c r="F16" s="62">
        <f>+F17</f>
        <v>0</v>
      </c>
      <c r="G16" s="62">
        <f>+G17</f>
        <v>0</v>
      </c>
      <c r="H16" s="63">
        <f>+H17</f>
        <v>0</v>
      </c>
      <c r="I16" s="60">
        <f t="shared" si="0"/>
        <v>0</v>
      </c>
    </row>
    <row r="17" spans="1:9" ht="20.100000000000001" customHeight="1" thickBot="1">
      <c r="A17" s="269" t="s">
        <v>26</v>
      </c>
      <c r="B17" s="70" t="s">
        <v>70</v>
      </c>
      <c r="C17" s="441"/>
      <c r="D17" s="71"/>
      <c r="E17" s="72"/>
      <c r="F17" s="73"/>
      <c r="G17" s="73"/>
      <c r="H17" s="24"/>
      <c r="I17" s="270">
        <f t="shared" si="0"/>
        <v>0</v>
      </c>
    </row>
    <row r="18" spans="1:9" ht="20.100000000000001" customHeight="1" thickBot="1">
      <c r="A18" s="563" t="s">
        <v>127</v>
      </c>
      <c r="B18" s="564"/>
      <c r="C18" s="101"/>
      <c r="D18" s="60">
        <f t="shared" ref="D18:I18" si="1">+D6+D9+D12+D14+D16</f>
        <v>0</v>
      </c>
      <c r="E18" s="61">
        <f t="shared" si="1"/>
        <v>0</v>
      </c>
      <c r="F18" s="62">
        <f t="shared" si="1"/>
        <v>0</v>
      </c>
      <c r="G18" s="62">
        <f t="shared" si="1"/>
        <v>0</v>
      </c>
      <c r="H18" s="63">
        <f t="shared" si="1"/>
        <v>0</v>
      </c>
      <c r="I18" s="60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0"/>
  <sheetViews>
    <sheetView view="pageLayout" zoomScaleNormal="120" zoomScaleSheetLayoutView="100" workbookViewId="0">
      <selection activeCell="G137" sqref="G137"/>
    </sheetView>
  </sheetViews>
  <sheetFormatPr defaultRowHeight="15.75"/>
  <cols>
    <col min="1" max="1" width="9.5" style="357" customWidth="1"/>
    <col min="2" max="2" width="73" style="357" customWidth="1"/>
    <col min="3" max="3" width="19" style="358" customWidth="1"/>
    <col min="4" max="4" width="14.33203125" style="379" customWidth="1"/>
    <col min="5" max="5" width="15" style="379" customWidth="1"/>
    <col min="6" max="16384" width="9.33203125" style="379"/>
  </cols>
  <sheetData>
    <row r="1" spans="1:5" ht="15.95" customHeight="1">
      <c r="A1" s="511" t="s">
        <v>12</v>
      </c>
      <c r="B1" s="511"/>
      <c r="C1" s="511"/>
    </row>
    <row r="2" spans="1:5" ht="15.95" customHeight="1" thickBot="1">
      <c r="A2" s="512" t="s">
        <v>134</v>
      </c>
      <c r="B2" s="512"/>
      <c r="C2" s="379"/>
    </row>
    <row r="3" spans="1:5" ht="15.95" customHeight="1" thickBot="1">
      <c r="A3" s="491"/>
      <c r="B3" s="491"/>
      <c r="C3" s="379"/>
      <c r="E3" s="286" t="s">
        <v>535</v>
      </c>
    </row>
    <row r="4" spans="1:5" ht="38.1" customHeight="1" thickBot="1">
      <c r="A4" s="21" t="s">
        <v>69</v>
      </c>
      <c r="B4" s="22" t="s">
        <v>14</v>
      </c>
      <c r="C4" s="35" t="s">
        <v>522</v>
      </c>
      <c r="D4" s="35" t="s">
        <v>507</v>
      </c>
      <c r="E4" s="35" t="s">
        <v>523</v>
      </c>
    </row>
    <row r="5" spans="1:5" s="380" customFormat="1" ht="12" customHeight="1" thickBot="1">
      <c r="A5" s="374">
        <v>1</v>
      </c>
      <c r="B5" s="375">
        <v>2</v>
      </c>
      <c r="C5" s="376">
        <v>3</v>
      </c>
      <c r="D5" s="376">
        <v>4</v>
      </c>
      <c r="E5" s="376">
        <v>5</v>
      </c>
    </row>
    <row r="6" spans="1:5" s="381" customFormat="1" ht="12" customHeight="1" thickBot="1">
      <c r="A6" s="18" t="s">
        <v>15</v>
      </c>
      <c r="B6" s="19" t="s">
        <v>245</v>
      </c>
      <c r="C6" s="276">
        <f>+C7+C8+C9+C10+C11+C12</f>
        <v>92389360</v>
      </c>
      <c r="D6" s="490">
        <f>E6-C6</f>
        <v>-67208</v>
      </c>
      <c r="E6" s="276">
        <f>+E7+E8+E9+E10+E11+E12</f>
        <v>92322152</v>
      </c>
    </row>
    <row r="7" spans="1:5" s="381" customFormat="1" ht="12" customHeight="1">
      <c r="A7" s="13" t="s">
        <v>87</v>
      </c>
      <c r="B7" s="382" t="s">
        <v>246</v>
      </c>
      <c r="C7" s="279">
        <v>78580248</v>
      </c>
      <c r="D7" s="279">
        <f t="shared" ref="D7:D70" si="0">E7-C7</f>
        <v>0</v>
      </c>
      <c r="E7" s="279">
        <v>78580248</v>
      </c>
    </row>
    <row r="8" spans="1:5" s="381" customFormat="1" ht="12" customHeight="1">
      <c r="A8" s="12" t="s">
        <v>88</v>
      </c>
      <c r="B8" s="383" t="s">
        <v>247</v>
      </c>
      <c r="C8" s="278"/>
      <c r="D8" s="279">
        <f t="shared" si="0"/>
        <v>0</v>
      </c>
      <c r="E8" s="278"/>
    </row>
    <row r="9" spans="1:5" s="381" customFormat="1" ht="12" customHeight="1">
      <c r="A9" s="12" t="s">
        <v>89</v>
      </c>
      <c r="B9" s="383" t="s">
        <v>248</v>
      </c>
      <c r="C9" s="278">
        <v>12339652</v>
      </c>
      <c r="D9" s="279">
        <f t="shared" si="0"/>
        <v>-900850</v>
      </c>
      <c r="E9" s="278">
        <v>11438802</v>
      </c>
    </row>
    <row r="10" spans="1:5" s="381" customFormat="1" ht="12" customHeight="1">
      <c r="A10" s="12" t="s">
        <v>90</v>
      </c>
      <c r="B10" s="383" t="s">
        <v>249</v>
      </c>
      <c r="C10" s="278">
        <v>1469460</v>
      </c>
      <c r="D10" s="279">
        <f t="shared" si="0"/>
        <v>0</v>
      </c>
      <c r="E10" s="278">
        <v>1469460</v>
      </c>
    </row>
    <row r="11" spans="1:5" s="381" customFormat="1" ht="12" customHeight="1">
      <c r="A11" s="12" t="s">
        <v>130</v>
      </c>
      <c r="B11" s="383" t="s">
        <v>250</v>
      </c>
      <c r="C11" s="278"/>
      <c r="D11" s="279">
        <f t="shared" si="0"/>
        <v>823722</v>
      </c>
      <c r="E11" s="278">
        <v>823722</v>
      </c>
    </row>
    <row r="12" spans="1:5" s="381" customFormat="1" ht="12" customHeight="1" thickBot="1">
      <c r="A12" s="14" t="s">
        <v>91</v>
      </c>
      <c r="B12" s="384" t="s">
        <v>251</v>
      </c>
      <c r="C12" s="278"/>
      <c r="D12" s="488">
        <f t="shared" si="0"/>
        <v>9920</v>
      </c>
      <c r="E12" s="278">
        <v>9920</v>
      </c>
    </row>
    <row r="13" spans="1:5" s="381" customFormat="1" ht="12" customHeight="1" thickBot="1">
      <c r="A13" s="18" t="s">
        <v>16</v>
      </c>
      <c r="B13" s="271" t="s">
        <v>252</v>
      </c>
      <c r="C13" s="276">
        <f>+C14+C15+C16+C17+C18</f>
        <v>10678627</v>
      </c>
      <c r="D13" s="490">
        <f t="shared" si="0"/>
        <v>5392239</v>
      </c>
      <c r="E13" s="276">
        <f>+E14+E15+E16+E17+E18</f>
        <v>16070866</v>
      </c>
    </row>
    <row r="14" spans="1:5" s="381" customFormat="1" ht="12" customHeight="1">
      <c r="A14" s="13" t="s">
        <v>93</v>
      </c>
      <c r="B14" s="382" t="s">
        <v>253</v>
      </c>
      <c r="C14" s="279"/>
      <c r="D14" s="279">
        <f t="shared" si="0"/>
        <v>0</v>
      </c>
      <c r="E14" s="279"/>
    </row>
    <row r="15" spans="1:5" s="381" customFormat="1" ht="12" customHeight="1">
      <c r="A15" s="12" t="s">
        <v>94</v>
      </c>
      <c r="B15" s="383" t="s">
        <v>254</v>
      </c>
      <c r="C15" s="278"/>
      <c r="D15" s="279">
        <f t="shared" si="0"/>
        <v>0</v>
      </c>
      <c r="E15" s="278"/>
    </row>
    <row r="16" spans="1:5" s="381" customFormat="1" ht="12" customHeight="1">
      <c r="A16" s="12" t="s">
        <v>95</v>
      </c>
      <c r="B16" s="383" t="s">
        <v>480</v>
      </c>
      <c r="C16" s="278"/>
      <c r="D16" s="279">
        <f t="shared" si="0"/>
        <v>0</v>
      </c>
      <c r="E16" s="278"/>
    </row>
    <row r="17" spans="1:5" s="381" customFormat="1" ht="12" customHeight="1">
      <c r="A17" s="12" t="s">
        <v>96</v>
      </c>
      <c r="B17" s="383" t="s">
        <v>481</v>
      </c>
      <c r="C17" s="278"/>
      <c r="D17" s="279">
        <f t="shared" si="0"/>
        <v>0</v>
      </c>
      <c r="E17" s="278"/>
    </row>
    <row r="18" spans="1:5" s="381" customFormat="1" ht="12" customHeight="1">
      <c r="A18" s="12" t="s">
        <v>97</v>
      </c>
      <c r="B18" s="383" t="s">
        <v>255</v>
      </c>
      <c r="C18" s="278">
        <v>10678627</v>
      </c>
      <c r="D18" s="279">
        <f t="shared" si="0"/>
        <v>5392239</v>
      </c>
      <c r="E18" s="278">
        <v>16070866</v>
      </c>
    </row>
    <row r="19" spans="1:5" s="381" customFormat="1" ht="12" customHeight="1" thickBot="1">
      <c r="A19" s="14" t="s">
        <v>103</v>
      </c>
      <c r="B19" s="384" t="s">
        <v>256</v>
      </c>
      <c r="C19" s="280"/>
      <c r="D19" s="488">
        <f t="shared" si="0"/>
        <v>0</v>
      </c>
      <c r="E19" s="280"/>
    </row>
    <row r="20" spans="1:5" s="381" customFormat="1" ht="12" customHeight="1" thickBot="1">
      <c r="A20" s="18" t="s">
        <v>17</v>
      </c>
      <c r="B20" s="19" t="s">
        <v>257</v>
      </c>
      <c r="C20" s="276">
        <f>+C21+C22+C23+C24+C25</f>
        <v>0</v>
      </c>
      <c r="D20" s="490">
        <f t="shared" si="0"/>
        <v>0</v>
      </c>
      <c r="E20" s="276">
        <f>+E21+E22+E23+E24+E25</f>
        <v>0</v>
      </c>
    </row>
    <row r="21" spans="1:5" s="381" customFormat="1" ht="12" customHeight="1">
      <c r="A21" s="13" t="s">
        <v>76</v>
      </c>
      <c r="B21" s="382" t="s">
        <v>258</v>
      </c>
      <c r="C21" s="279"/>
      <c r="D21" s="279">
        <f t="shared" si="0"/>
        <v>0</v>
      </c>
      <c r="E21" s="279"/>
    </row>
    <row r="22" spans="1:5" s="381" customFormat="1" ht="12" customHeight="1">
      <c r="A22" s="12" t="s">
        <v>77</v>
      </c>
      <c r="B22" s="383" t="s">
        <v>259</v>
      </c>
      <c r="C22" s="278"/>
      <c r="D22" s="279">
        <f t="shared" si="0"/>
        <v>0</v>
      </c>
      <c r="E22" s="278"/>
    </row>
    <row r="23" spans="1:5" s="381" customFormat="1" ht="12" customHeight="1">
      <c r="A23" s="12" t="s">
        <v>78</v>
      </c>
      <c r="B23" s="383" t="s">
        <v>482</v>
      </c>
      <c r="C23" s="278"/>
      <c r="D23" s="279">
        <f t="shared" si="0"/>
        <v>0</v>
      </c>
      <c r="E23" s="278"/>
    </row>
    <row r="24" spans="1:5" s="381" customFormat="1" ht="12" customHeight="1">
      <c r="A24" s="12" t="s">
        <v>79</v>
      </c>
      <c r="B24" s="383" t="s">
        <v>483</v>
      </c>
      <c r="C24" s="278"/>
      <c r="D24" s="279">
        <f t="shared" si="0"/>
        <v>0</v>
      </c>
      <c r="E24" s="278"/>
    </row>
    <row r="25" spans="1:5" s="381" customFormat="1" ht="12" customHeight="1">
      <c r="A25" s="12" t="s">
        <v>153</v>
      </c>
      <c r="B25" s="383" t="s">
        <v>260</v>
      </c>
      <c r="C25" s="278"/>
      <c r="D25" s="279">
        <f t="shared" si="0"/>
        <v>0</v>
      </c>
      <c r="E25" s="278"/>
    </row>
    <row r="26" spans="1:5" s="381" customFormat="1" ht="12" customHeight="1" thickBot="1">
      <c r="A26" s="14" t="s">
        <v>154</v>
      </c>
      <c r="B26" s="384" t="s">
        <v>261</v>
      </c>
      <c r="C26" s="280"/>
      <c r="D26" s="488">
        <f t="shared" si="0"/>
        <v>0</v>
      </c>
      <c r="E26" s="280"/>
    </row>
    <row r="27" spans="1:5" s="381" customFormat="1" ht="12" customHeight="1" thickBot="1">
      <c r="A27" s="18" t="s">
        <v>155</v>
      </c>
      <c r="B27" s="19" t="s">
        <v>262</v>
      </c>
      <c r="C27" s="282">
        <f>+C28+C31+C32+C33</f>
        <v>0</v>
      </c>
      <c r="D27" s="490">
        <f t="shared" si="0"/>
        <v>0</v>
      </c>
      <c r="E27" s="282">
        <f>+E28+E31+E32+E33</f>
        <v>0</v>
      </c>
    </row>
    <row r="28" spans="1:5" s="381" customFormat="1" ht="12" customHeight="1">
      <c r="A28" s="13" t="s">
        <v>263</v>
      </c>
      <c r="B28" s="382" t="s">
        <v>269</v>
      </c>
      <c r="C28" s="377"/>
      <c r="D28" s="279">
        <f t="shared" si="0"/>
        <v>0</v>
      </c>
      <c r="E28" s="377"/>
    </row>
    <row r="29" spans="1:5" s="381" customFormat="1" ht="12" customHeight="1">
      <c r="A29" s="12" t="s">
        <v>264</v>
      </c>
      <c r="B29" s="383" t="s">
        <v>270</v>
      </c>
      <c r="C29" s="278"/>
      <c r="D29" s="279">
        <f t="shared" si="0"/>
        <v>0</v>
      </c>
      <c r="E29" s="278"/>
    </row>
    <row r="30" spans="1:5" s="381" customFormat="1" ht="12" customHeight="1">
      <c r="A30" s="12" t="s">
        <v>265</v>
      </c>
      <c r="B30" s="383" t="s">
        <v>271</v>
      </c>
      <c r="C30" s="278"/>
      <c r="D30" s="279">
        <f t="shared" si="0"/>
        <v>0</v>
      </c>
      <c r="E30" s="278"/>
    </row>
    <row r="31" spans="1:5" s="381" customFormat="1" ht="12" customHeight="1">
      <c r="A31" s="12" t="s">
        <v>266</v>
      </c>
      <c r="B31" s="383" t="s">
        <v>272</v>
      </c>
      <c r="C31" s="278"/>
      <c r="D31" s="279">
        <f t="shared" si="0"/>
        <v>0</v>
      </c>
      <c r="E31" s="278"/>
    </row>
    <row r="32" spans="1:5" s="381" customFormat="1" ht="12" customHeight="1">
      <c r="A32" s="12" t="s">
        <v>267</v>
      </c>
      <c r="B32" s="383" t="s">
        <v>273</v>
      </c>
      <c r="C32" s="278"/>
      <c r="D32" s="279">
        <f t="shared" si="0"/>
        <v>0</v>
      </c>
      <c r="E32" s="278"/>
    </row>
    <row r="33" spans="1:5" s="381" customFormat="1" ht="12" customHeight="1" thickBot="1">
      <c r="A33" s="14" t="s">
        <v>268</v>
      </c>
      <c r="B33" s="384" t="s">
        <v>274</v>
      </c>
      <c r="C33" s="280"/>
      <c r="D33" s="488">
        <f t="shared" si="0"/>
        <v>0</v>
      </c>
      <c r="E33" s="280"/>
    </row>
    <row r="34" spans="1:5" s="381" customFormat="1" ht="12" customHeight="1" thickBot="1">
      <c r="A34" s="18" t="s">
        <v>19</v>
      </c>
      <c r="B34" s="19" t="s">
        <v>275</v>
      </c>
      <c r="C34" s="276">
        <f>SUM(C35:C44)</f>
        <v>10403504</v>
      </c>
      <c r="D34" s="490">
        <f t="shared" si="0"/>
        <v>349357</v>
      </c>
      <c r="E34" s="276">
        <f>SUM(E36:E44)</f>
        <v>10752861</v>
      </c>
    </row>
    <row r="35" spans="1:5" s="381" customFormat="1" ht="12" customHeight="1">
      <c r="A35" s="13" t="s">
        <v>80</v>
      </c>
      <c r="B35" s="382" t="s">
        <v>278</v>
      </c>
      <c r="C35" s="279"/>
      <c r="D35" s="279">
        <f t="shared" si="0"/>
        <v>0</v>
      </c>
      <c r="E35" s="279"/>
    </row>
    <row r="36" spans="1:5" s="381" customFormat="1" ht="12" customHeight="1">
      <c r="A36" s="12" t="s">
        <v>81</v>
      </c>
      <c r="B36" s="383" t="s">
        <v>279</v>
      </c>
      <c r="C36" s="278">
        <v>550000</v>
      </c>
      <c r="D36" s="508">
        <f t="shared" si="0"/>
        <v>3163517</v>
      </c>
      <c r="E36" s="278">
        <v>3713517</v>
      </c>
    </row>
    <row r="37" spans="1:5" s="381" customFormat="1" ht="12" customHeight="1">
      <c r="A37" s="12" t="s">
        <v>82</v>
      </c>
      <c r="B37" s="383" t="s">
        <v>280</v>
      </c>
      <c r="C37" s="278">
        <v>370000</v>
      </c>
      <c r="D37" s="508">
        <f t="shared" si="0"/>
        <v>12000</v>
      </c>
      <c r="E37" s="278">
        <v>382000</v>
      </c>
    </row>
    <row r="38" spans="1:5" s="381" customFormat="1" ht="12" customHeight="1">
      <c r="A38" s="12" t="s">
        <v>157</v>
      </c>
      <c r="B38" s="383" t="s">
        <v>281</v>
      </c>
      <c r="C38" s="278">
        <v>2778517</v>
      </c>
      <c r="D38" s="508">
        <f t="shared" si="0"/>
        <v>-2678517</v>
      </c>
      <c r="E38" s="278">
        <v>100000</v>
      </c>
    </row>
    <row r="39" spans="1:5" s="381" customFormat="1" ht="12" customHeight="1">
      <c r="A39" s="12" t="s">
        <v>158</v>
      </c>
      <c r="B39" s="383" t="s">
        <v>282</v>
      </c>
      <c r="C39" s="278">
        <v>4432483</v>
      </c>
      <c r="D39" s="508">
        <f t="shared" si="0"/>
        <v>-810270</v>
      </c>
      <c r="E39" s="278">
        <v>3622213</v>
      </c>
    </row>
    <row r="40" spans="1:5" s="381" customFormat="1" ht="12" customHeight="1">
      <c r="A40" s="12" t="s">
        <v>159</v>
      </c>
      <c r="B40" s="383" t="s">
        <v>283</v>
      </c>
      <c r="C40" s="278">
        <v>1322504</v>
      </c>
      <c r="D40" s="508">
        <f t="shared" si="0"/>
        <v>-81773</v>
      </c>
      <c r="E40" s="278">
        <v>1240731</v>
      </c>
    </row>
    <row r="41" spans="1:5" s="381" customFormat="1" ht="12" customHeight="1">
      <c r="A41" s="12" t="s">
        <v>160</v>
      </c>
      <c r="B41" s="383" t="s">
        <v>284</v>
      </c>
      <c r="C41" s="278"/>
      <c r="D41" s="508">
        <f t="shared" si="0"/>
        <v>1027000</v>
      </c>
      <c r="E41" s="278">
        <v>1027000</v>
      </c>
    </row>
    <row r="42" spans="1:5" s="381" customFormat="1" ht="12" customHeight="1">
      <c r="A42" s="12" t="s">
        <v>161</v>
      </c>
      <c r="B42" s="383" t="s">
        <v>285</v>
      </c>
      <c r="C42" s="278">
        <v>950000</v>
      </c>
      <c r="D42" s="508">
        <f t="shared" si="0"/>
        <v>-765000</v>
      </c>
      <c r="E42" s="278">
        <v>185000</v>
      </c>
    </row>
    <row r="43" spans="1:5" s="381" customFormat="1" ht="12" customHeight="1">
      <c r="A43" s="12" t="s">
        <v>276</v>
      </c>
      <c r="B43" s="383" t="s">
        <v>286</v>
      </c>
      <c r="C43" s="281"/>
      <c r="D43" s="508">
        <f t="shared" si="0"/>
        <v>0</v>
      </c>
      <c r="E43" s="281"/>
    </row>
    <row r="44" spans="1:5" s="381" customFormat="1" ht="12" customHeight="1" thickBot="1">
      <c r="A44" s="14" t="s">
        <v>277</v>
      </c>
      <c r="B44" s="384" t="s">
        <v>287</v>
      </c>
      <c r="C44" s="371"/>
      <c r="D44" s="509">
        <f t="shared" si="0"/>
        <v>482400</v>
      </c>
      <c r="E44" s="371">
        <v>482400</v>
      </c>
    </row>
    <row r="45" spans="1:5" s="381" customFormat="1" ht="12" customHeight="1" thickBot="1">
      <c r="A45" s="18" t="s">
        <v>20</v>
      </c>
      <c r="B45" s="19" t="s">
        <v>288</v>
      </c>
      <c r="C45" s="276">
        <f>SUM(C46:C50)</f>
        <v>0</v>
      </c>
      <c r="D45" s="490">
        <f t="shared" si="0"/>
        <v>0</v>
      </c>
      <c r="E45" s="276">
        <f>SUM(E46:E50)</f>
        <v>0</v>
      </c>
    </row>
    <row r="46" spans="1:5" s="381" customFormat="1" ht="12" customHeight="1">
      <c r="A46" s="13" t="s">
        <v>83</v>
      </c>
      <c r="B46" s="382" t="s">
        <v>292</v>
      </c>
      <c r="C46" s="428"/>
      <c r="D46" s="279">
        <f t="shared" si="0"/>
        <v>0</v>
      </c>
      <c r="E46" s="428"/>
    </row>
    <row r="47" spans="1:5" s="381" customFormat="1" ht="12" customHeight="1">
      <c r="A47" s="12" t="s">
        <v>84</v>
      </c>
      <c r="B47" s="383" t="s">
        <v>293</v>
      </c>
      <c r="C47" s="281"/>
      <c r="D47" s="279">
        <f t="shared" si="0"/>
        <v>0</v>
      </c>
      <c r="E47" s="281"/>
    </row>
    <row r="48" spans="1:5" s="381" customFormat="1" ht="12" customHeight="1">
      <c r="A48" s="12" t="s">
        <v>289</v>
      </c>
      <c r="B48" s="383" t="s">
        <v>294</v>
      </c>
      <c r="C48" s="281"/>
      <c r="D48" s="279">
        <f t="shared" si="0"/>
        <v>0</v>
      </c>
      <c r="E48" s="281"/>
    </row>
    <row r="49" spans="1:5" s="381" customFormat="1" ht="12" customHeight="1">
      <c r="A49" s="12" t="s">
        <v>290</v>
      </c>
      <c r="B49" s="383" t="s">
        <v>295</v>
      </c>
      <c r="C49" s="281"/>
      <c r="D49" s="279">
        <f t="shared" si="0"/>
        <v>0</v>
      </c>
      <c r="E49" s="281"/>
    </row>
    <row r="50" spans="1:5" s="381" customFormat="1" ht="12" customHeight="1" thickBot="1">
      <c r="A50" s="14" t="s">
        <v>291</v>
      </c>
      <c r="B50" s="384" t="s">
        <v>296</v>
      </c>
      <c r="C50" s="371"/>
      <c r="D50" s="488">
        <f t="shared" si="0"/>
        <v>0</v>
      </c>
      <c r="E50" s="371"/>
    </row>
    <row r="51" spans="1:5" s="381" customFormat="1" ht="12" customHeight="1" thickBot="1">
      <c r="A51" s="18" t="s">
        <v>162</v>
      </c>
      <c r="B51" s="19" t="s">
        <v>297</v>
      </c>
      <c r="C51" s="276">
        <f>SUM(C52:C54)</f>
        <v>0</v>
      </c>
      <c r="D51" s="490">
        <f t="shared" si="0"/>
        <v>175000</v>
      </c>
      <c r="E51" s="276">
        <f>SUM(E52:E54)</f>
        <v>175000</v>
      </c>
    </row>
    <row r="52" spans="1:5" s="381" customFormat="1" ht="12" customHeight="1">
      <c r="A52" s="13" t="s">
        <v>85</v>
      </c>
      <c r="B52" s="382" t="s">
        <v>298</v>
      </c>
      <c r="C52" s="279"/>
      <c r="D52" s="279">
        <f t="shared" si="0"/>
        <v>0</v>
      </c>
      <c r="E52" s="279"/>
    </row>
    <row r="53" spans="1:5" s="381" customFormat="1" ht="12" customHeight="1">
      <c r="A53" s="12" t="s">
        <v>86</v>
      </c>
      <c r="B53" s="383" t="s">
        <v>299</v>
      </c>
      <c r="C53" s="278"/>
      <c r="D53" s="279">
        <f t="shared" si="0"/>
        <v>0</v>
      </c>
      <c r="E53" s="278"/>
    </row>
    <row r="54" spans="1:5" s="381" customFormat="1" ht="12" customHeight="1">
      <c r="A54" s="12" t="s">
        <v>302</v>
      </c>
      <c r="B54" s="383" t="s">
        <v>300</v>
      </c>
      <c r="C54" s="278"/>
      <c r="D54" s="279">
        <f t="shared" si="0"/>
        <v>175000</v>
      </c>
      <c r="E54" s="278">
        <v>175000</v>
      </c>
    </row>
    <row r="55" spans="1:5" s="381" customFormat="1" ht="12" customHeight="1" thickBot="1">
      <c r="A55" s="14" t="s">
        <v>303</v>
      </c>
      <c r="B55" s="384" t="s">
        <v>301</v>
      </c>
      <c r="C55" s="280"/>
      <c r="D55" s="488">
        <f t="shared" si="0"/>
        <v>0</v>
      </c>
      <c r="E55" s="280"/>
    </row>
    <row r="56" spans="1:5" s="381" customFormat="1" ht="12" customHeight="1" thickBot="1">
      <c r="A56" s="18" t="s">
        <v>22</v>
      </c>
      <c r="B56" s="271" t="s">
        <v>304</v>
      </c>
      <c r="C56" s="276">
        <f>SUM(C57:C59)</f>
        <v>0</v>
      </c>
      <c r="D56" s="490">
        <f t="shared" si="0"/>
        <v>400000</v>
      </c>
      <c r="E56" s="276">
        <f>SUM(E57:E59)</f>
        <v>400000</v>
      </c>
    </row>
    <row r="57" spans="1:5" s="381" customFormat="1" ht="12" customHeight="1">
      <c r="A57" s="13" t="s">
        <v>163</v>
      </c>
      <c r="B57" s="382" t="s">
        <v>306</v>
      </c>
      <c r="C57" s="281"/>
      <c r="D57" s="279">
        <f t="shared" si="0"/>
        <v>0</v>
      </c>
      <c r="E57" s="281"/>
    </row>
    <row r="58" spans="1:5" s="381" customFormat="1" ht="12" customHeight="1">
      <c r="A58" s="12" t="s">
        <v>164</v>
      </c>
      <c r="B58" s="383" t="s">
        <v>485</v>
      </c>
      <c r="C58" s="281"/>
      <c r="D58" s="279">
        <f t="shared" si="0"/>
        <v>0</v>
      </c>
      <c r="E58" s="281"/>
    </row>
    <row r="59" spans="1:5" s="381" customFormat="1" ht="12" customHeight="1">
      <c r="A59" s="12" t="s">
        <v>217</v>
      </c>
      <c r="B59" s="383" t="s">
        <v>307</v>
      </c>
      <c r="C59" s="281"/>
      <c r="D59" s="279">
        <f t="shared" si="0"/>
        <v>400000</v>
      </c>
      <c r="E59" s="281">
        <v>400000</v>
      </c>
    </row>
    <row r="60" spans="1:5" s="381" customFormat="1" ht="12" customHeight="1" thickBot="1">
      <c r="A60" s="14" t="s">
        <v>305</v>
      </c>
      <c r="B60" s="384" t="s">
        <v>308</v>
      </c>
      <c r="C60" s="281"/>
      <c r="D60" s="488">
        <f t="shared" si="0"/>
        <v>0</v>
      </c>
      <c r="E60" s="281"/>
    </row>
    <row r="61" spans="1:5" s="381" customFormat="1" ht="12" customHeight="1" thickBot="1">
      <c r="A61" s="18" t="s">
        <v>23</v>
      </c>
      <c r="B61" s="19" t="s">
        <v>309</v>
      </c>
      <c r="C61" s="282">
        <f>+C6+C13+C20+C27+C34+C45+C51+C56</f>
        <v>113471491</v>
      </c>
      <c r="D61" s="506">
        <f t="shared" si="0"/>
        <v>6249388</v>
      </c>
      <c r="E61" s="282">
        <f>+E6+E13+E20+E27+E34+E45+E51+E56</f>
        <v>119720879</v>
      </c>
    </row>
    <row r="62" spans="1:5" s="381" customFormat="1" ht="12" customHeight="1" thickBot="1">
      <c r="A62" s="385" t="s">
        <v>310</v>
      </c>
      <c r="B62" s="271" t="s">
        <v>311</v>
      </c>
      <c r="C62" s="276">
        <f>SUM(C63:C65)</f>
        <v>0</v>
      </c>
      <c r="D62" s="490">
        <f t="shared" si="0"/>
        <v>0</v>
      </c>
      <c r="E62" s="276">
        <f>SUM(E63:E65)</f>
        <v>0</v>
      </c>
    </row>
    <row r="63" spans="1:5" s="381" customFormat="1" ht="12" customHeight="1">
      <c r="A63" s="13" t="s">
        <v>344</v>
      </c>
      <c r="B63" s="382" t="s">
        <v>312</v>
      </c>
      <c r="C63" s="281"/>
      <c r="D63" s="279">
        <f t="shared" si="0"/>
        <v>0</v>
      </c>
      <c r="E63" s="281"/>
    </row>
    <row r="64" spans="1:5" s="381" customFormat="1" ht="12" customHeight="1">
      <c r="A64" s="12" t="s">
        <v>353</v>
      </c>
      <c r="B64" s="383" t="s">
        <v>313</v>
      </c>
      <c r="C64" s="281"/>
      <c r="D64" s="279">
        <f t="shared" si="0"/>
        <v>0</v>
      </c>
      <c r="E64" s="281"/>
    </row>
    <row r="65" spans="1:5" s="381" customFormat="1" ht="12" customHeight="1" thickBot="1">
      <c r="A65" s="14" t="s">
        <v>354</v>
      </c>
      <c r="B65" s="386" t="s">
        <v>314</v>
      </c>
      <c r="C65" s="281"/>
      <c r="D65" s="279">
        <f t="shared" si="0"/>
        <v>0</v>
      </c>
      <c r="E65" s="281"/>
    </row>
    <row r="66" spans="1:5" s="381" customFormat="1" ht="12" customHeight="1" thickBot="1">
      <c r="A66" s="385" t="s">
        <v>315</v>
      </c>
      <c r="B66" s="271" t="s">
        <v>316</v>
      </c>
      <c r="C66" s="276">
        <f>SUM(C67:C70)</f>
        <v>0</v>
      </c>
      <c r="D66" s="279">
        <f t="shared" si="0"/>
        <v>0</v>
      </c>
      <c r="E66" s="276">
        <f>SUM(E67:E70)</f>
        <v>0</v>
      </c>
    </row>
    <row r="67" spans="1:5" s="381" customFormat="1" ht="12" customHeight="1">
      <c r="A67" s="13" t="s">
        <v>131</v>
      </c>
      <c r="B67" s="382" t="s">
        <v>317</v>
      </c>
      <c r="C67" s="281"/>
      <c r="D67" s="279">
        <f t="shared" si="0"/>
        <v>0</v>
      </c>
      <c r="E67" s="281"/>
    </row>
    <row r="68" spans="1:5" s="381" customFormat="1" ht="12" customHeight="1">
      <c r="A68" s="12" t="s">
        <v>132</v>
      </c>
      <c r="B68" s="383" t="s">
        <v>318</v>
      </c>
      <c r="C68" s="281"/>
      <c r="D68" s="279">
        <f t="shared" si="0"/>
        <v>0</v>
      </c>
      <c r="E68" s="281"/>
    </row>
    <row r="69" spans="1:5" s="381" customFormat="1" ht="12" customHeight="1">
      <c r="A69" s="12" t="s">
        <v>345</v>
      </c>
      <c r="B69" s="383" t="s">
        <v>319</v>
      </c>
      <c r="C69" s="281"/>
      <c r="D69" s="279">
        <f t="shared" si="0"/>
        <v>0</v>
      </c>
      <c r="E69" s="281"/>
    </row>
    <row r="70" spans="1:5" s="381" customFormat="1" ht="12" customHeight="1" thickBot="1">
      <c r="A70" s="14" t="s">
        <v>346</v>
      </c>
      <c r="B70" s="384" t="s">
        <v>320</v>
      </c>
      <c r="C70" s="281"/>
      <c r="D70" s="488">
        <f t="shared" si="0"/>
        <v>0</v>
      </c>
      <c r="E70" s="281"/>
    </row>
    <row r="71" spans="1:5" s="381" customFormat="1" ht="12" customHeight="1" thickBot="1">
      <c r="A71" s="385" t="s">
        <v>321</v>
      </c>
      <c r="B71" s="271" t="s">
        <v>322</v>
      </c>
      <c r="C71" s="276">
        <f>SUM(C72:C73)</f>
        <v>10023477</v>
      </c>
      <c r="D71" s="490">
        <f t="shared" ref="D71:D84" si="1">E71-C71</f>
        <v>3061887</v>
      </c>
      <c r="E71" s="276">
        <f>SUM(E72:E73)</f>
        <v>13085364</v>
      </c>
    </row>
    <row r="72" spans="1:5" s="381" customFormat="1" ht="12" customHeight="1">
      <c r="A72" s="13" t="s">
        <v>347</v>
      </c>
      <c r="B72" s="382" t="s">
        <v>323</v>
      </c>
      <c r="C72" s="281">
        <v>10023477</v>
      </c>
      <c r="D72" s="279">
        <f t="shared" si="1"/>
        <v>3061887</v>
      </c>
      <c r="E72" s="281">
        <v>13085364</v>
      </c>
    </row>
    <row r="73" spans="1:5" s="381" customFormat="1" ht="12" customHeight="1" thickBot="1">
      <c r="A73" s="14" t="s">
        <v>348</v>
      </c>
      <c r="B73" s="384" t="s">
        <v>324</v>
      </c>
      <c r="C73" s="281"/>
      <c r="D73" s="488">
        <f t="shared" si="1"/>
        <v>0</v>
      </c>
      <c r="E73" s="281"/>
    </row>
    <row r="74" spans="1:5" s="381" customFormat="1" ht="12" customHeight="1" thickBot="1">
      <c r="A74" s="385" t="s">
        <v>325</v>
      </c>
      <c r="B74" s="271" t="s">
        <v>326</v>
      </c>
      <c r="C74" s="276">
        <f>SUM(C75:C77)</f>
        <v>0</v>
      </c>
      <c r="D74" s="490">
        <f t="shared" si="1"/>
        <v>3716223</v>
      </c>
      <c r="E74" s="276">
        <f>SUM(E75:E77)</f>
        <v>3716223</v>
      </c>
    </row>
    <row r="75" spans="1:5" s="381" customFormat="1" ht="12" customHeight="1">
      <c r="A75" s="13" t="s">
        <v>349</v>
      </c>
      <c r="B75" s="382" t="s">
        <v>327</v>
      </c>
      <c r="C75" s="281"/>
      <c r="D75" s="279">
        <f t="shared" si="1"/>
        <v>3716223</v>
      </c>
      <c r="E75" s="281">
        <v>3716223</v>
      </c>
    </row>
    <row r="76" spans="1:5" s="381" customFormat="1" ht="12" customHeight="1">
      <c r="A76" s="12" t="s">
        <v>350</v>
      </c>
      <c r="B76" s="383" t="s">
        <v>328</v>
      </c>
      <c r="C76" s="281"/>
      <c r="D76" s="279">
        <f t="shared" si="1"/>
        <v>0</v>
      </c>
      <c r="E76" s="281"/>
    </row>
    <row r="77" spans="1:5" s="381" customFormat="1" ht="12" customHeight="1" thickBot="1">
      <c r="A77" s="14" t="s">
        <v>351</v>
      </c>
      <c r="B77" s="384" t="s">
        <v>329</v>
      </c>
      <c r="C77" s="281"/>
      <c r="D77" s="488">
        <f t="shared" si="1"/>
        <v>0</v>
      </c>
      <c r="E77" s="281"/>
    </row>
    <row r="78" spans="1:5" s="381" customFormat="1" ht="12" customHeight="1" thickBot="1">
      <c r="A78" s="385" t="s">
        <v>330</v>
      </c>
      <c r="B78" s="271" t="s">
        <v>352</v>
      </c>
      <c r="C78" s="276">
        <f>SUM(C79:C82)</f>
        <v>0</v>
      </c>
      <c r="D78" s="490">
        <f t="shared" si="1"/>
        <v>0</v>
      </c>
      <c r="E78" s="276">
        <f>SUM(E79:E82)</f>
        <v>0</v>
      </c>
    </row>
    <row r="79" spans="1:5" s="381" customFormat="1" ht="12" customHeight="1">
      <c r="A79" s="387" t="s">
        <v>331</v>
      </c>
      <c r="B79" s="382" t="s">
        <v>332</v>
      </c>
      <c r="C79" s="281"/>
      <c r="D79" s="279">
        <f t="shared" si="1"/>
        <v>0</v>
      </c>
      <c r="E79" s="281"/>
    </row>
    <row r="80" spans="1:5" s="381" customFormat="1" ht="12" customHeight="1">
      <c r="A80" s="388" t="s">
        <v>333</v>
      </c>
      <c r="B80" s="383" t="s">
        <v>334</v>
      </c>
      <c r="C80" s="281"/>
      <c r="D80" s="279">
        <f t="shared" si="1"/>
        <v>0</v>
      </c>
      <c r="E80" s="281"/>
    </row>
    <row r="81" spans="1:5" s="381" customFormat="1" ht="12" customHeight="1">
      <c r="A81" s="388" t="s">
        <v>335</v>
      </c>
      <c r="B81" s="383" t="s">
        <v>336</v>
      </c>
      <c r="C81" s="281"/>
      <c r="D81" s="279">
        <f t="shared" si="1"/>
        <v>0</v>
      </c>
      <c r="E81" s="281"/>
    </row>
    <row r="82" spans="1:5" s="381" customFormat="1" ht="12" customHeight="1" thickBot="1">
      <c r="A82" s="389" t="s">
        <v>337</v>
      </c>
      <c r="B82" s="384" t="s">
        <v>338</v>
      </c>
      <c r="C82" s="281"/>
      <c r="D82" s="488">
        <f t="shared" si="1"/>
        <v>0</v>
      </c>
      <c r="E82" s="281"/>
    </row>
    <row r="83" spans="1:5" s="381" customFormat="1" ht="13.5" customHeight="1" thickBot="1">
      <c r="A83" s="385" t="s">
        <v>339</v>
      </c>
      <c r="B83" s="271" t="s">
        <v>340</v>
      </c>
      <c r="C83" s="429"/>
      <c r="D83" s="490">
        <f t="shared" si="1"/>
        <v>0</v>
      </c>
      <c r="E83" s="429"/>
    </row>
    <row r="84" spans="1:5" s="381" customFormat="1" ht="15.75" customHeight="1" thickBot="1">
      <c r="A84" s="385" t="s">
        <v>341</v>
      </c>
      <c r="B84" s="390" t="s">
        <v>342</v>
      </c>
      <c r="C84" s="282">
        <f>+C62+C66+C71+C74+C78+C83</f>
        <v>10023477</v>
      </c>
      <c r="D84" s="490">
        <f t="shared" si="1"/>
        <v>6778110</v>
      </c>
      <c r="E84" s="282">
        <f>+E62+E66+E71+E74+E78+E83</f>
        <v>16801587</v>
      </c>
    </row>
    <row r="85" spans="1:5" s="381" customFormat="1" ht="16.5" customHeight="1" thickBot="1">
      <c r="A85" s="391" t="s">
        <v>355</v>
      </c>
      <c r="B85" s="392" t="s">
        <v>343</v>
      </c>
      <c r="C85" s="282">
        <f>+C61+C84</f>
        <v>123494968</v>
      </c>
      <c r="D85" s="489">
        <f>+D61+D84</f>
        <v>13027498</v>
      </c>
      <c r="E85" s="282">
        <f>+E61+E84</f>
        <v>136522466</v>
      </c>
    </row>
    <row r="86" spans="1:5" s="381" customFormat="1" ht="83.25" customHeight="1">
      <c r="A86" s="3"/>
      <c r="B86" s="4"/>
      <c r="C86" s="283"/>
    </row>
    <row r="87" spans="1:5" ht="16.5" customHeight="1">
      <c r="A87" s="511" t="s">
        <v>43</v>
      </c>
      <c r="B87" s="511"/>
      <c r="C87" s="511"/>
    </row>
    <row r="88" spans="1:5" s="393" customFormat="1" ht="16.5" customHeight="1" thickBot="1">
      <c r="A88" s="513" t="s">
        <v>135</v>
      </c>
      <c r="B88" s="513"/>
      <c r="C88" s="120" t="s">
        <v>535</v>
      </c>
    </row>
    <row r="89" spans="1:5" ht="38.1" customHeight="1" thickBot="1">
      <c r="A89" s="21" t="s">
        <v>69</v>
      </c>
      <c r="B89" s="22" t="s">
        <v>44</v>
      </c>
      <c r="C89" s="35" t="s">
        <v>522</v>
      </c>
      <c r="D89" s="35" t="s">
        <v>507</v>
      </c>
      <c r="E89" s="35" t="s">
        <v>523</v>
      </c>
    </row>
    <row r="90" spans="1:5" s="380" customFormat="1" ht="12" customHeight="1" thickBot="1">
      <c r="A90" s="30">
        <v>1</v>
      </c>
      <c r="B90" s="31">
        <v>2</v>
      </c>
      <c r="C90" s="32">
        <v>3</v>
      </c>
      <c r="D90" s="32">
        <v>4</v>
      </c>
      <c r="E90" s="32">
        <v>5</v>
      </c>
    </row>
    <row r="91" spans="1:5" ht="12" customHeight="1" thickBot="1">
      <c r="A91" s="20" t="s">
        <v>15</v>
      </c>
      <c r="B91" s="29" t="s">
        <v>358</v>
      </c>
      <c r="C91" s="275">
        <f>SUM(C92:C96)</f>
        <v>126651934</v>
      </c>
      <c r="D91" s="277">
        <f>E91-C91</f>
        <v>11631349</v>
      </c>
      <c r="E91" s="275">
        <f>SUM(E92:E96)</f>
        <v>138283283</v>
      </c>
    </row>
    <row r="92" spans="1:5" ht="12" customHeight="1">
      <c r="A92" s="15" t="s">
        <v>87</v>
      </c>
      <c r="B92" s="8" t="s">
        <v>45</v>
      </c>
      <c r="C92" s="277">
        <v>55827403</v>
      </c>
      <c r="D92" s="510">
        <f t="shared" ref="D92:D105" si="2">E92-C92</f>
        <v>6614480</v>
      </c>
      <c r="E92" s="277">
        <v>62441883</v>
      </c>
    </row>
    <row r="93" spans="1:5" ht="12" customHeight="1">
      <c r="A93" s="12" t="s">
        <v>88</v>
      </c>
      <c r="B93" s="6" t="s">
        <v>165</v>
      </c>
      <c r="C93" s="278">
        <v>15310217</v>
      </c>
      <c r="D93" s="508">
        <f t="shared" si="2"/>
        <v>338700</v>
      </c>
      <c r="E93" s="278">
        <v>15648917</v>
      </c>
    </row>
    <row r="94" spans="1:5" ht="12" customHeight="1">
      <c r="A94" s="12" t="s">
        <v>89</v>
      </c>
      <c r="B94" s="6" t="s">
        <v>121</v>
      </c>
      <c r="C94" s="280">
        <v>49963310</v>
      </c>
      <c r="D94" s="508">
        <f t="shared" si="2"/>
        <v>5314851</v>
      </c>
      <c r="E94" s="280">
        <v>55278161</v>
      </c>
    </row>
    <row r="95" spans="1:5" ht="12" customHeight="1">
      <c r="A95" s="12" t="s">
        <v>90</v>
      </c>
      <c r="B95" s="9" t="s">
        <v>166</v>
      </c>
      <c r="C95" s="280">
        <v>2898474</v>
      </c>
      <c r="D95" s="508">
        <f t="shared" si="2"/>
        <v>-1309182</v>
      </c>
      <c r="E95" s="280">
        <v>1589292</v>
      </c>
    </row>
    <row r="96" spans="1:5" ht="12" customHeight="1">
      <c r="A96" s="12" t="s">
        <v>98</v>
      </c>
      <c r="B96" s="17" t="s">
        <v>167</v>
      </c>
      <c r="C96" s="280">
        <f>SUM(C97:C106)</f>
        <v>2652530</v>
      </c>
      <c r="D96" s="508">
        <f t="shared" si="2"/>
        <v>672500</v>
      </c>
      <c r="E96" s="280">
        <f>SUM(E97:E106)</f>
        <v>3325030</v>
      </c>
    </row>
    <row r="97" spans="1:5" ht="12" customHeight="1">
      <c r="A97" s="12" t="s">
        <v>91</v>
      </c>
      <c r="B97" s="6" t="s">
        <v>359</v>
      </c>
      <c r="C97" s="280"/>
      <c r="D97" s="449">
        <f t="shared" si="2"/>
        <v>0</v>
      </c>
      <c r="E97" s="280"/>
    </row>
    <row r="98" spans="1:5" ht="12" customHeight="1">
      <c r="A98" s="12" t="s">
        <v>92</v>
      </c>
      <c r="B98" s="122" t="s">
        <v>360</v>
      </c>
      <c r="C98" s="280"/>
      <c r="D98" s="449">
        <f t="shared" si="2"/>
        <v>0</v>
      </c>
      <c r="E98" s="280"/>
    </row>
    <row r="99" spans="1:5" ht="12" customHeight="1">
      <c r="A99" s="12" t="s">
        <v>99</v>
      </c>
      <c r="B99" s="123" t="s">
        <v>361</v>
      </c>
      <c r="C99" s="280"/>
      <c r="D99" s="449">
        <f t="shared" si="2"/>
        <v>0</v>
      </c>
      <c r="E99" s="280"/>
    </row>
    <row r="100" spans="1:5" ht="12" customHeight="1">
      <c r="A100" s="12" t="s">
        <v>100</v>
      </c>
      <c r="B100" s="123" t="s">
        <v>362</v>
      </c>
      <c r="C100" s="280"/>
      <c r="D100" s="449">
        <f t="shared" si="2"/>
        <v>0</v>
      </c>
      <c r="E100" s="280"/>
    </row>
    <row r="101" spans="1:5" ht="12" customHeight="1">
      <c r="A101" s="12" t="s">
        <v>101</v>
      </c>
      <c r="B101" s="122" t="s">
        <v>363</v>
      </c>
      <c r="C101" s="280">
        <v>2652530</v>
      </c>
      <c r="D101" s="508">
        <f t="shared" si="2"/>
        <v>672500</v>
      </c>
      <c r="E101" s="280">
        <v>3325030</v>
      </c>
    </row>
    <row r="102" spans="1:5" ht="12" customHeight="1">
      <c r="A102" s="12" t="s">
        <v>102</v>
      </c>
      <c r="B102" s="122" t="s">
        <v>364</v>
      </c>
      <c r="C102" s="280"/>
      <c r="D102" s="449">
        <f t="shared" si="2"/>
        <v>0</v>
      </c>
      <c r="E102" s="280"/>
    </row>
    <row r="103" spans="1:5" ht="12" customHeight="1">
      <c r="A103" s="12" t="s">
        <v>104</v>
      </c>
      <c r="B103" s="123" t="s">
        <v>365</v>
      </c>
      <c r="C103" s="280"/>
      <c r="D103" s="449">
        <f t="shared" si="2"/>
        <v>0</v>
      </c>
      <c r="E103" s="280"/>
    </row>
    <row r="104" spans="1:5" ht="12" customHeight="1">
      <c r="A104" s="11" t="s">
        <v>168</v>
      </c>
      <c r="B104" s="124" t="s">
        <v>366</v>
      </c>
      <c r="C104" s="280"/>
      <c r="D104" s="449">
        <f t="shared" si="2"/>
        <v>0</v>
      </c>
      <c r="E104" s="280"/>
    </row>
    <row r="105" spans="1:5" ht="12" customHeight="1">
      <c r="A105" s="12" t="s">
        <v>356</v>
      </c>
      <c r="B105" s="124" t="s">
        <v>367</v>
      </c>
      <c r="C105" s="280"/>
      <c r="D105" s="449">
        <f t="shared" si="2"/>
        <v>0</v>
      </c>
      <c r="E105" s="280"/>
    </row>
    <row r="106" spans="1:5" ht="12" customHeight="1" thickBot="1">
      <c r="A106" s="16" t="s">
        <v>357</v>
      </c>
      <c r="B106" s="125" t="s">
        <v>368</v>
      </c>
      <c r="C106" s="284"/>
      <c r="D106" s="509"/>
      <c r="E106" s="284"/>
    </row>
    <row r="107" spans="1:5" ht="12" customHeight="1" thickBot="1">
      <c r="A107" s="18" t="s">
        <v>16</v>
      </c>
      <c r="B107" s="28" t="s">
        <v>369</v>
      </c>
      <c r="C107" s="276">
        <f>+C108+C110+C112</f>
        <v>0</v>
      </c>
      <c r="D107" s="490">
        <f t="shared" ref="D107:D145" si="3">E107-C107</f>
        <v>0</v>
      </c>
      <c r="E107" s="276">
        <f>+E108+E110+E112</f>
        <v>0</v>
      </c>
    </row>
    <row r="108" spans="1:5" ht="12" customHeight="1">
      <c r="A108" s="13" t="s">
        <v>93</v>
      </c>
      <c r="B108" s="6" t="s">
        <v>215</v>
      </c>
      <c r="C108" s="279"/>
      <c r="D108" s="279">
        <f t="shared" si="3"/>
        <v>0</v>
      </c>
      <c r="E108" s="279"/>
    </row>
    <row r="109" spans="1:5" ht="12" customHeight="1">
      <c r="A109" s="13" t="s">
        <v>94</v>
      </c>
      <c r="B109" s="10" t="s">
        <v>373</v>
      </c>
      <c r="C109" s="279"/>
      <c r="D109" s="278">
        <f t="shared" si="3"/>
        <v>0</v>
      </c>
      <c r="E109" s="279"/>
    </row>
    <row r="110" spans="1:5" ht="12" customHeight="1">
      <c r="A110" s="13" t="s">
        <v>95</v>
      </c>
      <c r="B110" s="10" t="s">
        <v>169</v>
      </c>
      <c r="C110" s="278"/>
      <c r="D110" s="278">
        <f t="shared" si="3"/>
        <v>0</v>
      </c>
      <c r="E110" s="278"/>
    </row>
    <row r="111" spans="1:5" ht="12" customHeight="1">
      <c r="A111" s="13" t="s">
        <v>96</v>
      </c>
      <c r="B111" s="10" t="s">
        <v>374</v>
      </c>
      <c r="C111" s="253"/>
      <c r="D111" s="278">
        <f t="shared" si="3"/>
        <v>0</v>
      </c>
      <c r="E111" s="253"/>
    </row>
    <row r="112" spans="1:5" ht="12" customHeight="1">
      <c r="A112" s="13" t="s">
        <v>97</v>
      </c>
      <c r="B112" s="273" t="s">
        <v>218</v>
      </c>
      <c r="C112" s="253"/>
      <c r="D112" s="278">
        <f t="shared" si="3"/>
        <v>0</v>
      </c>
      <c r="E112" s="253"/>
    </row>
    <row r="113" spans="1:5" ht="12" customHeight="1">
      <c r="A113" s="13" t="s">
        <v>103</v>
      </c>
      <c r="B113" s="272" t="s">
        <v>486</v>
      </c>
      <c r="C113" s="253"/>
      <c r="D113" s="278">
        <f t="shared" si="3"/>
        <v>0</v>
      </c>
      <c r="E113" s="253"/>
    </row>
    <row r="114" spans="1:5" ht="12" customHeight="1">
      <c r="A114" s="13" t="s">
        <v>105</v>
      </c>
      <c r="B114" s="378" t="s">
        <v>379</v>
      </c>
      <c r="C114" s="253"/>
      <c r="D114" s="278">
        <f t="shared" si="3"/>
        <v>0</v>
      </c>
      <c r="E114" s="253"/>
    </row>
    <row r="115" spans="1:5">
      <c r="A115" s="13" t="s">
        <v>170</v>
      </c>
      <c r="B115" s="123" t="s">
        <v>362</v>
      </c>
      <c r="C115" s="253"/>
      <c r="D115" s="278">
        <f t="shared" si="3"/>
        <v>0</v>
      </c>
      <c r="E115" s="253"/>
    </row>
    <row r="116" spans="1:5" ht="12" customHeight="1">
      <c r="A116" s="13" t="s">
        <v>171</v>
      </c>
      <c r="B116" s="123" t="s">
        <v>378</v>
      </c>
      <c r="C116" s="253"/>
      <c r="D116" s="278">
        <f t="shared" si="3"/>
        <v>0</v>
      </c>
      <c r="E116" s="253"/>
    </row>
    <row r="117" spans="1:5" ht="12" customHeight="1">
      <c r="A117" s="13" t="s">
        <v>172</v>
      </c>
      <c r="B117" s="123" t="s">
        <v>377</v>
      </c>
      <c r="C117" s="253"/>
      <c r="D117" s="278">
        <f t="shared" si="3"/>
        <v>0</v>
      </c>
      <c r="E117" s="253"/>
    </row>
    <row r="118" spans="1:5" ht="12" customHeight="1">
      <c r="A118" s="13" t="s">
        <v>370</v>
      </c>
      <c r="B118" s="123" t="s">
        <v>365</v>
      </c>
      <c r="C118" s="253"/>
      <c r="D118" s="278">
        <f t="shared" si="3"/>
        <v>0</v>
      </c>
      <c r="E118" s="253"/>
    </row>
    <row r="119" spans="1:5" ht="12" customHeight="1">
      <c r="A119" s="13" t="s">
        <v>371</v>
      </c>
      <c r="B119" s="123" t="s">
        <v>376</v>
      </c>
      <c r="C119" s="253"/>
      <c r="D119" s="278">
        <f t="shared" si="3"/>
        <v>0</v>
      </c>
      <c r="E119" s="253"/>
    </row>
    <row r="120" spans="1:5" ht="16.5" thickBot="1">
      <c r="A120" s="11" t="s">
        <v>372</v>
      </c>
      <c r="B120" s="123" t="s">
        <v>375</v>
      </c>
      <c r="C120" s="254">
        <v>0</v>
      </c>
      <c r="D120" s="280">
        <f t="shared" si="3"/>
        <v>0</v>
      </c>
      <c r="E120" s="254"/>
    </row>
    <row r="121" spans="1:5" ht="12" customHeight="1" thickBot="1">
      <c r="A121" s="18" t="s">
        <v>17</v>
      </c>
      <c r="B121" s="105" t="s">
        <v>380</v>
      </c>
      <c r="C121" s="276">
        <f>+C122+C123</f>
        <v>2800000</v>
      </c>
      <c r="D121" s="490">
        <f t="shared" si="3"/>
        <v>-1088000</v>
      </c>
      <c r="E121" s="276">
        <f>+E122+E123</f>
        <v>1712000</v>
      </c>
    </row>
    <row r="122" spans="1:5" ht="12" customHeight="1">
      <c r="A122" s="13" t="s">
        <v>76</v>
      </c>
      <c r="B122" s="7" t="s">
        <v>57</v>
      </c>
      <c r="C122" s="279">
        <v>2800000</v>
      </c>
      <c r="D122" s="279">
        <f t="shared" si="3"/>
        <v>-1088000</v>
      </c>
      <c r="E122" s="279">
        <v>1712000</v>
      </c>
    </row>
    <row r="123" spans="1:5" ht="12" customHeight="1" thickBot="1">
      <c r="A123" s="14" t="s">
        <v>77</v>
      </c>
      <c r="B123" s="10" t="s">
        <v>58</v>
      </c>
      <c r="C123" s="280"/>
      <c r="D123" s="280">
        <f t="shared" si="3"/>
        <v>0</v>
      </c>
      <c r="E123" s="280"/>
    </row>
    <row r="124" spans="1:5" ht="12" customHeight="1" thickBot="1">
      <c r="A124" s="18" t="s">
        <v>18</v>
      </c>
      <c r="B124" s="105" t="s">
        <v>381</v>
      </c>
      <c r="C124" s="276">
        <f>+C91+C107+C121</f>
        <v>129451934</v>
      </c>
      <c r="D124" s="490">
        <f t="shared" si="3"/>
        <v>10543349</v>
      </c>
      <c r="E124" s="276">
        <f>+E91+E107+E121</f>
        <v>139995283</v>
      </c>
    </row>
    <row r="125" spans="1:5" ht="12" customHeight="1" thickBot="1">
      <c r="A125" s="18" t="s">
        <v>19</v>
      </c>
      <c r="B125" s="105" t="s">
        <v>382</v>
      </c>
      <c r="C125" s="276">
        <f>+C126+C127+C128</f>
        <v>0</v>
      </c>
      <c r="D125" s="279">
        <f t="shared" si="3"/>
        <v>0</v>
      </c>
      <c r="E125" s="276">
        <f>+E126+E127+E128</f>
        <v>0</v>
      </c>
    </row>
    <row r="126" spans="1:5" ht="12" customHeight="1">
      <c r="A126" s="13" t="s">
        <v>80</v>
      </c>
      <c r="B126" s="7" t="s">
        <v>383</v>
      </c>
      <c r="C126" s="253"/>
      <c r="D126" s="278">
        <f t="shared" si="3"/>
        <v>0</v>
      </c>
      <c r="E126" s="253"/>
    </row>
    <row r="127" spans="1:5" ht="12" customHeight="1">
      <c r="A127" s="13" t="s">
        <v>81</v>
      </c>
      <c r="B127" s="7" t="s">
        <v>384</v>
      </c>
      <c r="C127" s="253"/>
      <c r="D127" s="278">
        <f t="shared" si="3"/>
        <v>0</v>
      </c>
      <c r="E127" s="253"/>
    </row>
    <row r="128" spans="1:5" ht="12" customHeight="1" thickBot="1">
      <c r="A128" s="11" t="s">
        <v>82</v>
      </c>
      <c r="B128" s="5" t="s">
        <v>385</v>
      </c>
      <c r="C128" s="253"/>
      <c r="D128" s="278">
        <f t="shared" si="3"/>
        <v>0</v>
      </c>
      <c r="E128" s="253"/>
    </row>
    <row r="129" spans="1:9" ht="12" customHeight="1" thickBot="1">
      <c r="A129" s="18" t="s">
        <v>20</v>
      </c>
      <c r="B129" s="105" t="s">
        <v>446</v>
      </c>
      <c r="C129" s="276">
        <f>+C130+C131+C132+C133</f>
        <v>0</v>
      </c>
      <c r="D129" s="278">
        <f t="shared" si="3"/>
        <v>0</v>
      </c>
      <c r="E129" s="276">
        <f>+E130+E131+E132+E133</f>
        <v>0</v>
      </c>
    </row>
    <row r="130" spans="1:9" ht="12" customHeight="1">
      <c r="A130" s="13" t="s">
        <v>83</v>
      </c>
      <c r="B130" s="7" t="s">
        <v>386</v>
      </c>
      <c r="C130" s="253"/>
      <c r="D130" s="278">
        <f t="shared" si="3"/>
        <v>0</v>
      </c>
      <c r="E130" s="253"/>
    </row>
    <row r="131" spans="1:9" ht="12" customHeight="1">
      <c r="A131" s="13" t="s">
        <v>84</v>
      </c>
      <c r="B131" s="7" t="s">
        <v>387</v>
      </c>
      <c r="C131" s="253"/>
      <c r="D131" s="278">
        <f t="shared" si="3"/>
        <v>0</v>
      </c>
      <c r="E131" s="253"/>
    </row>
    <row r="132" spans="1:9" ht="12" customHeight="1">
      <c r="A132" s="13" t="s">
        <v>289</v>
      </c>
      <c r="B132" s="7" t="s">
        <v>388</v>
      </c>
      <c r="C132" s="253"/>
      <c r="D132" s="278">
        <f t="shared" si="3"/>
        <v>0</v>
      </c>
      <c r="E132" s="253"/>
    </row>
    <row r="133" spans="1:9" ht="12" customHeight="1" thickBot="1">
      <c r="A133" s="11" t="s">
        <v>290</v>
      </c>
      <c r="B133" s="5" t="s">
        <v>389</v>
      </c>
      <c r="C133" s="253"/>
      <c r="D133" s="280">
        <f t="shared" si="3"/>
        <v>0</v>
      </c>
      <c r="E133" s="253"/>
    </row>
    <row r="134" spans="1:9" ht="12" customHeight="1" thickBot="1">
      <c r="A134" s="18" t="s">
        <v>21</v>
      </c>
      <c r="B134" s="105" t="s">
        <v>390</v>
      </c>
      <c r="C134" s="282">
        <f>+C135+C136+C137+C138</f>
        <v>3692379</v>
      </c>
      <c r="D134" s="490">
        <f t="shared" si="3"/>
        <v>0</v>
      </c>
      <c r="E134" s="282">
        <f>+E135+E136+E137+E138</f>
        <v>3692379</v>
      </c>
    </row>
    <row r="135" spans="1:9" ht="12" customHeight="1">
      <c r="A135" s="13" t="s">
        <v>85</v>
      </c>
      <c r="B135" s="7" t="s">
        <v>391</v>
      </c>
      <c r="C135" s="253"/>
      <c r="D135" s="279">
        <f t="shared" si="3"/>
        <v>0</v>
      </c>
      <c r="E135" s="253"/>
    </row>
    <row r="136" spans="1:9" ht="12" customHeight="1">
      <c r="A136" s="13" t="s">
        <v>86</v>
      </c>
      <c r="B136" s="7" t="s">
        <v>401</v>
      </c>
      <c r="C136" s="253">
        <v>3692379</v>
      </c>
      <c r="D136" s="278">
        <f t="shared" si="3"/>
        <v>0</v>
      </c>
      <c r="E136" s="253">
        <v>3692379</v>
      </c>
    </row>
    <row r="137" spans="1:9" ht="12" customHeight="1">
      <c r="A137" s="13" t="s">
        <v>302</v>
      </c>
      <c r="B137" s="7" t="s">
        <v>392</v>
      </c>
      <c r="C137" s="253"/>
      <c r="D137" s="278">
        <f t="shared" si="3"/>
        <v>0</v>
      </c>
      <c r="E137" s="253"/>
    </row>
    <row r="138" spans="1:9" ht="12" customHeight="1" thickBot="1">
      <c r="A138" s="11" t="s">
        <v>303</v>
      </c>
      <c r="B138" s="5" t="s">
        <v>393</v>
      </c>
      <c r="C138" s="253"/>
      <c r="D138" s="280">
        <f t="shared" si="3"/>
        <v>0</v>
      </c>
      <c r="E138" s="253"/>
    </row>
    <row r="139" spans="1:9" ht="12" customHeight="1" thickBot="1">
      <c r="A139" s="18" t="s">
        <v>22</v>
      </c>
      <c r="B139" s="105" t="s">
        <v>394</v>
      </c>
      <c r="C139" s="285">
        <f>+C140+C141+C142+C143</f>
        <v>0</v>
      </c>
      <c r="D139" s="490">
        <f t="shared" si="3"/>
        <v>0</v>
      </c>
      <c r="E139" s="285">
        <f>+E140+E141+E142+E143</f>
        <v>0</v>
      </c>
    </row>
    <row r="140" spans="1:9" ht="12" customHeight="1">
      <c r="A140" s="13" t="s">
        <v>163</v>
      </c>
      <c r="B140" s="7" t="s">
        <v>395</v>
      </c>
      <c r="C140" s="253"/>
      <c r="D140" s="279">
        <f t="shared" si="3"/>
        <v>0</v>
      </c>
      <c r="E140" s="253"/>
    </row>
    <row r="141" spans="1:9" ht="12" customHeight="1">
      <c r="A141" s="13" t="s">
        <v>164</v>
      </c>
      <c r="B141" s="7" t="s">
        <v>396</v>
      </c>
      <c r="C141" s="253"/>
      <c r="D141" s="278">
        <f t="shared" si="3"/>
        <v>0</v>
      </c>
      <c r="E141" s="253"/>
    </row>
    <row r="142" spans="1:9" ht="12" customHeight="1">
      <c r="A142" s="13" t="s">
        <v>217</v>
      </c>
      <c r="B142" s="7" t="s">
        <v>397</v>
      </c>
      <c r="C142" s="253"/>
      <c r="D142" s="278">
        <f t="shared" si="3"/>
        <v>0</v>
      </c>
      <c r="E142" s="253"/>
    </row>
    <row r="143" spans="1:9" ht="12" customHeight="1" thickBot="1">
      <c r="A143" s="13" t="s">
        <v>305</v>
      </c>
      <c r="B143" s="7" t="s">
        <v>398</v>
      </c>
      <c r="C143" s="253"/>
      <c r="D143" s="280">
        <f t="shared" si="3"/>
        <v>0</v>
      </c>
      <c r="E143" s="253"/>
    </row>
    <row r="144" spans="1:9" ht="15" customHeight="1" thickBot="1">
      <c r="A144" s="18" t="s">
        <v>23</v>
      </c>
      <c r="B144" s="105" t="s">
        <v>399</v>
      </c>
      <c r="C144" s="394">
        <f>+C125+C129+C134+C139</f>
        <v>3692379</v>
      </c>
      <c r="D144" s="490">
        <f t="shared" si="3"/>
        <v>0</v>
      </c>
      <c r="E144" s="394">
        <f>+E125+E129+E134+E139</f>
        <v>3692379</v>
      </c>
      <c r="F144" s="395"/>
      <c r="G144" s="396"/>
      <c r="H144" s="396"/>
      <c r="I144" s="396"/>
    </row>
    <row r="145" spans="1:5" s="381" customFormat="1" ht="12.95" customHeight="1" thickBot="1">
      <c r="A145" s="274" t="s">
        <v>24</v>
      </c>
      <c r="B145" s="356" t="s">
        <v>400</v>
      </c>
      <c r="C145" s="394">
        <f>+C124+C144</f>
        <v>133144313</v>
      </c>
      <c r="D145" s="490">
        <f t="shared" si="3"/>
        <v>10543349</v>
      </c>
      <c r="E145" s="394">
        <f>+E124+E144</f>
        <v>143687662</v>
      </c>
    </row>
    <row r="146" spans="1:5" ht="7.5" customHeight="1"/>
    <row r="147" spans="1:5">
      <c r="A147" s="514" t="s">
        <v>402</v>
      </c>
      <c r="B147" s="514"/>
      <c r="C147" s="514"/>
    </row>
    <row r="148" spans="1:5" ht="15" customHeight="1" thickBot="1">
      <c r="A148" s="512" t="s">
        <v>136</v>
      </c>
      <c r="B148" s="512"/>
      <c r="C148" s="286" t="s">
        <v>535</v>
      </c>
    </row>
    <row r="149" spans="1:5" ht="13.5" customHeight="1" thickBot="1">
      <c r="A149" s="18">
        <v>1</v>
      </c>
      <c r="B149" s="28" t="s">
        <v>403</v>
      </c>
      <c r="C149" s="276">
        <f>+C61-C124</f>
        <v>-15980443</v>
      </c>
      <c r="D149" s="397"/>
    </row>
    <row r="150" spans="1:5" ht="27.75" customHeight="1" thickBot="1">
      <c r="A150" s="18" t="s">
        <v>16</v>
      </c>
      <c r="B150" s="28" t="s">
        <v>404</v>
      </c>
      <c r="C150" s="276">
        <f>+C84-C144</f>
        <v>6331098</v>
      </c>
    </row>
  </sheetData>
  <mergeCells count="6">
    <mergeCell ref="A148:B148"/>
    <mergeCell ref="A1:C1"/>
    <mergeCell ref="A2:B2"/>
    <mergeCell ref="A87:C87"/>
    <mergeCell ref="A88:B88"/>
    <mergeCell ref="A147:C147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
2016. ÉVI KÖLTSÉGVETÉS
KÖTELEZŐ FELADATAINAK MÉRLEGE &amp;R&amp;"Times New Roman CE,Félkövér dőlt"&amp;11 1.2. melléklet az 5/2017. (IV.27.)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4" sqref="H24"/>
    </sheetView>
  </sheetViews>
  <sheetFormatPr defaultRowHeight="12.75"/>
  <cols>
    <col min="1" max="1" width="5.83203125" style="87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573" t="s">
        <v>8</v>
      </c>
      <c r="C1" s="573"/>
      <c r="D1" s="573"/>
    </row>
    <row r="2" spans="1:4" s="75" customFormat="1" ht="16.5" thickBot="1">
      <c r="A2" s="74"/>
      <c r="B2" s="355"/>
      <c r="D2" s="38" t="s">
        <v>61</v>
      </c>
    </row>
    <row r="3" spans="1:4" s="77" customFormat="1" ht="48" customHeight="1" thickBot="1">
      <c r="A3" s="76" t="s">
        <v>13</v>
      </c>
      <c r="B3" s="181" t="s">
        <v>14</v>
      </c>
      <c r="C3" s="181" t="s">
        <v>71</v>
      </c>
      <c r="D3" s="182" t="s">
        <v>72</v>
      </c>
    </row>
    <row r="4" spans="1:4" s="77" customFormat="1" ht="14.1" customHeight="1" thickBot="1">
      <c r="A4" s="33">
        <v>1</v>
      </c>
      <c r="B4" s="184">
        <v>2</v>
      </c>
      <c r="C4" s="184">
        <v>3</v>
      </c>
      <c r="D4" s="185">
        <v>4</v>
      </c>
    </row>
    <row r="5" spans="1:4" ht="18" customHeight="1">
      <c r="A5" s="114" t="s">
        <v>15</v>
      </c>
      <c r="B5" s="186" t="s">
        <v>149</v>
      </c>
      <c r="C5" s="112"/>
      <c r="D5" s="78"/>
    </row>
    <row r="6" spans="1:4" ht="18" customHeight="1">
      <c r="A6" s="79" t="s">
        <v>16</v>
      </c>
      <c r="B6" s="187" t="s">
        <v>150</v>
      </c>
      <c r="C6" s="113"/>
      <c r="D6" s="81"/>
    </row>
    <row r="7" spans="1:4" ht="18" customHeight="1">
      <c r="A7" s="79" t="s">
        <v>17</v>
      </c>
      <c r="B7" s="187" t="s">
        <v>106</v>
      </c>
      <c r="C7" s="113"/>
      <c r="D7" s="81"/>
    </row>
    <row r="8" spans="1:4" ht="18" customHeight="1">
      <c r="A8" s="79" t="s">
        <v>18</v>
      </c>
      <c r="B8" s="187" t="s">
        <v>107</v>
      </c>
      <c r="C8" s="113"/>
      <c r="D8" s="81"/>
    </row>
    <row r="9" spans="1:4" ht="18" customHeight="1">
      <c r="A9" s="79" t="s">
        <v>19</v>
      </c>
      <c r="B9" s="187" t="s">
        <v>142</v>
      </c>
      <c r="C9" s="113"/>
      <c r="D9" s="81"/>
    </row>
    <row r="10" spans="1:4" ht="18" customHeight="1">
      <c r="A10" s="79" t="s">
        <v>20</v>
      </c>
      <c r="B10" s="187" t="s">
        <v>143</v>
      </c>
      <c r="C10" s="113"/>
      <c r="D10" s="81"/>
    </row>
    <row r="11" spans="1:4" ht="18" customHeight="1">
      <c r="A11" s="79" t="s">
        <v>21</v>
      </c>
      <c r="B11" s="188" t="s">
        <v>144</v>
      </c>
      <c r="C11" s="113"/>
      <c r="D11" s="81"/>
    </row>
    <row r="12" spans="1:4" ht="18" customHeight="1">
      <c r="A12" s="79" t="s">
        <v>23</v>
      </c>
      <c r="B12" s="188" t="s">
        <v>145</v>
      </c>
      <c r="C12" s="113"/>
      <c r="D12" s="81"/>
    </row>
    <row r="13" spans="1:4" ht="18" customHeight="1">
      <c r="A13" s="79" t="s">
        <v>24</v>
      </c>
      <c r="B13" s="188" t="s">
        <v>146</v>
      </c>
      <c r="C13" s="113"/>
      <c r="D13" s="81"/>
    </row>
    <row r="14" spans="1:4" ht="18" customHeight="1">
      <c r="A14" s="79" t="s">
        <v>25</v>
      </c>
      <c r="B14" s="188" t="s">
        <v>147</v>
      </c>
      <c r="C14" s="113"/>
      <c r="D14" s="81"/>
    </row>
    <row r="15" spans="1:4" ht="22.5" customHeight="1">
      <c r="A15" s="79" t="s">
        <v>26</v>
      </c>
      <c r="B15" s="188" t="s">
        <v>148</v>
      </c>
      <c r="C15" s="113"/>
      <c r="D15" s="81"/>
    </row>
    <row r="16" spans="1:4" ht="18" customHeight="1">
      <c r="A16" s="79" t="s">
        <v>27</v>
      </c>
      <c r="B16" s="187" t="s">
        <v>108</v>
      </c>
      <c r="C16" s="113"/>
      <c r="D16" s="81"/>
    </row>
    <row r="17" spans="1:4" ht="18" customHeight="1">
      <c r="A17" s="79" t="s">
        <v>28</v>
      </c>
      <c r="B17" s="187" t="s">
        <v>10</v>
      </c>
      <c r="C17" s="113"/>
      <c r="D17" s="81"/>
    </row>
    <row r="18" spans="1:4" ht="18" customHeight="1">
      <c r="A18" s="79" t="s">
        <v>29</v>
      </c>
      <c r="B18" s="187" t="s">
        <v>9</v>
      </c>
      <c r="C18" s="113"/>
      <c r="D18" s="81"/>
    </row>
    <row r="19" spans="1:4" ht="18" customHeight="1">
      <c r="A19" s="79" t="s">
        <v>30</v>
      </c>
      <c r="B19" s="187" t="s">
        <v>109</v>
      </c>
      <c r="C19" s="113"/>
      <c r="D19" s="81"/>
    </row>
    <row r="20" spans="1:4" ht="18" customHeight="1">
      <c r="A20" s="79" t="s">
        <v>31</v>
      </c>
      <c r="B20" s="187" t="s">
        <v>110</v>
      </c>
      <c r="C20" s="113"/>
      <c r="D20" s="81"/>
    </row>
    <row r="21" spans="1:4" ht="18" customHeight="1">
      <c r="A21" s="79" t="s">
        <v>32</v>
      </c>
      <c r="B21" s="104"/>
      <c r="C21" s="80"/>
      <c r="D21" s="81"/>
    </row>
    <row r="22" spans="1:4" ht="18" customHeight="1">
      <c r="A22" s="79" t="s">
        <v>33</v>
      </c>
      <c r="B22" s="82"/>
      <c r="C22" s="80"/>
      <c r="D22" s="81"/>
    </row>
    <row r="23" spans="1:4" ht="18" customHeight="1">
      <c r="A23" s="79" t="s">
        <v>34</v>
      </c>
      <c r="B23" s="82"/>
      <c r="C23" s="80"/>
      <c r="D23" s="81"/>
    </row>
    <row r="24" spans="1:4" ht="18" customHeight="1">
      <c r="A24" s="79" t="s">
        <v>35</v>
      </c>
      <c r="B24" s="82"/>
      <c r="C24" s="80"/>
      <c r="D24" s="81"/>
    </row>
    <row r="25" spans="1:4" ht="18" customHeight="1">
      <c r="A25" s="79" t="s">
        <v>36</v>
      </c>
      <c r="B25" s="82"/>
      <c r="C25" s="80"/>
      <c r="D25" s="81"/>
    </row>
    <row r="26" spans="1:4" ht="18" customHeight="1">
      <c r="A26" s="79" t="s">
        <v>37</v>
      </c>
      <c r="B26" s="82"/>
      <c r="C26" s="80"/>
      <c r="D26" s="81"/>
    </row>
    <row r="27" spans="1:4" ht="18" customHeight="1">
      <c r="A27" s="79" t="s">
        <v>38</v>
      </c>
      <c r="B27" s="82"/>
      <c r="C27" s="80"/>
      <c r="D27" s="81"/>
    </row>
    <row r="28" spans="1:4" ht="18" customHeight="1">
      <c r="A28" s="79" t="s">
        <v>39</v>
      </c>
      <c r="B28" s="82"/>
      <c r="C28" s="80"/>
      <c r="D28" s="81"/>
    </row>
    <row r="29" spans="1:4" ht="18" customHeight="1" thickBot="1">
      <c r="A29" s="115" t="s">
        <v>40</v>
      </c>
      <c r="B29" s="83"/>
      <c r="C29" s="84"/>
      <c r="D29" s="85"/>
    </row>
    <row r="30" spans="1:4" ht="18" customHeight="1" thickBot="1">
      <c r="A30" s="34" t="s">
        <v>41</v>
      </c>
      <c r="B30" s="192" t="s">
        <v>48</v>
      </c>
      <c r="C30" s="193">
        <f>+C5+C6+C7+C8+C9+C16+C17+C18+C19+C20+C21+C22+C23+C24+C25+C26+C27+C28+C29</f>
        <v>0</v>
      </c>
      <c r="D30" s="194">
        <f>+D5+D6+D7+D8+D9+D16+D17+D18+D19+D20+D21+D22+D23+D24+D25+D26+D27+D28+D29</f>
        <v>0</v>
      </c>
    </row>
    <row r="31" spans="1:4" ht="8.25" customHeight="1">
      <c r="A31" s="86"/>
      <c r="B31" s="572"/>
      <c r="C31" s="572"/>
      <c r="D31" s="572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showGridLines="0" showRuler="0" view="pageLayout" zoomScaleNormal="120" zoomScaleSheetLayoutView="100" workbookViewId="0">
      <selection activeCell="E114" sqref="E114"/>
    </sheetView>
  </sheetViews>
  <sheetFormatPr defaultRowHeight="15.75"/>
  <cols>
    <col min="1" max="1" width="9.5" style="357" customWidth="1"/>
    <col min="2" max="2" width="76.1640625" style="357" customWidth="1"/>
    <col min="3" max="3" width="16.83203125" style="358" customWidth="1"/>
    <col min="4" max="4" width="14.6640625" style="379" customWidth="1"/>
    <col min="5" max="5" width="14.83203125" style="379" customWidth="1"/>
    <col min="6" max="16384" width="9.33203125" style="379"/>
  </cols>
  <sheetData>
    <row r="1" spans="1:5" ht="15.95" customHeight="1">
      <c r="A1" s="511" t="s">
        <v>12</v>
      </c>
      <c r="B1" s="511"/>
      <c r="C1" s="511"/>
    </row>
    <row r="2" spans="1:5" ht="15.95" customHeight="1" thickBot="1">
      <c r="A2" s="512" t="s">
        <v>134</v>
      </c>
      <c r="B2" s="512"/>
      <c r="E2" s="286" t="s">
        <v>535</v>
      </c>
    </row>
    <row r="3" spans="1:5" ht="38.1" customHeight="1" thickBot="1">
      <c r="A3" s="21" t="s">
        <v>69</v>
      </c>
      <c r="B3" s="22" t="s">
        <v>14</v>
      </c>
      <c r="C3" s="35" t="s">
        <v>522</v>
      </c>
      <c r="D3" s="35" t="s">
        <v>507</v>
      </c>
      <c r="E3" s="35" t="s">
        <v>523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0</v>
      </c>
      <c r="D5" s="276">
        <f>+D6+D7+D8+D9+D10+D11</f>
        <v>0</v>
      </c>
      <c r="E5" s="276">
        <f>+E6+E7+E8+E9+E10+E11</f>
        <v>0</v>
      </c>
    </row>
    <row r="6" spans="1:5" s="381" customFormat="1" ht="12" customHeight="1">
      <c r="A6" s="13" t="s">
        <v>87</v>
      </c>
      <c r="B6" s="382" t="s">
        <v>246</v>
      </c>
      <c r="C6" s="279"/>
      <c r="D6" s="279"/>
      <c r="E6" s="279"/>
    </row>
    <row r="7" spans="1:5" s="381" customFormat="1" ht="12" customHeight="1">
      <c r="A7" s="12" t="s">
        <v>88</v>
      </c>
      <c r="B7" s="383" t="s">
        <v>247</v>
      </c>
      <c r="C7" s="278"/>
      <c r="D7" s="278"/>
      <c r="E7" s="278"/>
    </row>
    <row r="8" spans="1:5" s="381" customFormat="1" ht="12" customHeight="1">
      <c r="A8" s="12" t="s">
        <v>89</v>
      </c>
      <c r="B8" s="383" t="s">
        <v>248</v>
      </c>
      <c r="C8" s="278"/>
      <c r="D8" s="278"/>
      <c r="E8" s="278"/>
    </row>
    <row r="9" spans="1:5" s="381" customFormat="1" ht="12" customHeight="1">
      <c r="A9" s="12" t="s">
        <v>90</v>
      </c>
      <c r="B9" s="383" t="s">
        <v>249</v>
      </c>
      <c r="C9" s="278"/>
      <c r="D9" s="278"/>
      <c r="E9" s="278"/>
    </row>
    <row r="10" spans="1:5" s="381" customFormat="1" ht="12" customHeight="1">
      <c r="A10" s="12" t="s">
        <v>130</v>
      </c>
      <c r="B10" s="383" t="s">
        <v>250</v>
      </c>
      <c r="C10" s="278"/>
      <c r="D10" s="278"/>
      <c r="E10" s="278"/>
    </row>
    <row r="11" spans="1:5" s="381" customFormat="1" ht="12" customHeight="1" thickBot="1">
      <c r="A11" s="14" t="s">
        <v>91</v>
      </c>
      <c r="B11" s="384" t="s">
        <v>251</v>
      </c>
      <c r="C11" s="278"/>
      <c r="D11" s="278"/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  <c r="D12" s="276">
        <f>+D13+D14+D15+D16+D17</f>
        <v>0</v>
      </c>
      <c r="E12" s="276">
        <f>+E13+E14+E15+E16+E17</f>
        <v>0</v>
      </c>
    </row>
    <row r="13" spans="1:5" s="381" customFormat="1" ht="12" customHeight="1">
      <c r="A13" s="13" t="s">
        <v>93</v>
      </c>
      <c r="B13" s="382" t="s">
        <v>253</v>
      </c>
      <c r="C13" s="279"/>
      <c r="D13" s="279"/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8"/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8"/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8"/>
      <c r="E16" s="278"/>
    </row>
    <row r="17" spans="1:5" s="381" customFormat="1" ht="12" customHeight="1">
      <c r="A17" s="12" t="s">
        <v>97</v>
      </c>
      <c r="B17" s="383" t="s">
        <v>255</v>
      </c>
      <c r="C17" s="278"/>
      <c r="D17" s="278"/>
      <c r="E17" s="278"/>
    </row>
    <row r="18" spans="1:5" s="381" customFormat="1" ht="12" customHeight="1" thickBot="1">
      <c r="A18" s="14" t="s">
        <v>103</v>
      </c>
      <c r="B18" s="384" t="s">
        <v>256</v>
      </c>
      <c r="C18" s="280"/>
      <c r="D18" s="280"/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>+D20+D21+D22+D23+D24</f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/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8"/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8"/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8"/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8"/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280"/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18820000</v>
      </c>
      <c r="D26" s="282">
        <f>E26-C26</f>
        <v>906871</v>
      </c>
      <c r="E26" s="282">
        <f>+E27+E30+E31+E32</f>
        <v>19726871</v>
      </c>
    </row>
    <row r="27" spans="1:5" s="381" customFormat="1" ht="12" customHeight="1">
      <c r="A27" s="13" t="s">
        <v>263</v>
      </c>
      <c r="B27" s="382" t="s">
        <v>269</v>
      </c>
      <c r="C27" s="377">
        <v>11500000</v>
      </c>
      <c r="D27" s="510">
        <f t="shared" ref="D27:D32" si="0">E27-C27</f>
        <v>1640000</v>
      </c>
      <c r="E27" s="377">
        <v>13140000</v>
      </c>
    </row>
    <row r="28" spans="1:5" s="381" customFormat="1" ht="12" customHeight="1">
      <c r="A28" s="12" t="s">
        <v>264</v>
      </c>
      <c r="B28" s="383" t="s">
        <v>270</v>
      </c>
      <c r="C28" s="278"/>
      <c r="D28" s="508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11500000</v>
      </c>
      <c r="D29" s="508">
        <f t="shared" si="0"/>
        <v>1640000</v>
      </c>
      <c r="E29" s="278">
        <v>13140000</v>
      </c>
    </row>
    <row r="30" spans="1:5" s="381" customFormat="1" ht="12" customHeight="1">
      <c r="A30" s="12" t="s">
        <v>266</v>
      </c>
      <c r="B30" s="383" t="s">
        <v>272</v>
      </c>
      <c r="C30" s="278">
        <v>6200000</v>
      </c>
      <c r="D30" s="508">
        <f t="shared" si="0"/>
        <v>218528</v>
      </c>
      <c r="E30" s="278">
        <v>6418528</v>
      </c>
    </row>
    <row r="31" spans="1:5" s="381" customFormat="1" ht="12" customHeight="1">
      <c r="A31" s="12" t="s">
        <v>267</v>
      </c>
      <c r="B31" s="383" t="s">
        <v>273</v>
      </c>
      <c r="C31" s="278">
        <v>300000</v>
      </c>
      <c r="D31" s="508">
        <f t="shared" si="0"/>
        <v>-300000</v>
      </c>
      <c r="E31" s="278">
        <v>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820000</v>
      </c>
      <c r="D32" s="509">
        <f t="shared" si="0"/>
        <v>-651657</v>
      </c>
      <c r="E32" s="280">
        <v>168343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0</v>
      </c>
      <c r="D33" s="276">
        <f>SUM(D34:D43)</f>
        <v>0</v>
      </c>
      <c r="E33" s="276">
        <f>SUM(E34:E43)</f>
        <v>0</v>
      </c>
    </row>
    <row r="34" spans="1:5" s="381" customFormat="1" ht="12" customHeight="1">
      <c r="A34" s="13" t="s">
        <v>80</v>
      </c>
      <c r="B34" s="382" t="s">
        <v>278</v>
      </c>
      <c r="C34" s="279"/>
      <c r="D34" s="279"/>
      <c r="E34" s="279"/>
    </row>
    <row r="35" spans="1:5" s="381" customFormat="1" ht="12" customHeight="1">
      <c r="A35" s="12" t="s">
        <v>81</v>
      </c>
      <c r="B35" s="383" t="s">
        <v>279</v>
      </c>
      <c r="C35" s="278"/>
      <c r="D35" s="278"/>
      <c r="E35" s="278"/>
    </row>
    <row r="36" spans="1:5" s="381" customFormat="1" ht="12" customHeight="1">
      <c r="A36" s="12" t="s">
        <v>82</v>
      </c>
      <c r="B36" s="383" t="s">
        <v>280</v>
      </c>
      <c r="C36" s="278"/>
      <c r="D36" s="278"/>
      <c r="E36" s="278"/>
    </row>
    <row r="37" spans="1:5" s="381" customFormat="1" ht="12" customHeight="1">
      <c r="A37" s="12" t="s">
        <v>157</v>
      </c>
      <c r="B37" s="383" t="s">
        <v>281</v>
      </c>
      <c r="C37" s="278"/>
      <c r="D37" s="278"/>
      <c r="E37" s="278"/>
    </row>
    <row r="38" spans="1:5" s="381" customFormat="1" ht="12" customHeight="1">
      <c r="A38" s="12" t="s">
        <v>158</v>
      </c>
      <c r="B38" s="383" t="s">
        <v>282</v>
      </c>
      <c r="C38" s="278"/>
      <c r="D38" s="278"/>
      <c r="E38" s="278"/>
    </row>
    <row r="39" spans="1:5" s="381" customFormat="1" ht="12" customHeight="1">
      <c r="A39" s="12" t="s">
        <v>159</v>
      </c>
      <c r="B39" s="383" t="s">
        <v>283</v>
      </c>
      <c r="C39" s="278"/>
      <c r="D39" s="278"/>
      <c r="E39" s="278"/>
    </row>
    <row r="40" spans="1:5" s="381" customFormat="1" ht="12" customHeight="1">
      <c r="A40" s="12" t="s">
        <v>160</v>
      </c>
      <c r="B40" s="383" t="s">
        <v>284</v>
      </c>
      <c r="C40" s="278"/>
      <c r="D40" s="278"/>
      <c r="E40" s="278"/>
    </row>
    <row r="41" spans="1:5" s="381" customFormat="1" ht="12" customHeight="1">
      <c r="A41" s="12" t="s">
        <v>161</v>
      </c>
      <c r="B41" s="383" t="s">
        <v>285</v>
      </c>
      <c r="C41" s="278"/>
      <c r="D41" s="278"/>
      <c r="E41" s="278"/>
    </row>
    <row r="42" spans="1:5" s="381" customFormat="1" ht="12" customHeight="1">
      <c r="A42" s="12" t="s">
        <v>276</v>
      </c>
      <c r="B42" s="383" t="s">
        <v>286</v>
      </c>
      <c r="C42" s="281"/>
      <c r="D42" s="281"/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371"/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>SUM(D45:D49)</f>
        <v>0</v>
      </c>
      <c r="E44" s="276">
        <f>SUM(E45:E49)</f>
        <v>278000</v>
      </c>
    </row>
    <row r="45" spans="1:5" s="381" customFormat="1" ht="12" customHeight="1">
      <c r="A45" s="13" t="s">
        <v>83</v>
      </c>
      <c r="B45" s="382" t="s">
        <v>292</v>
      </c>
      <c r="C45" s="428"/>
      <c r="D45" s="428"/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81"/>
      <c r="E46" s="281">
        <v>158000</v>
      </c>
    </row>
    <row r="47" spans="1:5" s="381" customFormat="1" ht="12" customHeight="1">
      <c r="A47" s="12" t="s">
        <v>289</v>
      </c>
      <c r="B47" s="383" t="s">
        <v>294</v>
      </c>
      <c r="C47" s="281"/>
      <c r="D47" s="281"/>
      <c r="E47" s="281">
        <v>120000</v>
      </c>
    </row>
    <row r="48" spans="1:5" s="381" customFormat="1" ht="12" customHeight="1">
      <c r="A48" s="12" t="s">
        <v>290</v>
      </c>
      <c r="B48" s="383" t="s">
        <v>295</v>
      </c>
      <c r="C48" s="281"/>
      <c r="D48" s="281"/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371"/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>SUM(D51:D53)</f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/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278"/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8"/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280"/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>SUM(D56:D58)</f>
        <v>0</v>
      </c>
      <c r="E55" s="276">
        <f>SUM(E56:E58)</f>
        <v>0</v>
      </c>
    </row>
    <row r="56" spans="1:5" s="381" customFormat="1" ht="12" customHeight="1">
      <c r="A56" s="13" t="s">
        <v>163</v>
      </c>
      <c r="B56" s="382" t="s">
        <v>306</v>
      </c>
      <c r="C56" s="281"/>
      <c r="D56" s="281"/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281"/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281"/>
      <c r="E58" s="281"/>
    </row>
    <row r="59" spans="1:5" s="381" customFormat="1" ht="12" customHeight="1" thickBot="1">
      <c r="A59" s="14" t="s">
        <v>305</v>
      </c>
      <c r="B59" s="384" t="s">
        <v>308</v>
      </c>
      <c r="C59" s="281"/>
      <c r="D59" s="281"/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18820000</v>
      </c>
      <c r="D60" s="282">
        <f>+D5+D12+D19+D26+D33+D44+D50+D55</f>
        <v>906871</v>
      </c>
      <c r="E60" s="282">
        <f>+E5+E12+E19+E26+E33+E44+E50+E55</f>
        <v>20004871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6">
        <f>SUM(D62:D64)</f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81"/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81"/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81"/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>SUM(D66:D69)</f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81"/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81"/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81"/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281"/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0</v>
      </c>
      <c r="D70" s="276">
        <f>SUM(D71:D72)</f>
        <v>0</v>
      </c>
      <c r="E70" s="276">
        <f>SUM(E71:E72)</f>
        <v>0</v>
      </c>
    </row>
    <row r="71" spans="1:5" s="381" customFormat="1" ht="12" customHeight="1">
      <c r="A71" s="13" t="s">
        <v>347</v>
      </c>
      <c r="B71" s="382" t="s">
        <v>323</v>
      </c>
      <c r="C71" s="281"/>
      <c r="D71" s="281"/>
      <c r="E71" s="281"/>
    </row>
    <row r="72" spans="1:5" s="381" customFormat="1" ht="12" customHeight="1" thickBot="1">
      <c r="A72" s="14" t="s">
        <v>348</v>
      </c>
      <c r="B72" s="384" t="s">
        <v>324</v>
      </c>
      <c r="C72" s="281"/>
      <c r="D72" s="281"/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>SUM(D74:D76)</f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81"/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81"/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281"/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>SUM(D78:D81)</f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81"/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81"/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81"/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281"/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29"/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  <c r="D83" s="282">
        <f>+D61+D65+D70+D73+D77+D82</f>
        <v>0</v>
      </c>
      <c r="E83" s="282">
        <f>+E61+E65+E70+E73+E77+E82</f>
        <v>0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18820000</v>
      </c>
      <c r="D84" s="282">
        <f>+D60+D83</f>
        <v>906871</v>
      </c>
      <c r="E84" s="282">
        <f>+E60+E83</f>
        <v>20004871</v>
      </c>
    </row>
    <row r="85" spans="1:5" s="381" customFormat="1" ht="83.25" customHeight="1">
      <c r="A85" s="3"/>
      <c r="B85" s="4"/>
      <c r="C85" s="283"/>
    </row>
    <row r="86" spans="1:5" ht="16.5" customHeight="1">
      <c r="A86" s="511" t="s">
        <v>43</v>
      </c>
      <c r="B86" s="511"/>
      <c r="C86" s="511"/>
    </row>
    <row r="87" spans="1:5" s="393" customFormat="1" ht="16.5" customHeight="1" thickBot="1">
      <c r="A87" s="513" t="s">
        <v>135</v>
      </c>
      <c r="B87" s="513"/>
      <c r="E87" s="120" t="s">
        <v>535</v>
      </c>
    </row>
    <row r="88" spans="1:5" ht="38.1" customHeight="1" thickBot="1">
      <c r="A88" s="21" t="s">
        <v>69</v>
      </c>
      <c r="B88" s="22" t="s">
        <v>44</v>
      </c>
      <c r="C88" s="35" t="s">
        <v>522</v>
      </c>
      <c r="D88" s="35" t="s">
        <v>507</v>
      </c>
      <c r="E88" s="35" t="s">
        <v>523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1800000</v>
      </c>
      <c r="D90" s="275">
        <f>SUM(D91:D95)</f>
        <v>0</v>
      </c>
      <c r="E90" s="275">
        <f>SUM(E91:E95)</f>
        <v>2186000</v>
      </c>
    </row>
    <row r="91" spans="1:5" ht="12" customHeight="1">
      <c r="A91" s="15" t="s">
        <v>87</v>
      </c>
      <c r="B91" s="8" t="s">
        <v>45</v>
      </c>
      <c r="C91" s="277"/>
      <c r="D91" s="277"/>
      <c r="E91" s="277"/>
    </row>
    <row r="92" spans="1:5" ht="12" customHeight="1">
      <c r="A92" s="12" t="s">
        <v>88</v>
      </c>
      <c r="B92" s="6" t="s">
        <v>165</v>
      </c>
      <c r="C92" s="278"/>
      <c r="D92" s="278"/>
      <c r="E92" s="278"/>
    </row>
    <row r="93" spans="1:5" ht="12" customHeight="1">
      <c r="A93" s="12" t="s">
        <v>89</v>
      </c>
      <c r="B93" s="6" t="s">
        <v>121</v>
      </c>
      <c r="C93" s="280"/>
      <c r="D93" s="280"/>
      <c r="E93" s="280"/>
    </row>
    <row r="94" spans="1:5" ht="12" customHeight="1">
      <c r="A94" s="12" t="s">
        <v>90</v>
      </c>
      <c r="B94" s="9" t="s">
        <v>166</v>
      </c>
      <c r="C94" s="280"/>
      <c r="D94" s="280"/>
      <c r="E94" s="280"/>
    </row>
    <row r="95" spans="1:5" ht="12" customHeight="1">
      <c r="A95" s="12" t="s">
        <v>98</v>
      </c>
      <c r="B95" s="17" t="s">
        <v>167</v>
      </c>
      <c r="C95" s="280">
        <v>1800000</v>
      </c>
      <c r="D95" s="280"/>
      <c r="E95" s="280">
        <v>2186000</v>
      </c>
    </row>
    <row r="96" spans="1:5" ht="12" customHeight="1">
      <c r="A96" s="12" t="s">
        <v>91</v>
      </c>
      <c r="B96" s="6" t="s">
        <v>359</v>
      </c>
      <c r="C96" s="280"/>
      <c r="D96" s="280"/>
      <c r="E96" s="280"/>
    </row>
    <row r="97" spans="1:5" ht="12" customHeight="1">
      <c r="A97" s="12" t="s">
        <v>92</v>
      </c>
      <c r="B97" s="122" t="s">
        <v>360</v>
      </c>
      <c r="C97" s="280"/>
      <c r="D97" s="280"/>
      <c r="E97" s="280"/>
    </row>
    <row r="98" spans="1:5" ht="12" customHeight="1">
      <c r="A98" s="12" t="s">
        <v>99</v>
      </c>
      <c r="B98" s="123" t="s">
        <v>361</v>
      </c>
      <c r="C98" s="280"/>
      <c r="D98" s="280"/>
      <c r="E98" s="280"/>
    </row>
    <row r="99" spans="1:5" ht="12" customHeight="1">
      <c r="A99" s="12" t="s">
        <v>100</v>
      </c>
      <c r="B99" s="123" t="s">
        <v>362</v>
      </c>
      <c r="C99" s="280"/>
      <c r="D99" s="280"/>
      <c r="E99" s="280"/>
    </row>
    <row r="100" spans="1:5" ht="12" customHeight="1">
      <c r="A100" s="12" t="s">
        <v>101</v>
      </c>
      <c r="B100" s="122" t="s">
        <v>363</v>
      </c>
      <c r="C100" s="280"/>
      <c r="D100" s="280"/>
      <c r="E100" s="280"/>
    </row>
    <row r="101" spans="1:5" ht="12" customHeight="1">
      <c r="A101" s="12" t="s">
        <v>102</v>
      </c>
      <c r="B101" s="122" t="s">
        <v>364</v>
      </c>
      <c r="C101" s="280"/>
      <c r="D101" s="280"/>
      <c r="E101" s="280"/>
    </row>
    <row r="102" spans="1:5" ht="12" customHeight="1">
      <c r="A102" s="12" t="s">
        <v>104</v>
      </c>
      <c r="B102" s="123" t="s">
        <v>365</v>
      </c>
      <c r="C102" s="280"/>
      <c r="D102" s="280"/>
      <c r="E102" s="280"/>
    </row>
    <row r="103" spans="1:5" ht="12" customHeight="1">
      <c r="A103" s="11" t="s">
        <v>168</v>
      </c>
      <c r="B103" s="124" t="s">
        <v>366</v>
      </c>
      <c r="C103" s="280"/>
      <c r="D103" s="280"/>
      <c r="E103" s="280"/>
    </row>
    <row r="104" spans="1:5" ht="12" customHeight="1">
      <c r="A104" s="12" t="s">
        <v>356</v>
      </c>
      <c r="B104" s="124" t="s">
        <v>367</v>
      </c>
      <c r="C104" s="280"/>
      <c r="D104" s="280"/>
      <c r="E104" s="280"/>
    </row>
    <row r="105" spans="1:5" ht="12" customHeight="1" thickBot="1">
      <c r="A105" s="16" t="s">
        <v>357</v>
      </c>
      <c r="B105" s="125" t="s">
        <v>368</v>
      </c>
      <c r="C105" s="284">
        <v>1800000</v>
      </c>
      <c r="D105" s="284"/>
      <c r="E105" s="284">
        <v>2186000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6515655</v>
      </c>
      <c r="D106" s="276">
        <f>+D107+D109+D111</f>
        <v>4138040</v>
      </c>
      <c r="E106" s="276">
        <f>+E107+E109+E111</f>
        <v>10653695</v>
      </c>
    </row>
    <row r="107" spans="1:5" ht="12" customHeight="1">
      <c r="A107" s="13" t="s">
        <v>93</v>
      </c>
      <c r="B107" s="6" t="s">
        <v>215</v>
      </c>
      <c r="C107" s="279">
        <v>5515655</v>
      </c>
      <c r="D107" s="279">
        <f>E107-C107</f>
        <v>1497040</v>
      </c>
      <c r="E107" s="279">
        <v>7012695</v>
      </c>
    </row>
    <row r="108" spans="1:5" ht="12" customHeight="1">
      <c r="A108" s="13" t="s">
        <v>94</v>
      </c>
      <c r="B108" s="10" t="s">
        <v>373</v>
      </c>
      <c r="C108" s="279"/>
      <c r="D108" s="279">
        <f t="shared" ref="D108:D119" si="1">E108-C108</f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9">
        <f t="shared" si="1"/>
        <v>2641000</v>
      </c>
      <c r="E109" s="278">
        <v>2641000</v>
      </c>
    </row>
    <row r="110" spans="1:5" ht="12" customHeight="1">
      <c r="A110" s="13" t="s">
        <v>96</v>
      </c>
      <c r="B110" s="10" t="s">
        <v>374</v>
      </c>
      <c r="C110" s="253"/>
      <c r="D110" s="279">
        <f t="shared" si="1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SUM(C115:C119)</f>
        <v>1000000</v>
      </c>
      <c r="D111" s="279">
        <f t="shared" si="1"/>
        <v>0</v>
      </c>
      <c r="E111" s="253">
        <v>1000000</v>
      </c>
    </row>
    <row r="112" spans="1:5" ht="12" customHeight="1">
      <c r="A112" s="13" t="s">
        <v>103</v>
      </c>
      <c r="B112" s="272" t="s">
        <v>486</v>
      </c>
      <c r="C112" s="253"/>
      <c r="D112" s="279">
        <f t="shared" si="1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9">
        <f t="shared" si="1"/>
        <v>0</v>
      </c>
      <c r="E113" s="253"/>
    </row>
    <row r="114" spans="1:5">
      <c r="A114" s="13" t="s">
        <v>170</v>
      </c>
      <c r="B114" s="123" t="s">
        <v>362</v>
      </c>
      <c r="C114" s="253"/>
      <c r="D114" s="279">
        <f t="shared" si="1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279">
        <f t="shared" si="1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279">
        <f t="shared" si="1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9">
        <f t="shared" si="1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1000000</v>
      </c>
      <c r="D118" s="279">
        <f t="shared" si="1"/>
        <v>0</v>
      </c>
      <c r="E118" s="253">
        <v>1000000</v>
      </c>
    </row>
    <row r="119" spans="1:5" ht="16.5" thickBot="1">
      <c r="A119" s="11" t="s">
        <v>372</v>
      </c>
      <c r="B119" s="123" t="s">
        <v>375</v>
      </c>
      <c r="C119" s="254"/>
      <c r="D119" s="279">
        <f t="shared" si="1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0</v>
      </c>
      <c r="D120" s="276">
        <f>+D121+D122</f>
        <v>0</v>
      </c>
      <c r="E120" s="276">
        <f>+E121+E122</f>
        <v>0</v>
      </c>
    </row>
    <row r="121" spans="1:5" ht="12" customHeight="1">
      <c r="A121" s="13" t="s">
        <v>76</v>
      </c>
      <c r="B121" s="7" t="s">
        <v>57</v>
      </c>
      <c r="C121" s="279"/>
      <c r="D121" s="279"/>
      <c r="E121" s="279"/>
    </row>
    <row r="122" spans="1:5" ht="12" customHeight="1" thickBot="1">
      <c r="A122" s="14" t="s">
        <v>77</v>
      </c>
      <c r="B122" s="10" t="s">
        <v>58</v>
      </c>
      <c r="C122" s="280"/>
      <c r="D122" s="280"/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8315655</v>
      </c>
      <c r="D123" s="276">
        <f>+D90+D106+D120</f>
        <v>4138040</v>
      </c>
      <c r="E123" s="276">
        <f>+E90+E106+E120</f>
        <v>12839695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6">
        <f>+D125+D126+D127</f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53"/>
      <c r="E125" s="253"/>
    </row>
    <row r="126" spans="1:5" ht="12" customHeight="1">
      <c r="A126" s="13" t="s">
        <v>81</v>
      </c>
      <c r="B126" s="7" t="s">
        <v>384</v>
      </c>
      <c r="C126" s="253"/>
      <c r="D126" s="253"/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53"/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6">
        <f>+D129+D130+D131+D132</f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53"/>
      <c r="E129" s="253"/>
    </row>
    <row r="130" spans="1:9" ht="12" customHeight="1">
      <c r="A130" s="13" t="s">
        <v>84</v>
      </c>
      <c r="B130" s="7" t="s">
        <v>387</v>
      </c>
      <c r="C130" s="253"/>
      <c r="D130" s="253"/>
      <c r="E130" s="253"/>
    </row>
    <row r="131" spans="1:9" ht="12" customHeight="1">
      <c r="A131" s="13" t="s">
        <v>289</v>
      </c>
      <c r="B131" s="7" t="s">
        <v>388</v>
      </c>
      <c r="C131" s="253"/>
      <c r="D131" s="253"/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53"/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  <c r="D133" s="282">
        <f>+D134+D135+D136+D137</f>
        <v>0</v>
      </c>
      <c r="E133" s="282">
        <f>+E134+E135+E136+E137</f>
        <v>0</v>
      </c>
    </row>
    <row r="134" spans="1:9" ht="12" customHeight="1">
      <c r="A134" s="13" t="s">
        <v>85</v>
      </c>
      <c r="B134" s="7" t="s">
        <v>391</v>
      </c>
      <c r="C134" s="253"/>
      <c r="D134" s="253"/>
      <c r="E134" s="253"/>
    </row>
    <row r="135" spans="1:9" ht="12" customHeight="1">
      <c r="A135" s="13" t="s">
        <v>86</v>
      </c>
      <c r="B135" s="7" t="s">
        <v>401</v>
      </c>
      <c r="C135" s="253"/>
      <c r="D135" s="253"/>
      <c r="E135" s="253"/>
    </row>
    <row r="136" spans="1:9" ht="12" customHeight="1">
      <c r="A136" s="13" t="s">
        <v>302</v>
      </c>
      <c r="B136" s="7" t="s">
        <v>392</v>
      </c>
      <c r="C136" s="253"/>
      <c r="D136" s="253"/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53"/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85">
        <f>+D139+D140+D141+D142</f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53"/>
      <c r="E139" s="253"/>
    </row>
    <row r="140" spans="1:9" ht="12" customHeight="1">
      <c r="A140" s="13" t="s">
        <v>164</v>
      </c>
      <c r="B140" s="7" t="s">
        <v>396</v>
      </c>
      <c r="C140" s="253"/>
      <c r="D140" s="253"/>
      <c r="E140" s="253"/>
    </row>
    <row r="141" spans="1:9" ht="12" customHeight="1">
      <c r="A141" s="13" t="s">
        <v>217</v>
      </c>
      <c r="B141" s="7" t="s">
        <v>397</v>
      </c>
      <c r="C141" s="253"/>
      <c r="D141" s="253"/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53"/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D143" s="394">
        <f>+D124+D128+D133+D138</f>
        <v>0</v>
      </c>
      <c r="E143" s="394">
        <f>+E124+E128+E133+E138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8315655</v>
      </c>
      <c r="D144" s="394">
        <f>+D123+D143</f>
        <v>4138040</v>
      </c>
      <c r="E144" s="394">
        <f>+E123+E143</f>
        <v>12839695</v>
      </c>
    </row>
    <row r="145" spans="1:4" ht="7.5" customHeight="1"/>
    <row r="146" spans="1:4">
      <c r="A146" s="514" t="s">
        <v>402</v>
      </c>
      <c r="B146" s="514"/>
      <c r="C146" s="514"/>
    </row>
    <row r="147" spans="1:4" ht="15" customHeight="1" thickBot="1">
      <c r="A147" s="512" t="s">
        <v>136</v>
      </c>
      <c r="B147" s="512"/>
      <c r="C147" s="286" t="s">
        <v>535</v>
      </c>
    </row>
    <row r="148" spans="1:4" ht="13.5" customHeight="1" thickBot="1">
      <c r="A148" s="18">
        <v>1</v>
      </c>
      <c r="B148" s="28" t="s">
        <v>403</v>
      </c>
      <c r="C148" s="276">
        <f>+C60-C123</f>
        <v>10504345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2016. ÉVI KÖLTSÉGVETÉS
ÖNKÉNT VÁLLALT FELADATAINAK MÉRLEGE
&amp;R&amp;"Times New Roman CE,Félkövér dőlt"&amp;11 1.3. melléklet az 5/2017. (IV.27.) önkormányzati rendelethez</oddHeader>
  </headerFooter>
  <rowBreaks count="1" manualBreakCount="1">
    <brk id="8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86" zoomScaleNormal="120" zoomScaleSheetLayoutView="100" workbookViewId="0">
      <selection activeCell="B91" sqref="B91"/>
    </sheetView>
  </sheetViews>
  <sheetFormatPr defaultRowHeight="15.75"/>
  <cols>
    <col min="1" max="1" width="9.5" style="357" customWidth="1"/>
    <col min="2" max="2" width="91.6640625" style="357" customWidth="1"/>
    <col min="3" max="3" width="21.6640625" style="358" customWidth="1"/>
    <col min="4" max="4" width="9" style="379" customWidth="1"/>
    <col min="5" max="16384" width="9.33203125" style="379"/>
  </cols>
  <sheetData>
    <row r="1" spans="1:3" ht="15.95" customHeight="1">
      <c r="A1" s="511" t="s">
        <v>12</v>
      </c>
      <c r="B1" s="511"/>
      <c r="C1" s="511"/>
    </row>
    <row r="2" spans="1:3" ht="15.95" customHeight="1" thickBot="1">
      <c r="A2" s="512" t="s">
        <v>134</v>
      </c>
      <c r="B2" s="512"/>
      <c r="C2" s="286" t="s">
        <v>216</v>
      </c>
    </row>
    <row r="3" spans="1:3" ht="38.1" customHeight="1" thickBot="1">
      <c r="A3" s="21" t="s">
        <v>69</v>
      </c>
      <c r="B3" s="22" t="s">
        <v>14</v>
      </c>
      <c r="C3" s="35" t="s">
        <v>493</v>
      </c>
    </row>
    <row r="4" spans="1:3" s="380" customFormat="1" ht="12" customHeight="1" thickBot="1">
      <c r="A4" s="374">
        <v>1</v>
      </c>
      <c r="B4" s="375">
        <v>2</v>
      </c>
      <c r="C4" s="376">
        <v>3</v>
      </c>
    </row>
    <row r="5" spans="1:3" s="381" customFormat="1" ht="12" customHeight="1" thickBot="1">
      <c r="A5" s="18" t="s">
        <v>15</v>
      </c>
      <c r="B5" s="19" t="s">
        <v>245</v>
      </c>
      <c r="C5" s="276">
        <f>+C6+C7+C8+C9+C10+C11</f>
        <v>0</v>
      </c>
    </row>
    <row r="6" spans="1:3" s="381" customFormat="1" ht="12" customHeight="1">
      <c r="A6" s="13" t="s">
        <v>87</v>
      </c>
      <c r="B6" s="382" t="s">
        <v>246</v>
      </c>
      <c r="C6" s="279"/>
    </row>
    <row r="7" spans="1:3" s="381" customFormat="1" ht="12" customHeight="1">
      <c r="A7" s="12" t="s">
        <v>88</v>
      </c>
      <c r="B7" s="383" t="s">
        <v>247</v>
      </c>
      <c r="C7" s="278"/>
    </row>
    <row r="8" spans="1:3" s="381" customFormat="1" ht="12" customHeight="1">
      <c r="A8" s="12" t="s">
        <v>89</v>
      </c>
      <c r="B8" s="383" t="s">
        <v>248</v>
      </c>
      <c r="C8" s="278"/>
    </row>
    <row r="9" spans="1:3" s="381" customFormat="1" ht="12" customHeight="1">
      <c r="A9" s="12" t="s">
        <v>90</v>
      </c>
      <c r="B9" s="383" t="s">
        <v>249</v>
      </c>
      <c r="C9" s="278"/>
    </row>
    <row r="10" spans="1:3" s="381" customFormat="1" ht="12" customHeight="1">
      <c r="A10" s="12" t="s">
        <v>130</v>
      </c>
      <c r="B10" s="383" t="s">
        <v>250</v>
      </c>
      <c r="C10" s="278"/>
    </row>
    <row r="11" spans="1:3" s="381" customFormat="1" ht="12" customHeight="1" thickBot="1">
      <c r="A11" s="14" t="s">
        <v>91</v>
      </c>
      <c r="B11" s="384" t="s">
        <v>251</v>
      </c>
      <c r="C11" s="278"/>
    </row>
    <row r="12" spans="1:3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</row>
    <row r="13" spans="1:3" s="381" customFormat="1" ht="12" customHeight="1">
      <c r="A13" s="13" t="s">
        <v>93</v>
      </c>
      <c r="B13" s="382" t="s">
        <v>253</v>
      </c>
      <c r="C13" s="279"/>
    </row>
    <row r="14" spans="1:3" s="381" customFormat="1" ht="12" customHeight="1">
      <c r="A14" s="12" t="s">
        <v>94</v>
      </c>
      <c r="B14" s="383" t="s">
        <v>254</v>
      </c>
      <c r="C14" s="278"/>
    </row>
    <row r="15" spans="1:3" s="381" customFormat="1" ht="12" customHeight="1">
      <c r="A15" s="12" t="s">
        <v>95</v>
      </c>
      <c r="B15" s="383" t="s">
        <v>480</v>
      </c>
      <c r="C15" s="278"/>
    </row>
    <row r="16" spans="1:3" s="381" customFormat="1" ht="12" customHeight="1">
      <c r="A16" s="12" t="s">
        <v>96</v>
      </c>
      <c r="B16" s="383" t="s">
        <v>481</v>
      </c>
      <c r="C16" s="278"/>
    </row>
    <row r="17" spans="1:3" s="381" customFormat="1" ht="12" customHeight="1">
      <c r="A17" s="12" t="s">
        <v>97</v>
      </c>
      <c r="B17" s="383" t="s">
        <v>255</v>
      </c>
      <c r="C17" s="278"/>
    </row>
    <row r="18" spans="1:3" s="381" customFormat="1" ht="12" customHeight="1" thickBot="1">
      <c r="A18" s="14" t="s">
        <v>103</v>
      </c>
      <c r="B18" s="384" t="s">
        <v>256</v>
      </c>
      <c r="C18" s="280"/>
    </row>
    <row r="19" spans="1:3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</row>
    <row r="20" spans="1:3" s="381" customFormat="1" ht="12" customHeight="1">
      <c r="A20" s="13" t="s">
        <v>76</v>
      </c>
      <c r="B20" s="382" t="s">
        <v>258</v>
      </c>
      <c r="C20" s="279"/>
    </row>
    <row r="21" spans="1:3" s="381" customFormat="1" ht="12" customHeight="1">
      <c r="A21" s="12" t="s">
        <v>77</v>
      </c>
      <c r="B21" s="383" t="s">
        <v>259</v>
      </c>
      <c r="C21" s="278"/>
    </row>
    <row r="22" spans="1:3" s="381" customFormat="1" ht="12" customHeight="1">
      <c r="A22" s="12" t="s">
        <v>78</v>
      </c>
      <c r="B22" s="383" t="s">
        <v>482</v>
      </c>
      <c r="C22" s="278"/>
    </row>
    <row r="23" spans="1:3" s="381" customFormat="1" ht="12" customHeight="1">
      <c r="A23" s="12" t="s">
        <v>79</v>
      </c>
      <c r="B23" s="383" t="s">
        <v>483</v>
      </c>
      <c r="C23" s="278"/>
    </row>
    <row r="24" spans="1:3" s="381" customFormat="1" ht="12" customHeight="1">
      <c r="A24" s="12" t="s">
        <v>153</v>
      </c>
      <c r="B24" s="383" t="s">
        <v>260</v>
      </c>
      <c r="C24" s="278"/>
    </row>
    <row r="25" spans="1:3" s="381" customFormat="1" ht="12" customHeight="1" thickBot="1">
      <c r="A25" s="14" t="s">
        <v>154</v>
      </c>
      <c r="B25" s="384" t="s">
        <v>261</v>
      </c>
      <c r="C25" s="280"/>
    </row>
    <row r="26" spans="1:3" s="381" customFormat="1" ht="12" customHeight="1" thickBot="1">
      <c r="A26" s="18" t="s">
        <v>155</v>
      </c>
      <c r="B26" s="19" t="s">
        <v>262</v>
      </c>
      <c r="C26" s="282">
        <f>+C27+C30+C31+C32</f>
        <v>0</v>
      </c>
    </row>
    <row r="27" spans="1:3" s="381" customFormat="1" ht="12" customHeight="1">
      <c r="A27" s="13" t="s">
        <v>263</v>
      </c>
      <c r="B27" s="382" t="s">
        <v>269</v>
      </c>
      <c r="C27" s="377">
        <f>+C28+C29</f>
        <v>0</v>
      </c>
    </row>
    <row r="28" spans="1:3" s="381" customFormat="1" ht="12" customHeight="1">
      <c r="A28" s="12" t="s">
        <v>264</v>
      </c>
      <c r="B28" s="383" t="s">
        <v>270</v>
      </c>
      <c r="C28" s="278"/>
    </row>
    <row r="29" spans="1:3" s="381" customFormat="1" ht="12" customHeight="1">
      <c r="A29" s="12" t="s">
        <v>265</v>
      </c>
      <c r="B29" s="383" t="s">
        <v>271</v>
      </c>
      <c r="C29" s="278"/>
    </row>
    <row r="30" spans="1:3" s="381" customFormat="1" ht="12" customHeight="1">
      <c r="A30" s="12" t="s">
        <v>266</v>
      </c>
      <c r="B30" s="383" t="s">
        <v>272</v>
      </c>
      <c r="C30" s="278"/>
    </row>
    <row r="31" spans="1:3" s="381" customFormat="1" ht="12" customHeight="1">
      <c r="A31" s="12" t="s">
        <v>267</v>
      </c>
      <c r="B31" s="383" t="s">
        <v>273</v>
      </c>
      <c r="C31" s="278"/>
    </row>
    <row r="32" spans="1:3" s="381" customFormat="1" ht="12" customHeight="1" thickBot="1">
      <c r="A32" s="14" t="s">
        <v>268</v>
      </c>
      <c r="B32" s="384" t="s">
        <v>274</v>
      </c>
      <c r="C32" s="280"/>
    </row>
    <row r="33" spans="1:3" s="381" customFormat="1" ht="12" customHeight="1" thickBot="1">
      <c r="A33" s="18" t="s">
        <v>19</v>
      </c>
      <c r="B33" s="19" t="s">
        <v>275</v>
      </c>
      <c r="C33" s="276">
        <f>SUM(C34:C43)</f>
        <v>0</v>
      </c>
    </row>
    <row r="34" spans="1:3" s="381" customFormat="1" ht="12" customHeight="1">
      <c r="A34" s="13" t="s">
        <v>80</v>
      </c>
      <c r="B34" s="382" t="s">
        <v>278</v>
      </c>
      <c r="C34" s="279"/>
    </row>
    <row r="35" spans="1:3" s="381" customFormat="1" ht="12" customHeight="1">
      <c r="A35" s="12" t="s">
        <v>81</v>
      </c>
      <c r="B35" s="383" t="s">
        <v>279</v>
      </c>
      <c r="C35" s="278"/>
    </row>
    <row r="36" spans="1:3" s="381" customFormat="1" ht="12" customHeight="1">
      <c r="A36" s="12" t="s">
        <v>82</v>
      </c>
      <c r="B36" s="383" t="s">
        <v>280</v>
      </c>
      <c r="C36" s="278"/>
    </row>
    <row r="37" spans="1:3" s="381" customFormat="1" ht="12" customHeight="1">
      <c r="A37" s="12" t="s">
        <v>157</v>
      </c>
      <c r="B37" s="383" t="s">
        <v>281</v>
      </c>
      <c r="C37" s="278"/>
    </row>
    <row r="38" spans="1:3" s="381" customFormat="1" ht="12" customHeight="1">
      <c r="A38" s="12" t="s">
        <v>158</v>
      </c>
      <c r="B38" s="383" t="s">
        <v>282</v>
      </c>
      <c r="C38" s="278"/>
    </row>
    <row r="39" spans="1:3" s="381" customFormat="1" ht="12" customHeight="1">
      <c r="A39" s="12" t="s">
        <v>159</v>
      </c>
      <c r="B39" s="383" t="s">
        <v>283</v>
      </c>
      <c r="C39" s="278"/>
    </row>
    <row r="40" spans="1:3" s="381" customFormat="1" ht="12" customHeight="1">
      <c r="A40" s="12" t="s">
        <v>160</v>
      </c>
      <c r="B40" s="383" t="s">
        <v>284</v>
      </c>
      <c r="C40" s="278"/>
    </row>
    <row r="41" spans="1:3" s="381" customFormat="1" ht="12" customHeight="1">
      <c r="A41" s="12" t="s">
        <v>161</v>
      </c>
      <c r="B41" s="383" t="s">
        <v>285</v>
      </c>
      <c r="C41" s="278"/>
    </row>
    <row r="42" spans="1:3" s="381" customFormat="1" ht="12" customHeight="1">
      <c r="A42" s="12" t="s">
        <v>276</v>
      </c>
      <c r="B42" s="383" t="s">
        <v>286</v>
      </c>
      <c r="C42" s="281"/>
    </row>
    <row r="43" spans="1:3" s="381" customFormat="1" ht="12" customHeight="1" thickBot="1">
      <c r="A43" s="14" t="s">
        <v>277</v>
      </c>
      <c r="B43" s="384" t="s">
        <v>287</v>
      </c>
      <c r="C43" s="371"/>
    </row>
    <row r="44" spans="1:3" s="381" customFormat="1" ht="12" customHeight="1" thickBot="1">
      <c r="A44" s="18" t="s">
        <v>20</v>
      </c>
      <c r="B44" s="19" t="s">
        <v>288</v>
      </c>
      <c r="C44" s="276">
        <f>SUM(C45:C49)</f>
        <v>0</v>
      </c>
    </row>
    <row r="45" spans="1:3" s="381" customFormat="1" ht="12" customHeight="1">
      <c r="A45" s="13" t="s">
        <v>83</v>
      </c>
      <c r="B45" s="382" t="s">
        <v>292</v>
      </c>
      <c r="C45" s="428"/>
    </row>
    <row r="46" spans="1:3" s="381" customFormat="1" ht="12" customHeight="1">
      <c r="A46" s="12" t="s">
        <v>84</v>
      </c>
      <c r="B46" s="383" t="s">
        <v>293</v>
      </c>
      <c r="C46" s="281"/>
    </row>
    <row r="47" spans="1:3" s="381" customFormat="1" ht="12" customHeight="1">
      <c r="A47" s="12" t="s">
        <v>289</v>
      </c>
      <c r="B47" s="383" t="s">
        <v>294</v>
      </c>
      <c r="C47" s="281"/>
    </row>
    <row r="48" spans="1:3" s="381" customFormat="1" ht="12" customHeight="1">
      <c r="A48" s="12" t="s">
        <v>290</v>
      </c>
      <c r="B48" s="383" t="s">
        <v>295</v>
      </c>
      <c r="C48" s="281"/>
    </row>
    <row r="49" spans="1:3" s="381" customFormat="1" ht="12" customHeight="1" thickBot="1">
      <c r="A49" s="14" t="s">
        <v>291</v>
      </c>
      <c r="B49" s="384" t="s">
        <v>296</v>
      </c>
      <c r="C49" s="371"/>
    </row>
    <row r="50" spans="1:3" s="381" customFormat="1" ht="12" customHeight="1" thickBot="1">
      <c r="A50" s="18" t="s">
        <v>162</v>
      </c>
      <c r="B50" s="19" t="s">
        <v>297</v>
      </c>
      <c r="C50" s="276">
        <f>SUM(C51:C53)</f>
        <v>0</v>
      </c>
    </row>
    <row r="51" spans="1:3" s="381" customFormat="1" ht="12" customHeight="1">
      <c r="A51" s="13" t="s">
        <v>85</v>
      </c>
      <c r="B51" s="382" t="s">
        <v>298</v>
      </c>
      <c r="C51" s="279"/>
    </row>
    <row r="52" spans="1:3" s="381" customFormat="1" ht="12" customHeight="1">
      <c r="A52" s="12" t="s">
        <v>86</v>
      </c>
      <c r="B52" s="383" t="s">
        <v>484</v>
      </c>
      <c r="C52" s="278"/>
    </row>
    <row r="53" spans="1:3" s="381" customFormat="1" ht="12" customHeight="1">
      <c r="A53" s="12" t="s">
        <v>302</v>
      </c>
      <c r="B53" s="383" t="s">
        <v>300</v>
      </c>
      <c r="C53" s="278"/>
    </row>
    <row r="54" spans="1:3" s="381" customFormat="1" ht="12" customHeight="1" thickBot="1">
      <c r="A54" s="14" t="s">
        <v>303</v>
      </c>
      <c r="B54" s="384" t="s">
        <v>301</v>
      </c>
      <c r="C54" s="280"/>
    </row>
    <row r="55" spans="1:3" s="381" customFormat="1" ht="12" customHeight="1" thickBot="1">
      <c r="A55" s="18" t="s">
        <v>22</v>
      </c>
      <c r="B55" s="271" t="s">
        <v>304</v>
      </c>
      <c r="C55" s="276">
        <f>SUM(C56:C58)</f>
        <v>0</v>
      </c>
    </row>
    <row r="56" spans="1:3" s="381" customFormat="1" ht="12" customHeight="1">
      <c r="A56" s="13" t="s">
        <v>163</v>
      </c>
      <c r="B56" s="382" t="s">
        <v>306</v>
      </c>
      <c r="C56" s="281"/>
    </row>
    <row r="57" spans="1:3" s="381" customFormat="1" ht="12" customHeight="1">
      <c r="A57" s="12" t="s">
        <v>164</v>
      </c>
      <c r="B57" s="383" t="s">
        <v>485</v>
      </c>
      <c r="C57" s="281"/>
    </row>
    <row r="58" spans="1:3" s="381" customFormat="1" ht="12" customHeight="1">
      <c r="A58" s="12" t="s">
        <v>217</v>
      </c>
      <c r="B58" s="383" t="s">
        <v>307</v>
      </c>
      <c r="C58" s="281"/>
    </row>
    <row r="59" spans="1:3" s="381" customFormat="1" ht="12" customHeight="1" thickBot="1">
      <c r="A59" s="14" t="s">
        <v>305</v>
      </c>
      <c r="B59" s="384" t="s">
        <v>308</v>
      </c>
      <c r="C59" s="281"/>
    </row>
    <row r="60" spans="1:3" s="381" customFormat="1" ht="12" customHeight="1" thickBot="1">
      <c r="A60" s="18" t="s">
        <v>23</v>
      </c>
      <c r="B60" s="19" t="s">
        <v>309</v>
      </c>
      <c r="C60" s="282">
        <f>+C5+C12+C19+C26+C33+C44+C50+C55</f>
        <v>0</v>
      </c>
    </row>
    <row r="61" spans="1:3" s="381" customFormat="1" ht="12" customHeight="1" thickBot="1">
      <c r="A61" s="385" t="s">
        <v>310</v>
      </c>
      <c r="B61" s="271" t="s">
        <v>311</v>
      </c>
      <c r="C61" s="276">
        <f>SUM(C62:C64)</f>
        <v>0</v>
      </c>
    </row>
    <row r="62" spans="1:3" s="381" customFormat="1" ht="12" customHeight="1">
      <c r="A62" s="13" t="s">
        <v>344</v>
      </c>
      <c r="B62" s="382" t="s">
        <v>312</v>
      </c>
      <c r="C62" s="281"/>
    </row>
    <row r="63" spans="1:3" s="381" customFormat="1" ht="12" customHeight="1">
      <c r="A63" s="12" t="s">
        <v>353</v>
      </c>
      <c r="B63" s="383" t="s">
        <v>313</v>
      </c>
      <c r="C63" s="281"/>
    </row>
    <row r="64" spans="1:3" s="381" customFormat="1" ht="12" customHeight="1" thickBot="1">
      <c r="A64" s="14" t="s">
        <v>354</v>
      </c>
      <c r="B64" s="386" t="s">
        <v>314</v>
      </c>
      <c r="C64" s="281"/>
    </row>
    <row r="65" spans="1:3" s="381" customFormat="1" ht="12" customHeight="1" thickBot="1">
      <c r="A65" s="385" t="s">
        <v>315</v>
      </c>
      <c r="B65" s="271" t="s">
        <v>316</v>
      </c>
      <c r="C65" s="276">
        <f>SUM(C66:C69)</f>
        <v>0</v>
      </c>
    </row>
    <row r="66" spans="1:3" s="381" customFormat="1" ht="12" customHeight="1">
      <c r="A66" s="13" t="s">
        <v>131</v>
      </c>
      <c r="B66" s="382" t="s">
        <v>317</v>
      </c>
      <c r="C66" s="281"/>
    </row>
    <row r="67" spans="1:3" s="381" customFormat="1" ht="12" customHeight="1">
      <c r="A67" s="12" t="s">
        <v>132</v>
      </c>
      <c r="B67" s="383" t="s">
        <v>318</v>
      </c>
      <c r="C67" s="281"/>
    </row>
    <row r="68" spans="1:3" s="381" customFormat="1" ht="12" customHeight="1">
      <c r="A68" s="12" t="s">
        <v>345</v>
      </c>
      <c r="B68" s="383" t="s">
        <v>319</v>
      </c>
      <c r="C68" s="281"/>
    </row>
    <row r="69" spans="1:3" s="381" customFormat="1" ht="12" customHeight="1" thickBot="1">
      <c r="A69" s="14" t="s">
        <v>346</v>
      </c>
      <c r="B69" s="384" t="s">
        <v>320</v>
      </c>
      <c r="C69" s="281"/>
    </row>
    <row r="70" spans="1:3" s="381" customFormat="1" ht="12" customHeight="1" thickBot="1">
      <c r="A70" s="385" t="s">
        <v>321</v>
      </c>
      <c r="B70" s="271" t="s">
        <v>322</v>
      </c>
      <c r="C70" s="276">
        <f>SUM(C71:C72)</f>
        <v>0</v>
      </c>
    </row>
    <row r="71" spans="1:3" s="381" customFormat="1" ht="12" customHeight="1">
      <c r="A71" s="13" t="s">
        <v>347</v>
      </c>
      <c r="B71" s="382" t="s">
        <v>323</v>
      </c>
      <c r="C71" s="281"/>
    </row>
    <row r="72" spans="1:3" s="381" customFormat="1" ht="12" customHeight="1" thickBot="1">
      <c r="A72" s="14" t="s">
        <v>348</v>
      </c>
      <c r="B72" s="384" t="s">
        <v>324</v>
      </c>
      <c r="C72" s="281"/>
    </row>
    <row r="73" spans="1:3" s="381" customFormat="1" ht="12" customHeight="1" thickBot="1">
      <c r="A73" s="385" t="s">
        <v>325</v>
      </c>
      <c r="B73" s="271" t="s">
        <v>326</v>
      </c>
      <c r="C73" s="276">
        <f>SUM(C74:C76)</f>
        <v>0</v>
      </c>
    </row>
    <row r="74" spans="1:3" s="381" customFormat="1" ht="12" customHeight="1">
      <c r="A74" s="13" t="s">
        <v>349</v>
      </c>
      <c r="B74" s="382" t="s">
        <v>327</v>
      </c>
      <c r="C74" s="281"/>
    </row>
    <row r="75" spans="1:3" s="381" customFormat="1" ht="12" customHeight="1">
      <c r="A75" s="12" t="s">
        <v>350</v>
      </c>
      <c r="B75" s="383" t="s">
        <v>328</v>
      </c>
      <c r="C75" s="281"/>
    </row>
    <row r="76" spans="1:3" s="381" customFormat="1" ht="12" customHeight="1" thickBot="1">
      <c r="A76" s="14" t="s">
        <v>351</v>
      </c>
      <c r="B76" s="384" t="s">
        <v>329</v>
      </c>
      <c r="C76" s="281"/>
    </row>
    <row r="77" spans="1:3" s="381" customFormat="1" ht="12" customHeight="1" thickBot="1">
      <c r="A77" s="385" t="s">
        <v>330</v>
      </c>
      <c r="B77" s="271" t="s">
        <v>352</v>
      </c>
      <c r="C77" s="276">
        <f>SUM(C78:C81)</f>
        <v>0</v>
      </c>
    </row>
    <row r="78" spans="1:3" s="381" customFormat="1" ht="12" customHeight="1">
      <c r="A78" s="387" t="s">
        <v>331</v>
      </c>
      <c r="B78" s="382" t="s">
        <v>332</v>
      </c>
      <c r="C78" s="281"/>
    </row>
    <row r="79" spans="1:3" s="381" customFormat="1" ht="12" customHeight="1">
      <c r="A79" s="388" t="s">
        <v>333</v>
      </c>
      <c r="B79" s="383" t="s">
        <v>334</v>
      </c>
      <c r="C79" s="281"/>
    </row>
    <row r="80" spans="1:3" s="381" customFormat="1" ht="12" customHeight="1">
      <c r="A80" s="388" t="s">
        <v>335</v>
      </c>
      <c r="B80" s="383" t="s">
        <v>336</v>
      </c>
      <c r="C80" s="281"/>
    </row>
    <row r="81" spans="1:3" s="381" customFormat="1" ht="12" customHeight="1" thickBot="1">
      <c r="A81" s="389" t="s">
        <v>337</v>
      </c>
      <c r="B81" s="384" t="s">
        <v>338</v>
      </c>
      <c r="C81" s="281"/>
    </row>
    <row r="82" spans="1:3" s="381" customFormat="1" ht="13.5" customHeight="1" thickBot="1">
      <c r="A82" s="385" t="s">
        <v>339</v>
      </c>
      <c r="B82" s="271" t="s">
        <v>340</v>
      </c>
      <c r="C82" s="429"/>
    </row>
    <row r="83" spans="1:3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</row>
    <row r="84" spans="1:3" s="381" customFormat="1" ht="16.5" customHeight="1" thickBot="1">
      <c r="A84" s="391" t="s">
        <v>355</v>
      </c>
      <c r="B84" s="392" t="s">
        <v>343</v>
      </c>
      <c r="C84" s="282">
        <f>+C60+C83</f>
        <v>0</v>
      </c>
    </row>
    <row r="85" spans="1:3" s="381" customFormat="1" ht="83.25" customHeight="1">
      <c r="A85" s="3"/>
      <c r="B85" s="4"/>
      <c r="C85" s="283"/>
    </row>
    <row r="86" spans="1:3" ht="16.5" customHeight="1">
      <c r="A86" s="511" t="s">
        <v>43</v>
      </c>
      <c r="B86" s="511"/>
      <c r="C86" s="511"/>
    </row>
    <row r="87" spans="1:3" s="393" customFormat="1" ht="16.5" customHeight="1" thickBot="1">
      <c r="A87" s="513" t="s">
        <v>135</v>
      </c>
      <c r="B87" s="513"/>
      <c r="C87" s="120" t="s">
        <v>216</v>
      </c>
    </row>
    <row r="88" spans="1:3" ht="38.1" customHeight="1" thickBot="1">
      <c r="A88" s="21" t="s">
        <v>69</v>
      </c>
      <c r="B88" s="22" t="s">
        <v>44</v>
      </c>
      <c r="C88" s="35" t="s">
        <v>493</v>
      </c>
    </row>
    <row r="89" spans="1:3" s="380" customFormat="1" ht="12" customHeight="1" thickBot="1">
      <c r="A89" s="30">
        <v>1</v>
      </c>
      <c r="B89" s="31">
        <v>2</v>
      </c>
      <c r="C89" s="32">
        <v>3</v>
      </c>
    </row>
    <row r="90" spans="1:3" ht="12" customHeight="1" thickBot="1">
      <c r="A90" s="20" t="s">
        <v>15</v>
      </c>
      <c r="B90" s="29" t="s">
        <v>358</v>
      </c>
      <c r="C90" s="275">
        <f>SUM(C91:C95)</f>
        <v>0</v>
      </c>
    </row>
    <row r="91" spans="1:3" ht="12" customHeight="1">
      <c r="A91" s="15" t="s">
        <v>87</v>
      </c>
      <c r="B91" s="8" t="s">
        <v>45</v>
      </c>
      <c r="C91" s="277"/>
    </row>
    <row r="92" spans="1:3" ht="12" customHeight="1">
      <c r="A92" s="12" t="s">
        <v>88</v>
      </c>
      <c r="B92" s="6" t="s">
        <v>165</v>
      </c>
      <c r="C92" s="278"/>
    </row>
    <row r="93" spans="1:3" ht="12" customHeight="1">
      <c r="A93" s="12" t="s">
        <v>89</v>
      </c>
      <c r="B93" s="6" t="s">
        <v>121</v>
      </c>
      <c r="C93" s="280"/>
    </row>
    <row r="94" spans="1:3" ht="12" customHeight="1">
      <c r="A94" s="12" t="s">
        <v>90</v>
      </c>
      <c r="B94" s="9" t="s">
        <v>166</v>
      </c>
      <c r="C94" s="280"/>
    </row>
    <row r="95" spans="1:3" ht="12" customHeight="1">
      <c r="A95" s="12" t="s">
        <v>98</v>
      </c>
      <c r="B95" s="17" t="s">
        <v>167</v>
      </c>
      <c r="C95" s="280"/>
    </row>
    <row r="96" spans="1:3" ht="12" customHeight="1">
      <c r="A96" s="12" t="s">
        <v>91</v>
      </c>
      <c r="B96" s="6" t="s">
        <v>359</v>
      </c>
      <c r="C96" s="280"/>
    </row>
    <row r="97" spans="1:3" ht="12" customHeight="1">
      <c r="A97" s="12" t="s">
        <v>92</v>
      </c>
      <c r="B97" s="122" t="s">
        <v>360</v>
      </c>
      <c r="C97" s="280"/>
    </row>
    <row r="98" spans="1:3" ht="12" customHeight="1">
      <c r="A98" s="12" t="s">
        <v>99</v>
      </c>
      <c r="B98" s="123" t="s">
        <v>361</v>
      </c>
      <c r="C98" s="280"/>
    </row>
    <row r="99" spans="1:3" ht="12" customHeight="1">
      <c r="A99" s="12" t="s">
        <v>100</v>
      </c>
      <c r="B99" s="123" t="s">
        <v>362</v>
      </c>
      <c r="C99" s="280"/>
    </row>
    <row r="100" spans="1:3" ht="12" customHeight="1">
      <c r="A100" s="12" t="s">
        <v>101</v>
      </c>
      <c r="B100" s="122" t="s">
        <v>363</v>
      </c>
      <c r="C100" s="280"/>
    </row>
    <row r="101" spans="1:3" ht="12" customHeight="1">
      <c r="A101" s="12" t="s">
        <v>102</v>
      </c>
      <c r="B101" s="122" t="s">
        <v>364</v>
      </c>
      <c r="C101" s="280"/>
    </row>
    <row r="102" spans="1:3" ht="12" customHeight="1">
      <c r="A102" s="12" t="s">
        <v>104</v>
      </c>
      <c r="B102" s="123" t="s">
        <v>365</v>
      </c>
      <c r="C102" s="280"/>
    </row>
    <row r="103" spans="1:3" ht="12" customHeight="1">
      <c r="A103" s="11" t="s">
        <v>168</v>
      </c>
      <c r="B103" s="124" t="s">
        <v>366</v>
      </c>
      <c r="C103" s="280"/>
    </row>
    <row r="104" spans="1:3" ht="12" customHeight="1">
      <c r="A104" s="12" t="s">
        <v>356</v>
      </c>
      <c r="B104" s="124" t="s">
        <v>367</v>
      </c>
      <c r="C104" s="280"/>
    </row>
    <row r="105" spans="1:3" ht="12" customHeight="1" thickBot="1">
      <c r="A105" s="16" t="s">
        <v>357</v>
      </c>
      <c r="B105" s="125" t="s">
        <v>368</v>
      </c>
      <c r="C105" s="284"/>
    </row>
    <row r="106" spans="1:3" ht="12" customHeight="1" thickBot="1">
      <c r="A106" s="18" t="s">
        <v>16</v>
      </c>
      <c r="B106" s="28" t="s">
        <v>369</v>
      </c>
      <c r="C106" s="276">
        <f>+C107+C109+C111</f>
        <v>0</v>
      </c>
    </row>
    <row r="107" spans="1:3" ht="12" customHeight="1">
      <c r="A107" s="13" t="s">
        <v>93</v>
      </c>
      <c r="B107" s="6" t="s">
        <v>215</v>
      </c>
      <c r="C107" s="279"/>
    </row>
    <row r="108" spans="1:3" ht="12" customHeight="1">
      <c r="A108" s="13" t="s">
        <v>94</v>
      </c>
      <c r="B108" s="10" t="s">
        <v>373</v>
      </c>
      <c r="C108" s="279"/>
    </row>
    <row r="109" spans="1:3" ht="12" customHeight="1">
      <c r="A109" s="13" t="s">
        <v>95</v>
      </c>
      <c r="B109" s="10" t="s">
        <v>169</v>
      </c>
      <c r="C109" s="278"/>
    </row>
    <row r="110" spans="1:3" ht="12" customHeight="1">
      <c r="A110" s="13" t="s">
        <v>96</v>
      </c>
      <c r="B110" s="10" t="s">
        <v>374</v>
      </c>
      <c r="C110" s="253"/>
    </row>
    <row r="111" spans="1:3" ht="12" customHeight="1">
      <c r="A111" s="13" t="s">
        <v>97</v>
      </c>
      <c r="B111" s="273" t="s">
        <v>218</v>
      </c>
      <c r="C111" s="253"/>
    </row>
    <row r="112" spans="1:3" ht="12" customHeight="1">
      <c r="A112" s="13" t="s">
        <v>103</v>
      </c>
      <c r="B112" s="272" t="s">
        <v>486</v>
      </c>
      <c r="C112" s="253"/>
    </row>
    <row r="113" spans="1:3" ht="12" customHeight="1">
      <c r="A113" s="13" t="s">
        <v>105</v>
      </c>
      <c r="B113" s="378" t="s">
        <v>379</v>
      </c>
      <c r="C113" s="253"/>
    </row>
    <row r="114" spans="1:3">
      <c r="A114" s="13" t="s">
        <v>170</v>
      </c>
      <c r="B114" s="123" t="s">
        <v>362</v>
      </c>
      <c r="C114" s="253"/>
    </row>
    <row r="115" spans="1:3" ht="12" customHeight="1">
      <c r="A115" s="13" t="s">
        <v>171</v>
      </c>
      <c r="B115" s="123" t="s">
        <v>378</v>
      </c>
      <c r="C115" s="253"/>
    </row>
    <row r="116" spans="1:3" ht="12" customHeight="1">
      <c r="A116" s="13" t="s">
        <v>172</v>
      </c>
      <c r="B116" s="123" t="s">
        <v>377</v>
      </c>
      <c r="C116" s="253"/>
    </row>
    <row r="117" spans="1:3" ht="12" customHeight="1">
      <c r="A117" s="13" t="s">
        <v>370</v>
      </c>
      <c r="B117" s="123" t="s">
        <v>365</v>
      </c>
      <c r="C117" s="253"/>
    </row>
    <row r="118" spans="1:3" ht="12" customHeight="1">
      <c r="A118" s="13" t="s">
        <v>371</v>
      </c>
      <c r="B118" s="123" t="s">
        <v>376</v>
      </c>
      <c r="C118" s="253"/>
    </row>
    <row r="119" spans="1:3" ht="16.5" thickBot="1">
      <c r="A119" s="11" t="s">
        <v>372</v>
      </c>
      <c r="B119" s="123" t="s">
        <v>375</v>
      </c>
      <c r="C119" s="254"/>
    </row>
    <row r="120" spans="1:3" ht="12" customHeight="1" thickBot="1">
      <c r="A120" s="18" t="s">
        <v>17</v>
      </c>
      <c r="B120" s="105" t="s">
        <v>380</v>
      </c>
      <c r="C120" s="276">
        <f>+C121+C122</f>
        <v>0</v>
      </c>
    </row>
    <row r="121" spans="1:3" ht="12" customHeight="1">
      <c r="A121" s="13" t="s">
        <v>76</v>
      </c>
      <c r="B121" s="7" t="s">
        <v>57</v>
      </c>
      <c r="C121" s="279"/>
    </row>
    <row r="122" spans="1:3" ht="12" customHeight="1" thickBot="1">
      <c r="A122" s="14" t="s">
        <v>77</v>
      </c>
      <c r="B122" s="10" t="s">
        <v>58</v>
      </c>
      <c r="C122" s="280"/>
    </row>
    <row r="123" spans="1:3" ht="12" customHeight="1" thickBot="1">
      <c r="A123" s="18" t="s">
        <v>18</v>
      </c>
      <c r="B123" s="105" t="s">
        <v>381</v>
      </c>
      <c r="C123" s="276">
        <f>+C90+C106+C120</f>
        <v>0</v>
      </c>
    </row>
    <row r="124" spans="1:3" ht="12" customHeight="1" thickBot="1">
      <c r="A124" s="18" t="s">
        <v>19</v>
      </c>
      <c r="B124" s="105" t="s">
        <v>382</v>
      </c>
      <c r="C124" s="276">
        <f>+C125+C126+C127</f>
        <v>0</v>
      </c>
    </row>
    <row r="125" spans="1:3" ht="12" customHeight="1">
      <c r="A125" s="13" t="s">
        <v>80</v>
      </c>
      <c r="B125" s="7" t="s">
        <v>383</v>
      </c>
      <c r="C125" s="253"/>
    </row>
    <row r="126" spans="1:3" ht="12" customHeight="1">
      <c r="A126" s="13" t="s">
        <v>81</v>
      </c>
      <c r="B126" s="7" t="s">
        <v>384</v>
      </c>
      <c r="C126" s="253"/>
    </row>
    <row r="127" spans="1:3" ht="12" customHeight="1" thickBot="1">
      <c r="A127" s="11" t="s">
        <v>82</v>
      </c>
      <c r="B127" s="5" t="s">
        <v>385</v>
      </c>
      <c r="C127" s="253"/>
    </row>
    <row r="128" spans="1:3" ht="12" customHeight="1" thickBot="1">
      <c r="A128" s="18" t="s">
        <v>20</v>
      </c>
      <c r="B128" s="105" t="s">
        <v>446</v>
      </c>
      <c r="C128" s="276">
        <f>+C129+C130+C131+C132</f>
        <v>0</v>
      </c>
    </row>
    <row r="129" spans="1:9" ht="12" customHeight="1">
      <c r="A129" s="13" t="s">
        <v>83</v>
      </c>
      <c r="B129" s="7" t="s">
        <v>386</v>
      </c>
      <c r="C129" s="253"/>
    </row>
    <row r="130" spans="1:9" ht="12" customHeight="1">
      <c r="A130" s="13" t="s">
        <v>84</v>
      </c>
      <c r="B130" s="7" t="s">
        <v>387</v>
      </c>
      <c r="C130" s="253"/>
    </row>
    <row r="131" spans="1:9" ht="12" customHeight="1">
      <c r="A131" s="13" t="s">
        <v>289</v>
      </c>
      <c r="B131" s="7" t="s">
        <v>388</v>
      </c>
      <c r="C131" s="253"/>
    </row>
    <row r="132" spans="1:9" ht="12" customHeight="1" thickBot="1">
      <c r="A132" s="11" t="s">
        <v>290</v>
      </c>
      <c r="B132" s="5" t="s">
        <v>389</v>
      </c>
      <c r="C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</row>
    <row r="134" spans="1:9" ht="12" customHeight="1">
      <c r="A134" s="13" t="s">
        <v>85</v>
      </c>
      <c r="B134" s="7" t="s">
        <v>391</v>
      </c>
      <c r="C134" s="253"/>
    </row>
    <row r="135" spans="1:9" ht="12" customHeight="1">
      <c r="A135" s="13" t="s">
        <v>86</v>
      </c>
      <c r="B135" s="7" t="s">
        <v>401</v>
      </c>
      <c r="C135" s="253"/>
    </row>
    <row r="136" spans="1:9" ht="12" customHeight="1">
      <c r="A136" s="13" t="s">
        <v>302</v>
      </c>
      <c r="B136" s="7" t="s">
        <v>392</v>
      </c>
      <c r="C136" s="253"/>
    </row>
    <row r="137" spans="1:9" ht="12" customHeight="1" thickBot="1">
      <c r="A137" s="11" t="s">
        <v>303</v>
      </c>
      <c r="B137" s="5" t="s">
        <v>393</v>
      </c>
      <c r="C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</row>
    <row r="139" spans="1:9" ht="12" customHeight="1">
      <c r="A139" s="13" t="s">
        <v>163</v>
      </c>
      <c r="B139" s="7" t="s">
        <v>395</v>
      </c>
      <c r="C139" s="253"/>
    </row>
    <row r="140" spans="1:9" ht="12" customHeight="1">
      <c r="A140" s="13" t="s">
        <v>164</v>
      </c>
      <c r="B140" s="7" t="s">
        <v>396</v>
      </c>
      <c r="C140" s="253"/>
    </row>
    <row r="141" spans="1:9" ht="12" customHeight="1">
      <c r="A141" s="13" t="s">
        <v>217</v>
      </c>
      <c r="B141" s="7" t="s">
        <v>397</v>
      </c>
      <c r="C141" s="253"/>
    </row>
    <row r="142" spans="1:9" ht="12" customHeight="1" thickBot="1">
      <c r="A142" s="13" t="s">
        <v>305</v>
      </c>
      <c r="B142" s="7" t="s">
        <v>398</v>
      </c>
      <c r="C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0</v>
      </c>
    </row>
    <row r="145" spans="1:4" ht="7.5" customHeight="1"/>
    <row r="146" spans="1:4">
      <c r="A146" s="514" t="s">
        <v>402</v>
      </c>
      <c r="B146" s="514"/>
      <c r="C146" s="514"/>
    </row>
    <row r="147" spans="1:4" ht="15" customHeight="1" thickBot="1">
      <c r="A147" s="512" t="s">
        <v>136</v>
      </c>
      <c r="B147" s="51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0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topLeftCell="C1" zoomScale="115" zoomScaleNormal="115" zoomScaleSheetLayoutView="100" workbookViewId="0">
      <selection activeCell="J1" sqref="J1:J30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9.75" customHeight="1">
      <c r="B1" s="298" t="s">
        <v>140</v>
      </c>
      <c r="C1" s="299"/>
      <c r="D1" s="299"/>
      <c r="E1" s="299"/>
      <c r="F1" s="299"/>
      <c r="G1" s="299"/>
      <c r="H1" s="299"/>
      <c r="I1" s="299"/>
      <c r="J1" s="517" t="s">
        <v>540</v>
      </c>
    </row>
    <row r="2" spans="1:10" ht="14.25" thickBot="1">
      <c r="H2" s="300"/>
      <c r="I2" s="300" t="s">
        <v>536</v>
      </c>
      <c r="J2" s="517"/>
    </row>
    <row r="3" spans="1:10" ht="18" customHeight="1" thickBot="1">
      <c r="A3" s="515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67"/>
      <c r="I3" s="468"/>
      <c r="J3" s="517"/>
    </row>
    <row r="4" spans="1:10" s="304" customFormat="1" ht="35.25" customHeight="1" thickBot="1">
      <c r="A4" s="516"/>
      <c r="B4" s="176" t="s">
        <v>62</v>
      </c>
      <c r="C4" s="177" t="s">
        <v>522</v>
      </c>
      <c r="D4" s="452" t="s">
        <v>507</v>
      </c>
      <c r="E4" s="452" t="s">
        <v>523</v>
      </c>
      <c r="F4" s="465" t="s">
        <v>62</v>
      </c>
      <c r="G4" s="466" t="s">
        <v>522</v>
      </c>
      <c r="H4" s="466" t="s">
        <v>507</v>
      </c>
      <c r="I4" s="466" t="s">
        <v>523</v>
      </c>
      <c r="J4" s="517"/>
    </row>
    <row r="5" spans="1:10" s="309" customFormat="1" ht="12" customHeight="1" thickBot="1">
      <c r="A5" s="305">
        <v>1</v>
      </c>
      <c r="B5" s="306">
        <v>2</v>
      </c>
      <c r="C5" s="307" t="s">
        <v>17</v>
      </c>
      <c r="D5" s="453" t="s">
        <v>18</v>
      </c>
      <c r="E5" s="453" t="s">
        <v>19</v>
      </c>
      <c r="F5" s="306" t="s">
        <v>20</v>
      </c>
      <c r="G5" s="308" t="s">
        <v>21</v>
      </c>
      <c r="H5" s="308" t="s">
        <v>22</v>
      </c>
      <c r="I5" s="308" t="s">
        <v>23</v>
      </c>
      <c r="J5" s="517"/>
    </row>
    <row r="6" spans="1:10" ht="12.95" customHeight="1">
      <c r="A6" s="310" t="s">
        <v>15</v>
      </c>
      <c r="B6" s="311" t="s">
        <v>405</v>
      </c>
      <c r="C6" s="287">
        <v>92389360</v>
      </c>
      <c r="D6" s="454">
        <f>E6-C6</f>
        <v>-67208</v>
      </c>
      <c r="E6" s="454">
        <v>92322152</v>
      </c>
      <c r="F6" s="311" t="s">
        <v>63</v>
      </c>
      <c r="G6" s="293">
        <v>55827403</v>
      </c>
      <c r="H6" s="293">
        <f>I6-G6</f>
        <v>6614480</v>
      </c>
      <c r="I6" s="277">
        <v>62441883</v>
      </c>
      <c r="J6" s="517"/>
    </row>
    <row r="7" spans="1:10" ht="12.95" customHeight="1">
      <c r="A7" s="312" t="s">
        <v>16</v>
      </c>
      <c r="B7" s="313" t="s">
        <v>406</v>
      </c>
      <c r="C7" s="288">
        <v>10678627</v>
      </c>
      <c r="D7" s="454">
        <f t="shared" ref="D7:D12" si="0">E7-C7</f>
        <v>5392259</v>
      </c>
      <c r="E7" s="455">
        <v>16070886</v>
      </c>
      <c r="F7" s="313" t="s">
        <v>165</v>
      </c>
      <c r="G7" s="294">
        <v>15310217</v>
      </c>
      <c r="H7" s="293">
        <f t="shared" ref="H7:H17" si="1">I7-G7</f>
        <v>338700</v>
      </c>
      <c r="I7" s="278">
        <v>15648917</v>
      </c>
      <c r="J7" s="517"/>
    </row>
    <row r="8" spans="1:10" ht="12.95" customHeight="1">
      <c r="A8" s="312" t="s">
        <v>17</v>
      </c>
      <c r="B8" s="313" t="s">
        <v>448</v>
      </c>
      <c r="C8" s="288"/>
      <c r="D8" s="454">
        <f t="shared" si="0"/>
        <v>0</v>
      </c>
      <c r="E8" s="455"/>
      <c r="F8" s="313" t="s">
        <v>221</v>
      </c>
      <c r="G8" s="294">
        <v>49963310</v>
      </c>
      <c r="H8" s="293">
        <f t="shared" si="1"/>
        <v>5314851</v>
      </c>
      <c r="I8" s="280">
        <v>55278161</v>
      </c>
      <c r="J8" s="517"/>
    </row>
    <row r="9" spans="1:10" ht="12.95" customHeight="1">
      <c r="A9" s="312" t="s">
        <v>18</v>
      </c>
      <c r="B9" s="313" t="s">
        <v>156</v>
      </c>
      <c r="C9" s="288">
        <v>18820000</v>
      </c>
      <c r="D9" s="454">
        <f t="shared" si="0"/>
        <v>906871</v>
      </c>
      <c r="E9" s="455">
        <v>19726871</v>
      </c>
      <c r="F9" s="313" t="s">
        <v>166</v>
      </c>
      <c r="G9" s="294">
        <v>2898474</v>
      </c>
      <c r="H9" s="293">
        <f t="shared" si="1"/>
        <v>-1309182</v>
      </c>
      <c r="I9" s="280">
        <v>1589292</v>
      </c>
      <c r="J9" s="517"/>
    </row>
    <row r="10" spans="1:10" ht="12.95" customHeight="1">
      <c r="A10" s="312" t="s">
        <v>19</v>
      </c>
      <c r="B10" s="314" t="s">
        <v>407</v>
      </c>
      <c r="C10" s="288"/>
      <c r="D10" s="454">
        <f t="shared" si="0"/>
        <v>175000</v>
      </c>
      <c r="E10" s="455">
        <v>175000</v>
      </c>
      <c r="F10" s="313" t="s">
        <v>167</v>
      </c>
      <c r="G10" s="294">
        <v>4452530</v>
      </c>
      <c r="H10" s="293">
        <f t="shared" si="1"/>
        <v>1058500</v>
      </c>
      <c r="I10" s="294">
        <v>5511030</v>
      </c>
      <c r="J10" s="517"/>
    </row>
    <row r="11" spans="1:10" ht="12.95" customHeight="1">
      <c r="A11" s="312" t="s">
        <v>20</v>
      </c>
      <c r="B11" s="313" t="s">
        <v>408</v>
      </c>
      <c r="C11" s="289"/>
      <c r="D11" s="454">
        <f t="shared" si="0"/>
        <v>0</v>
      </c>
      <c r="E11" s="456"/>
      <c r="F11" s="313" t="s">
        <v>46</v>
      </c>
      <c r="G11" s="294">
        <v>2800000</v>
      </c>
      <c r="H11" s="293">
        <f t="shared" si="1"/>
        <v>-1088000</v>
      </c>
      <c r="I11" s="294">
        <v>1712000</v>
      </c>
      <c r="J11" s="517"/>
    </row>
    <row r="12" spans="1:10" ht="12.95" customHeight="1">
      <c r="A12" s="312" t="s">
        <v>21</v>
      </c>
      <c r="B12" s="313" t="s">
        <v>287</v>
      </c>
      <c r="C12" s="288">
        <v>10403504</v>
      </c>
      <c r="D12" s="454">
        <f t="shared" si="0"/>
        <v>349357</v>
      </c>
      <c r="E12" s="455">
        <v>10752861</v>
      </c>
      <c r="F12" s="40"/>
      <c r="G12" s="294"/>
      <c r="H12" s="293">
        <f t="shared" si="1"/>
        <v>0</v>
      </c>
      <c r="I12" s="294"/>
      <c r="J12" s="517"/>
    </row>
    <row r="13" spans="1:10" ht="12.95" customHeight="1">
      <c r="A13" s="312" t="s">
        <v>22</v>
      </c>
      <c r="B13" s="40"/>
      <c r="C13" s="288"/>
      <c r="D13" s="455"/>
      <c r="E13" s="455"/>
      <c r="F13" s="40"/>
      <c r="G13" s="294"/>
      <c r="H13" s="293">
        <f t="shared" si="1"/>
        <v>0</v>
      </c>
      <c r="I13" s="294"/>
      <c r="J13" s="517"/>
    </row>
    <row r="14" spans="1:10" ht="12.95" customHeight="1">
      <c r="A14" s="312" t="s">
        <v>23</v>
      </c>
      <c r="B14" s="398"/>
      <c r="C14" s="289"/>
      <c r="D14" s="456"/>
      <c r="E14" s="456"/>
      <c r="F14" s="40"/>
      <c r="G14" s="294"/>
      <c r="H14" s="293">
        <f t="shared" si="1"/>
        <v>0</v>
      </c>
      <c r="I14" s="294"/>
      <c r="J14" s="517"/>
    </row>
    <row r="15" spans="1:10" ht="12.95" customHeight="1">
      <c r="A15" s="312" t="s">
        <v>24</v>
      </c>
      <c r="B15" s="40"/>
      <c r="C15" s="288"/>
      <c r="D15" s="455"/>
      <c r="E15" s="455"/>
      <c r="F15" s="40"/>
      <c r="G15" s="294"/>
      <c r="H15" s="293">
        <f t="shared" si="1"/>
        <v>0</v>
      </c>
      <c r="I15" s="294"/>
      <c r="J15" s="517"/>
    </row>
    <row r="16" spans="1:10" ht="12.95" customHeight="1">
      <c r="A16" s="312" t="s">
        <v>25</v>
      </c>
      <c r="B16" s="40"/>
      <c r="C16" s="288"/>
      <c r="D16" s="455"/>
      <c r="E16" s="455"/>
      <c r="F16" s="40"/>
      <c r="G16" s="294"/>
      <c r="H16" s="293">
        <f t="shared" si="1"/>
        <v>0</v>
      </c>
      <c r="I16" s="294"/>
      <c r="J16" s="517"/>
    </row>
    <row r="17" spans="1:10" ht="12.95" customHeight="1" thickBot="1">
      <c r="A17" s="312" t="s">
        <v>26</v>
      </c>
      <c r="B17" s="50"/>
      <c r="C17" s="290"/>
      <c r="D17" s="457"/>
      <c r="E17" s="457"/>
      <c r="F17" s="40"/>
      <c r="G17" s="295"/>
      <c r="H17" s="293">
        <f t="shared" si="1"/>
        <v>0</v>
      </c>
      <c r="I17" s="295"/>
      <c r="J17" s="517"/>
    </row>
    <row r="18" spans="1:10" ht="15.95" customHeight="1" thickBot="1">
      <c r="A18" s="315" t="s">
        <v>27</v>
      </c>
      <c r="B18" s="106" t="s">
        <v>449</v>
      </c>
      <c r="C18" s="291">
        <f>+C6+C7+C9+C10+C12+C13+C14+C15+C16+C17</f>
        <v>132291491</v>
      </c>
      <c r="D18" s="458">
        <f>E18-C18</f>
        <v>6756279</v>
      </c>
      <c r="E18" s="458">
        <f>SUM(E6,E7,E9,E10,E12)</f>
        <v>139047770</v>
      </c>
      <c r="F18" s="106" t="s">
        <v>416</v>
      </c>
      <c r="G18" s="296">
        <f>SUM(G6:G17)</f>
        <v>131251934</v>
      </c>
      <c r="H18" s="296">
        <f>SUM(H6:H17)</f>
        <v>10929349</v>
      </c>
      <c r="I18" s="296">
        <f>SUM(I6:I17)</f>
        <v>142181283</v>
      </c>
      <c r="J18" s="517"/>
    </row>
    <row r="19" spans="1:10" ht="12.95" customHeight="1">
      <c r="A19" s="316" t="s">
        <v>28</v>
      </c>
      <c r="B19" s="317" t="s">
        <v>411</v>
      </c>
      <c r="C19" s="446">
        <v>10023477</v>
      </c>
      <c r="D19" s="459">
        <f>E19-C19</f>
        <v>6778110</v>
      </c>
      <c r="E19" s="459">
        <v>16801587</v>
      </c>
      <c r="F19" s="318" t="s">
        <v>173</v>
      </c>
      <c r="G19" s="297"/>
      <c r="H19" s="297"/>
      <c r="I19" s="297"/>
      <c r="J19" s="517"/>
    </row>
    <row r="20" spans="1:10" ht="12.95" customHeight="1">
      <c r="A20" s="319" t="s">
        <v>29</v>
      </c>
      <c r="B20" s="318" t="s">
        <v>213</v>
      </c>
      <c r="C20" s="80">
        <v>10023477</v>
      </c>
      <c r="D20" s="459">
        <f>E20-C20</f>
        <v>3061887</v>
      </c>
      <c r="E20" s="113">
        <v>13085364</v>
      </c>
      <c r="F20" s="318" t="s">
        <v>415</v>
      </c>
      <c r="G20" s="81"/>
      <c r="H20" s="81"/>
      <c r="I20" s="81"/>
      <c r="J20" s="517"/>
    </row>
    <row r="21" spans="1:10" ht="12.95" customHeight="1">
      <c r="A21" s="319" t="s">
        <v>30</v>
      </c>
      <c r="B21" s="318" t="s">
        <v>214</v>
      </c>
      <c r="C21" s="80"/>
      <c r="D21" s="113"/>
      <c r="E21" s="113"/>
      <c r="F21" s="318" t="s">
        <v>138</v>
      </c>
      <c r="G21" s="81"/>
      <c r="H21" s="81"/>
      <c r="I21" s="81"/>
      <c r="J21" s="517"/>
    </row>
    <row r="22" spans="1:10" ht="12.95" customHeight="1">
      <c r="A22" s="319" t="s">
        <v>31</v>
      </c>
      <c r="B22" s="318" t="s">
        <v>219</v>
      </c>
      <c r="C22" s="80"/>
      <c r="D22" s="113"/>
      <c r="E22" s="113"/>
      <c r="F22" s="318" t="s">
        <v>139</v>
      </c>
      <c r="G22" s="81"/>
      <c r="H22" s="81"/>
      <c r="I22" s="81"/>
      <c r="J22" s="517"/>
    </row>
    <row r="23" spans="1:10" ht="12.95" customHeight="1">
      <c r="A23" s="319" t="s">
        <v>32</v>
      </c>
      <c r="B23" s="318" t="s">
        <v>220</v>
      </c>
      <c r="C23" s="80"/>
      <c r="D23" s="460">
        <v>3716223</v>
      </c>
      <c r="E23" s="460">
        <v>3716223</v>
      </c>
      <c r="F23" s="317" t="s">
        <v>222</v>
      </c>
      <c r="G23" s="81"/>
      <c r="H23" s="81"/>
      <c r="I23" s="81"/>
      <c r="J23" s="517"/>
    </row>
    <row r="24" spans="1:10" ht="12.95" customHeight="1">
      <c r="A24" s="319" t="s">
        <v>33</v>
      </c>
      <c r="B24" s="318" t="s">
        <v>412</v>
      </c>
      <c r="C24" s="320">
        <f>+C25+C26</f>
        <v>0</v>
      </c>
      <c r="D24" s="461"/>
      <c r="E24" s="461"/>
      <c r="F24" s="318" t="s">
        <v>174</v>
      </c>
      <c r="G24" s="81"/>
      <c r="H24" s="81"/>
      <c r="I24" s="81" t="s">
        <v>518</v>
      </c>
      <c r="J24" s="517"/>
    </row>
    <row r="25" spans="1:10" ht="12.95" customHeight="1">
      <c r="A25" s="316" t="s">
        <v>34</v>
      </c>
      <c r="B25" s="317" t="s">
        <v>409</v>
      </c>
      <c r="C25" s="292"/>
      <c r="D25" s="460"/>
      <c r="E25" s="460"/>
      <c r="F25" s="311" t="s">
        <v>175</v>
      </c>
      <c r="G25" s="297"/>
      <c r="H25" s="297"/>
      <c r="I25" s="297"/>
      <c r="J25" s="517"/>
    </row>
    <row r="26" spans="1:10" ht="12.95" customHeight="1" thickBot="1">
      <c r="A26" s="319" t="s">
        <v>35</v>
      </c>
      <c r="B26" s="318" t="s">
        <v>410</v>
      </c>
      <c r="C26" s="80"/>
      <c r="D26" s="113"/>
      <c r="E26" s="113"/>
      <c r="F26" s="7" t="s">
        <v>401</v>
      </c>
      <c r="G26" s="81">
        <v>3692379</v>
      </c>
      <c r="H26" s="81"/>
      <c r="I26" s="81">
        <v>3692379</v>
      </c>
      <c r="J26" s="517"/>
    </row>
    <row r="27" spans="1:10" ht="15.95" customHeight="1" thickBot="1">
      <c r="A27" s="315" t="s">
        <v>36</v>
      </c>
      <c r="B27" s="106" t="s">
        <v>413</v>
      </c>
      <c r="C27" s="291">
        <f>+C19+C24</f>
        <v>10023477</v>
      </c>
      <c r="D27" s="458">
        <f>E27-C27</f>
        <v>6778110</v>
      </c>
      <c r="E27" s="458">
        <f>SUM(E20,E23:E24)</f>
        <v>16801587</v>
      </c>
      <c r="F27" s="106" t="s">
        <v>417</v>
      </c>
      <c r="G27" s="296">
        <f>SUM(G19:G26)</f>
        <v>3692379</v>
      </c>
      <c r="H27" s="296">
        <f>SUM(H19:H26)</f>
        <v>0</v>
      </c>
      <c r="I27" s="296">
        <f>SUM(I19:I26)</f>
        <v>3692379</v>
      </c>
      <c r="J27" s="517"/>
    </row>
    <row r="28" spans="1:10" ht="13.5" thickBot="1">
      <c r="A28" s="315" t="s">
        <v>37</v>
      </c>
      <c r="B28" s="321" t="s">
        <v>414</v>
      </c>
      <c r="C28" s="322">
        <f>+C18+C27</f>
        <v>142314968</v>
      </c>
      <c r="D28" s="322">
        <f t="shared" ref="D28" si="2">+D18+D27</f>
        <v>13534389</v>
      </c>
      <c r="E28" s="322">
        <f>+E18+E27</f>
        <v>155849357</v>
      </c>
      <c r="F28" s="321" t="s">
        <v>418</v>
      </c>
      <c r="G28" s="322">
        <f>+G18+G27</f>
        <v>134944313</v>
      </c>
      <c r="H28" s="322">
        <f>+H18+H27</f>
        <v>10929349</v>
      </c>
      <c r="I28" s="322">
        <f>+I18+I27</f>
        <v>145873662</v>
      </c>
      <c r="J28" s="517"/>
    </row>
    <row r="29" spans="1:10" ht="13.5" thickBot="1">
      <c r="A29" s="315" t="s">
        <v>38</v>
      </c>
      <c r="B29" s="321" t="s">
        <v>151</v>
      </c>
      <c r="C29" s="322" t="str">
        <f>IF(C18-G18&lt;0,G18-C18,"-")</f>
        <v>-</v>
      </c>
      <c r="D29" s="322">
        <f t="shared" ref="D29:E29" si="3">IF(D18-H18&lt;0,H18-D18,"-")</f>
        <v>4173070</v>
      </c>
      <c r="E29" s="322">
        <f t="shared" si="3"/>
        <v>3133513</v>
      </c>
      <c r="F29" s="321" t="s">
        <v>152</v>
      </c>
      <c r="G29" s="322">
        <f>IF(C18-G18&gt;0,C18-G18,"-")</f>
        <v>1039557</v>
      </c>
      <c r="H29" s="322" t="str">
        <f>IF(D18-H18&gt;0,D18-H18,"-")</f>
        <v>-</v>
      </c>
      <c r="I29" s="322" t="str">
        <f>IF(E18-I18&gt;0,E18-I18,"-")</f>
        <v>-</v>
      </c>
      <c r="J29" s="517"/>
    </row>
    <row r="30" spans="1:10" ht="13.5" thickBot="1">
      <c r="A30" s="315" t="s">
        <v>39</v>
      </c>
      <c r="B30" s="321" t="s">
        <v>223</v>
      </c>
      <c r="C30" s="322" t="str">
        <f>IF(C18+C19-G28&lt;0,G28-(C18+C19),"-")</f>
        <v>-</v>
      </c>
      <c r="D30" s="462"/>
      <c r="E30" s="463"/>
      <c r="F30" s="321" t="s">
        <v>224</v>
      </c>
      <c r="G30" s="322">
        <f>IF(C18+C19-G28&gt;0,C18+C19-G28,"-")</f>
        <v>7370655</v>
      </c>
      <c r="H30" s="322">
        <f>IF(D18+D19-H28&gt;0,D18+D19-H28,"-")</f>
        <v>2605040</v>
      </c>
      <c r="I30" s="322">
        <v>3692</v>
      </c>
      <c r="J30" s="517"/>
    </row>
    <row r="31" spans="1:10" ht="18.75">
      <c r="B31" s="518"/>
      <c r="C31" s="518"/>
      <c r="D31" s="518"/>
      <c r="E31" s="518"/>
      <c r="F31" s="518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J1" sqref="J1:J33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1.5">
      <c r="B1" s="298" t="s">
        <v>141</v>
      </c>
      <c r="C1" s="299"/>
      <c r="D1" s="299"/>
      <c r="E1" s="299"/>
      <c r="F1" s="299"/>
      <c r="G1" s="299"/>
      <c r="H1" s="299"/>
      <c r="I1" s="299"/>
      <c r="J1" s="517" t="s">
        <v>541</v>
      </c>
    </row>
    <row r="2" spans="1:10" ht="14.25" thickBot="1">
      <c r="H2" s="300"/>
      <c r="I2" s="300" t="s">
        <v>61</v>
      </c>
      <c r="J2" s="517"/>
    </row>
    <row r="3" spans="1:10" ht="13.5" thickBot="1">
      <c r="A3" s="519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73"/>
      <c r="I3" s="468"/>
      <c r="J3" s="517"/>
    </row>
    <row r="4" spans="1:10" s="304" customFormat="1" ht="36.75" thickBot="1">
      <c r="A4" s="520"/>
      <c r="B4" s="176" t="s">
        <v>62</v>
      </c>
      <c r="C4" s="177" t="s">
        <v>522</v>
      </c>
      <c r="D4" s="452" t="s">
        <v>507</v>
      </c>
      <c r="E4" s="452" t="s">
        <v>523</v>
      </c>
      <c r="F4" s="176" t="s">
        <v>62</v>
      </c>
      <c r="G4" s="177" t="s">
        <v>522</v>
      </c>
      <c r="H4" s="177" t="s">
        <v>507</v>
      </c>
      <c r="I4" s="177" t="s">
        <v>523</v>
      </c>
      <c r="J4" s="517"/>
    </row>
    <row r="5" spans="1:10" s="304" customFormat="1" ht="13.5" thickBot="1">
      <c r="A5" s="305">
        <v>1</v>
      </c>
      <c r="B5" s="306">
        <v>2</v>
      </c>
      <c r="C5" s="307">
        <v>3</v>
      </c>
      <c r="D5" s="453">
        <v>4</v>
      </c>
      <c r="E5" s="453">
        <v>5</v>
      </c>
      <c r="F5" s="306">
        <v>6</v>
      </c>
      <c r="G5" s="308">
        <v>7</v>
      </c>
      <c r="H5" s="308">
        <v>8</v>
      </c>
      <c r="I5" s="308">
        <v>9</v>
      </c>
      <c r="J5" s="517"/>
    </row>
    <row r="6" spans="1:10" ht="12.95" customHeight="1">
      <c r="A6" s="310" t="s">
        <v>15</v>
      </c>
      <c r="B6" s="311" t="s">
        <v>419</v>
      </c>
      <c r="C6" s="287"/>
      <c r="D6" s="454"/>
      <c r="E6" s="454"/>
      <c r="F6" s="311" t="s">
        <v>215</v>
      </c>
      <c r="G6" s="293">
        <v>5515655</v>
      </c>
      <c r="H6" s="293">
        <f>I6-G6</f>
        <v>1497040</v>
      </c>
      <c r="I6" s="293">
        <v>7012695</v>
      </c>
      <c r="J6" s="517"/>
    </row>
    <row r="7" spans="1:10">
      <c r="A7" s="312" t="s">
        <v>16</v>
      </c>
      <c r="B7" s="313" t="s">
        <v>420</v>
      </c>
      <c r="C7" s="288"/>
      <c r="D7" s="455">
        <f>E7-C7</f>
        <v>0</v>
      </c>
      <c r="E7" s="455"/>
      <c r="F7" s="313" t="s">
        <v>425</v>
      </c>
      <c r="G7" s="294"/>
      <c r="H7" s="293">
        <f t="shared" ref="H7:H15" si="0">I7-G7</f>
        <v>0</v>
      </c>
      <c r="I7" s="294"/>
      <c r="J7" s="517"/>
    </row>
    <row r="8" spans="1:10" ht="12.95" customHeight="1">
      <c r="A8" s="312" t="s">
        <v>17</v>
      </c>
      <c r="B8" s="313" t="s">
        <v>11</v>
      </c>
      <c r="C8" s="288"/>
      <c r="D8" s="455">
        <f t="shared" ref="D8:D17" si="1">E8-C8</f>
        <v>278000</v>
      </c>
      <c r="E8" s="455">
        <v>278000</v>
      </c>
      <c r="F8" s="313" t="s">
        <v>169</v>
      </c>
      <c r="G8" s="294"/>
      <c r="H8" s="293">
        <f t="shared" si="0"/>
        <v>2641000</v>
      </c>
      <c r="I8" s="294">
        <v>2641000</v>
      </c>
      <c r="J8" s="517"/>
    </row>
    <row r="9" spans="1:10" ht="12.95" customHeight="1">
      <c r="A9" s="312" t="s">
        <v>18</v>
      </c>
      <c r="B9" s="313" t="s">
        <v>421</v>
      </c>
      <c r="C9" s="288"/>
      <c r="D9" s="455">
        <f t="shared" si="1"/>
        <v>400000</v>
      </c>
      <c r="E9" s="455">
        <v>400000</v>
      </c>
      <c r="F9" s="313" t="s">
        <v>426</v>
      </c>
      <c r="G9" s="294"/>
      <c r="H9" s="293">
        <f t="shared" si="0"/>
        <v>0</v>
      </c>
      <c r="I9" s="294"/>
      <c r="J9" s="517"/>
    </row>
    <row r="10" spans="1:10" ht="12.75" customHeight="1">
      <c r="A10" s="312" t="s">
        <v>19</v>
      </c>
      <c r="B10" s="313" t="s">
        <v>422</v>
      </c>
      <c r="C10" s="288"/>
      <c r="D10" s="455">
        <f t="shared" si="1"/>
        <v>0</v>
      </c>
      <c r="E10" s="455"/>
      <c r="F10" s="313" t="s">
        <v>218</v>
      </c>
      <c r="G10" s="294">
        <v>1000000</v>
      </c>
      <c r="H10" s="293">
        <f t="shared" si="0"/>
        <v>0</v>
      </c>
      <c r="I10" s="294">
        <v>1000000</v>
      </c>
      <c r="J10" s="517"/>
    </row>
    <row r="11" spans="1:10" ht="12.95" customHeight="1">
      <c r="A11" s="312" t="s">
        <v>20</v>
      </c>
      <c r="B11" s="313" t="s">
        <v>423</v>
      </c>
      <c r="C11" s="289"/>
      <c r="D11" s="455">
        <f t="shared" si="1"/>
        <v>0</v>
      </c>
      <c r="E11" s="456"/>
      <c r="F11" s="40"/>
      <c r="G11" s="294"/>
      <c r="H11" s="293">
        <f t="shared" si="0"/>
        <v>0</v>
      </c>
      <c r="I11" s="294"/>
      <c r="J11" s="517"/>
    </row>
    <row r="12" spans="1:10" ht="12.95" customHeight="1">
      <c r="A12" s="312" t="s">
        <v>21</v>
      </c>
      <c r="B12" s="40"/>
      <c r="C12" s="288"/>
      <c r="D12" s="455">
        <f t="shared" si="1"/>
        <v>0</v>
      </c>
      <c r="E12" s="455"/>
      <c r="F12" s="40"/>
      <c r="G12" s="294"/>
      <c r="H12" s="293">
        <f t="shared" si="0"/>
        <v>0</v>
      </c>
      <c r="I12" s="294"/>
      <c r="J12" s="517"/>
    </row>
    <row r="13" spans="1:10" ht="12.95" customHeight="1">
      <c r="A13" s="312" t="s">
        <v>22</v>
      </c>
      <c r="B13" s="40"/>
      <c r="C13" s="288"/>
      <c r="D13" s="455">
        <f t="shared" si="1"/>
        <v>0</v>
      </c>
      <c r="E13" s="455"/>
      <c r="F13" s="40"/>
      <c r="G13" s="294"/>
      <c r="H13" s="293">
        <f t="shared" si="0"/>
        <v>0</v>
      </c>
      <c r="I13" s="294"/>
      <c r="J13" s="517"/>
    </row>
    <row r="14" spans="1:10" ht="12.95" customHeight="1">
      <c r="A14" s="312" t="s">
        <v>23</v>
      </c>
      <c r="B14" s="40"/>
      <c r="C14" s="289"/>
      <c r="D14" s="455">
        <f t="shared" si="1"/>
        <v>0</v>
      </c>
      <c r="E14" s="456"/>
      <c r="F14" s="40"/>
      <c r="G14" s="294"/>
      <c r="H14" s="293">
        <f t="shared" si="0"/>
        <v>0</v>
      </c>
      <c r="I14" s="294"/>
      <c r="J14" s="517"/>
    </row>
    <row r="15" spans="1:10">
      <c r="A15" s="312" t="s">
        <v>24</v>
      </c>
      <c r="B15" s="40"/>
      <c r="C15" s="289"/>
      <c r="D15" s="455">
        <f t="shared" si="1"/>
        <v>0</v>
      </c>
      <c r="E15" s="456"/>
      <c r="F15" s="40"/>
      <c r="G15" s="294"/>
      <c r="H15" s="293">
        <f t="shared" si="0"/>
        <v>0</v>
      </c>
      <c r="I15" s="294"/>
      <c r="J15" s="517"/>
    </row>
    <row r="16" spans="1:10" ht="12.95" customHeight="1" thickBot="1">
      <c r="A16" s="368" t="s">
        <v>25</v>
      </c>
      <c r="B16" s="399"/>
      <c r="C16" s="370"/>
      <c r="D16" s="457">
        <f t="shared" si="1"/>
        <v>0</v>
      </c>
      <c r="E16" s="464"/>
      <c r="F16" s="369" t="s">
        <v>46</v>
      </c>
      <c r="G16" s="344"/>
      <c r="H16" s="344"/>
      <c r="I16" s="344"/>
      <c r="J16" s="517"/>
    </row>
    <row r="17" spans="1:10" ht="15.95" customHeight="1" thickBot="1">
      <c r="A17" s="315" t="s">
        <v>26</v>
      </c>
      <c r="B17" s="106" t="s">
        <v>450</v>
      </c>
      <c r="C17" s="470">
        <f>+C6+C8+C9+C11+C12+C13+C14+C15+C16</f>
        <v>0</v>
      </c>
      <c r="D17" s="471">
        <f t="shared" si="1"/>
        <v>678000</v>
      </c>
      <c r="E17" s="458">
        <f>SUM(E11,E8:E9)</f>
        <v>678000</v>
      </c>
      <c r="F17" s="106" t="s">
        <v>451</v>
      </c>
      <c r="G17" s="296">
        <f>+G6+G8+G10+G11+G12+G13+G14+G15+G16</f>
        <v>6515655</v>
      </c>
      <c r="H17" s="296">
        <f>+H6+H8+H10+H11+H12+H13+H14+H15+H16</f>
        <v>4138040</v>
      </c>
      <c r="I17" s="296">
        <f>+I6+I8+I10+I11+I12+I13+I14+I15+I16</f>
        <v>10653695</v>
      </c>
      <c r="J17" s="517"/>
    </row>
    <row r="18" spans="1:10" ht="12.95" customHeight="1">
      <c r="A18" s="310" t="s">
        <v>27</v>
      </c>
      <c r="B18" s="325" t="s">
        <v>236</v>
      </c>
      <c r="C18" s="332">
        <f>+C19+C20+C21+C22+C23</f>
        <v>0</v>
      </c>
      <c r="D18" s="469"/>
      <c r="E18" s="469"/>
      <c r="F18" s="318" t="s">
        <v>173</v>
      </c>
      <c r="G18" s="78"/>
      <c r="H18" s="78"/>
      <c r="I18" s="78"/>
      <c r="J18" s="517"/>
    </row>
    <row r="19" spans="1:10" ht="12.95" customHeight="1">
      <c r="A19" s="312" t="s">
        <v>28</v>
      </c>
      <c r="B19" s="326" t="s">
        <v>225</v>
      </c>
      <c r="C19" s="80"/>
      <c r="D19" s="113"/>
      <c r="E19" s="113"/>
      <c r="F19" s="318" t="s">
        <v>176</v>
      </c>
      <c r="G19" s="81"/>
      <c r="H19" s="81"/>
      <c r="I19" s="81"/>
      <c r="J19" s="517"/>
    </row>
    <row r="20" spans="1:10" ht="12.95" customHeight="1">
      <c r="A20" s="310" t="s">
        <v>29</v>
      </c>
      <c r="B20" s="326" t="s">
        <v>226</v>
      </c>
      <c r="C20" s="80"/>
      <c r="D20" s="113"/>
      <c r="E20" s="113"/>
      <c r="F20" s="318" t="s">
        <v>138</v>
      </c>
      <c r="G20" s="81"/>
      <c r="H20" s="81"/>
      <c r="I20" s="81"/>
      <c r="J20" s="517"/>
    </row>
    <row r="21" spans="1:10" ht="12.95" customHeight="1">
      <c r="A21" s="312" t="s">
        <v>30</v>
      </c>
      <c r="B21" s="326" t="s">
        <v>227</v>
      </c>
      <c r="C21" s="80"/>
      <c r="D21" s="113"/>
      <c r="E21" s="113"/>
      <c r="F21" s="318" t="s">
        <v>139</v>
      </c>
      <c r="G21" s="81"/>
      <c r="H21" s="81"/>
      <c r="I21" s="81"/>
      <c r="J21" s="517"/>
    </row>
    <row r="22" spans="1:10" ht="12.95" customHeight="1">
      <c r="A22" s="310" t="s">
        <v>31</v>
      </c>
      <c r="B22" s="326" t="s">
        <v>228</v>
      </c>
      <c r="C22" s="80"/>
      <c r="D22" s="460"/>
      <c r="E22" s="460"/>
      <c r="F22" s="317" t="s">
        <v>222</v>
      </c>
      <c r="G22" s="81"/>
      <c r="H22" s="81"/>
      <c r="I22" s="81"/>
      <c r="J22" s="517"/>
    </row>
    <row r="23" spans="1:10" ht="12.95" customHeight="1">
      <c r="A23" s="312" t="s">
        <v>32</v>
      </c>
      <c r="B23" s="327" t="s">
        <v>229</v>
      </c>
      <c r="C23" s="80"/>
      <c r="D23" s="113"/>
      <c r="E23" s="113"/>
      <c r="F23" s="318" t="s">
        <v>177</v>
      </c>
      <c r="G23" s="81"/>
      <c r="H23" s="81"/>
      <c r="I23" s="81"/>
      <c r="J23" s="517"/>
    </row>
    <row r="24" spans="1:10" ht="12.95" customHeight="1">
      <c r="A24" s="310" t="s">
        <v>33</v>
      </c>
      <c r="B24" s="328" t="s">
        <v>230</v>
      </c>
      <c r="C24" s="320">
        <f>+C25+C26+C27+C28+C29</f>
        <v>0</v>
      </c>
      <c r="D24" s="469"/>
      <c r="E24" s="469"/>
      <c r="F24" s="329" t="s">
        <v>175</v>
      </c>
      <c r="G24" s="81"/>
      <c r="H24" s="81"/>
      <c r="I24" s="81"/>
      <c r="J24" s="517"/>
    </row>
    <row r="25" spans="1:10" ht="12.95" customHeight="1">
      <c r="A25" s="312" t="s">
        <v>34</v>
      </c>
      <c r="B25" s="327" t="s">
        <v>231</v>
      </c>
      <c r="C25" s="80"/>
      <c r="D25" s="112"/>
      <c r="E25" s="112"/>
      <c r="F25" s="329" t="s">
        <v>427</v>
      </c>
      <c r="G25" s="81"/>
      <c r="H25" s="81"/>
      <c r="I25" s="81"/>
      <c r="J25" s="517"/>
    </row>
    <row r="26" spans="1:10" ht="12.95" customHeight="1">
      <c r="A26" s="310" t="s">
        <v>35</v>
      </c>
      <c r="B26" s="327" t="s">
        <v>232</v>
      </c>
      <c r="C26" s="80"/>
      <c r="D26" s="112"/>
      <c r="E26" s="112"/>
      <c r="F26" s="324"/>
      <c r="G26" s="81"/>
      <c r="H26" s="81"/>
      <c r="I26" s="81"/>
      <c r="J26" s="517"/>
    </row>
    <row r="27" spans="1:10" ht="12.95" customHeight="1">
      <c r="A27" s="312" t="s">
        <v>36</v>
      </c>
      <c r="B27" s="326" t="s">
        <v>233</v>
      </c>
      <c r="C27" s="80"/>
      <c r="D27" s="112"/>
      <c r="E27" s="112"/>
      <c r="F27" s="103"/>
      <c r="G27" s="81"/>
      <c r="H27" s="81"/>
      <c r="I27" s="81"/>
      <c r="J27" s="517"/>
    </row>
    <row r="28" spans="1:10" ht="12.95" customHeight="1">
      <c r="A28" s="310" t="s">
        <v>37</v>
      </c>
      <c r="B28" s="330" t="s">
        <v>234</v>
      </c>
      <c r="C28" s="80"/>
      <c r="D28" s="113"/>
      <c r="E28" s="113"/>
      <c r="F28" s="40"/>
      <c r="G28" s="81"/>
      <c r="H28" s="81"/>
      <c r="I28" s="81"/>
      <c r="J28" s="517"/>
    </row>
    <row r="29" spans="1:10" ht="12.95" customHeight="1" thickBot="1">
      <c r="A29" s="312" t="s">
        <v>38</v>
      </c>
      <c r="B29" s="331" t="s">
        <v>235</v>
      </c>
      <c r="C29" s="80"/>
      <c r="D29" s="112"/>
      <c r="E29" s="112"/>
      <c r="F29" s="103"/>
      <c r="G29" s="81"/>
      <c r="H29" s="81"/>
      <c r="I29" s="81"/>
      <c r="J29" s="517"/>
    </row>
    <row r="30" spans="1:10" ht="21.75" customHeight="1" thickBot="1">
      <c r="A30" s="315" t="s">
        <v>39</v>
      </c>
      <c r="B30" s="106" t="s">
        <v>424</v>
      </c>
      <c r="C30" s="291">
        <f>+C18+C24</f>
        <v>0</v>
      </c>
      <c r="D30" s="458"/>
      <c r="E30" s="458"/>
      <c r="F30" s="106" t="s">
        <v>428</v>
      </c>
      <c r="G30" s="296">
        <f>SUM(G18:G29)</f>
        <v>0</v>
      </c>
      <c r="H30" s="296">
        <f>SUM(H18:H29)</f>
        <v>0</v>
      </c>
      <c r="I30" s="296">
        <f>SUM(I18:I29)</f>
        <v>0</v>
      </c>
      <c r="J30" s="517"/>
    </row>
    <row r="31" spans="1:10" ht="13.5" thickBot="1">
      <c r="A31" s="315" t="s">
        <v>40</v>
      </c>
      <c r="B31" s="321" t="s">
        <v>429</v>
      </c>
      <c r="C31" s="322">
        <f>+C17+C30</f>
        <v>0</v>
      </c>
      <c r="D31" s="462">
        <f>E31-C31</f>
        <v>678000</v>
      </c>
      <c r="E31" s="472">
        <f>SUM(E17,E30)</f>
        <v>678000</v>
      </c>
      <c r="F31" s="321" t="s">
        <v>430</v>
      </c>
      <c r="G31" s="322">
        <f>+G17+G30</f>
        <v>6515655</v>
      </c>
      <c r="H31" s="322">
        <f>+H17+H30</f>
        <v>4138040</v>
      </c>
      <c r="I31" s="322">
        <f>+I17+I30</f>
        <v>10653695</v>
      </c>
      <c r="J31" s="517"/>
    </row>
    <row r="32" spans="1:10" ht="13.5" thickBot="1">
      <c r="A32" s="315" t="s">
        <v>41</v>
      </c>
      <c r="B32" s="321" t="s">
        <v>151</v>
      </c>
      <c r="C32" s="322">
        <f>IF(C17-G17&lt;0,G17-C17,"-")</f>
        <v>6515655</v>
      </c>
      <c r="D32" s="322">
        <f t="shared" ref="D32:E32" si="2">IF(D17-H17&lt;0,H17-D17,"-")</f>
        <v>3460040</v>
      </c>
      <c r="E32" s="322">
        <f t="shared" si="2"/>
        <v>9975695</v>
      </c>
      <c r="F32" s="321" t="s">
        <v>152</v>
      </c>
      <c r="G32" s="322" t="str">
        <f>IF(C17-G17&gt;0,C17-G17,"-")</f>
        <v>-</v>
      </c>
      <c r="H32" s="322" t="str">
        <f>IF(D17-H17&gt;0,D17-H17,"-")</f>
        <v>-</v>
      </c>
      <c r="I32" s="322" t="str">
        <f>IF(E17-I17&gt;0,E17-I17,"-")</f>
        <v>-</v>
      </c>
      <c r="J32" s="517"/>
    </row>
    <row r="33" spans="1:10" ht="13.5" thickBot="1">
      <c r="A33" s="315" t="s">
        <v>42</v>
      </c>
      <c r="B33" s="321" t="s">
        <v>223</v>
      </c>
      <c r="C33" s="322">
        <f>IF(C17+C18-G31&lt;0,G31-(C17+C18),"-")</f>
        <v>6515655</v>
      </c>
      <c r="D33" s="322">
        <f t="shared" ref="D33:E33" si="3">IF(D17+D18-H31&lt;0,H31-(D17+D18),"-")</f>
        <v>3460040</v>
      </c>
      <c r="E33" s="322">
        <f t="shared" si="3"/>
        <v>9975695</v>
      </c>
      <c r="F33" s="321" t="s">
        <v>224</v>
      </c>
      <c r="G33" s="322" t="str">
        <f>IF(C17+C18-G31&gt;0,C17+C18-G31,"-")</f>
        <v>-</v>
      </c>
      <c r="H33" s="322" t="str">
        <f>IF(D17+D18-H31&gt;0,D17+D18-H31,"-")</f>
        <v>-</v>
      </c>
      <c r="I33" s="322" t="str">
        <f>IF(E17+E18-I31&gt;0,E17+E18-I31,"-")</f>
        <v>-</v>
      </c>
      <c r="J33" s="51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8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workbookViewId="0">
      <selection activeCell="D21" sqref="D2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07" t="s">
        <v>133</v>
      </c>
      <c r="E1" s="110" t="s">
        <v>137</v>
      </c>
    </row>
    <row r="3" spans="1:5">
      <c r="A3" s="116"/>
      <c r="B3" s="117"/>
      <c r="C3" s="116"/>
      <c r="D3" s="119"/>
      <c r="E3" s="117"/>
    </row>
    <row r="4" spans="1:5" ht="15.75">
      <c r="A4" s="88" t="s">
        <v>528</v>
      </c>
      <c r="B4" s="118"/>
      <c r="C4" s="126"/>
      <c r="D4" s="119"/>
      <c r="E4" s="117"/>
    </row>
    <row r="5" spans="1:5">
      <c r="A5" s="116"/>
      <c r="B5" s="117"/>
      <c r="C5" s="116"/>
      <c r="D5" s="119"/>
      <c r="E5" s="117"/>
    </row>
    <row r="6" spans="1:5">
      <c r="A6" s="116" t="s">
        <v>431</v>
      </c>
      <c r="B6" s="117">
        <f>+'1.1.sz.mell.'!C60</f>
        <v>132291491</v>
      </c>
      <c r="C6" s="116" t="s">
        <v>432</v>
      </c>
      <c r="D6" s="119">
        <f>+'2.1.sz.mell  '!C18+'2.2.sz.mell  '!C17</f>
        <v>132291491</v>
      </c>
      <c r="E6" s="117">
        <f>+B6-D6</f>
        <v>0</v>
      </c>
    </row>
    <row r="7" spans="1:5">
      <c r="A7" s="116" t="s">
        <v>433</v>
      </c>
      <c r="B7" s="117">
        <f>+'1.1.sz.mell.'!C83</f>
        <v>10023477</v>
      </c>
      <c r="C7" s="116" t="s">
        <v>434</v>
      </c>
      <c r="D7" s="119">
        <f>+'2.1.sz.mell  '!C27+'2.2.sz.mell  '!C30</f>
        <v>10023477</v>
      </c>
      <c r="E7" s="117">
        <f t="shared" ref="E7:E20" si="0">+B7-D7</f>
        <v>0</v>
      </c>
    </row>
    <row r="8" spans="1:5">
      <c r="A8" s="116" t="s">
        <v>435</v>
      </c>
      <c r="B8" s="117">
        <f>+'1.1.sz.mell.'!C84</f>
        <v>142314968</v>
      </c>
      <c r="C8" s="116" t="s">
        <v>436</v>
      </c>
      <c r="D8" s="119">
        <f>+'2.1.sz.mell  '!C28+'2.2.sz.mell  '!C31</f>
        <v>142314968</v>
      </c>
      <c r="E8" s="117">
        <f t="shared" si="0"/>
        <v>0</v>
      </c>
    </row>
    <row r="9" spans="1:5">
      <c r="A9" s="116"/>
      <c r="B9" s="117"/>
      <c r="C9" s="116"/>
      <c r="D9" s="119"/>
      <c r="E9" s="117"/>
    </row>
    <row r="10" spans="1:5" ht="15.75">
      <c r="A10" s="88" t="s">
        <v>529</v>
      </c>
      <c r="B10" s="117"/>
      <c r="C10" s="116"/>
      <c r="D10" s="119"/>
      <c r="E10" s="117"/>
    </row>
    <row r="11" spans="1:5">
      <c r="A11" s="116"/>
      <c r="B11" s="117"/>
      <c r="C11" s="116"/>
      <c r="D11" s="119"/>
      <c r="E11" s="117"/>
    </row>
    <row r="12" spans="1:5">
      <c r="A12" s="116" t="s">
        <v>509</v>
      </c>
      <c r="B12" s="117">
        <f>'1.1.sz.mell.'!E60</f>
        <v>139725770</v>
      </c>
      <c r="C12" s="116" t="s">
        <v>439</v>
      </c>
      <c r="D12" s="119">
        <f>'2.1.sz.mell  '!E18+'2.2.sz.mell  '!E17</f>
        <v>139725770</v>
      </c>
      <c r="E12" s="117">
        <f>B12-D12</f>
        <v>0</v>
      </c>
    </row>
    <row r="13" spans="1:5">
      <c r="A13" s="116" t="s">
        <v>510</v>
      </c>
      <c r="B13" s="117">
        <f>'1.1.sz.mell.'!E83</f>
        <v>16801587</v>
      </c>
      <c r="C13" s="116" t="s">
        <v>438</v>
      </c>
      <c r="D13" s="119">
        <f>'2.1.sz.mell  '!E27+'2.2.sz.mell  '!E30</f>
        <v>16801587</v>
      </c>
      <c r="E13" s="117">
        <f t="shared" ref="E13:E14" si="1">B13-D13</f>
        <v>0</v>
      </c>
    </row>
    <row r="14" spans="1:5">
      <c r="A14" s="116" t="s">
        <v>511</v>
      </c>
      <c r="B14" s="117">
        <f>'1.1.sz.mell.'!E84</f>
        <v>156527357</v>
      </c>
      <c r="C14" s="116" t="s">
        <v>437</v>
      </c>
      <c r="D14" s="119">
        <f>'2.1.sz.mell  '!E28+'2.2.sz.mell  '!E31</f>
        <v>156527357</v>
      </c>
      <c r="E14" s="117">
        <f t="shared" si="1"/>
        <v>0</v>
      </c>
    </row>
    <row r="15" spans="1:5">
      <c r="A15" s="116"/>
      <c r="B15" s="117"/>
      <c r="C15" s="116"/>
      <c r="D15" s="119"/>
      <c r="E15" s="117"/>
    </row>
    <row r="16" spans="1:5" ht="15.75">
      <c r="A16" s="88" t="s">
        <v>530</v>
      </c>
      <c r="B16" s="118"/>
      <c r="C16" s="126"/>
      <c r="D16" s="119"/>
      <c r="E16" s="117"/>
    </row>
    <row r="17" spans="1:5">
      <c r="A17" s="116"/>
      <c r="B17" s="117"/>
      <c r="C17" s="116"/>
      <c r="D17" s="119"/>
      <c r="E17" s="117"/>
    </row>
    <row r="18" spans="1:5">
      <c r="A18" s="116" t="s">
        <v>440</v>
      </c>
      <c r="B18" s="117">
        <f>+'1.1.sz.mell.'!C123</f>
        <v>137767589</v>
      </c>
      <c r="C18" s="116" t="s">
        <v>439</v>
      </c>
      <c r="D18" s="119">
        <f>+'2.1.sz.mell  '!G18+'2.2.sz.mell  '!G17</f>
        <v>137767589</v>
      </c>
      <c r="E18" s="117">
        <f t="shared" si="0"/>
        <v>0</v>
      </c>
    </row>
    <row r="19" spans="1:5">
      <c r="A19" s="116" t="s">
        <v>243</v>
      </c>
      <c r="B19" s="117">
        <f>+'1.1.sz.mell.'!C143</f>
        <v>3692379</v>
      </c>
      <c r="C19" s="116" t="s">
        <v>438</v>
      </c>
      <c r="D19" s="119">
        <v>3692379</v>
      </c>
      <c r="E19" s="117">
        <f t="shared" si="0"/>
        <v>0</v>
      </c>
    </row>
    <row r="20" spans="1:5">
      <c r="A20" s="116" t="s">
        <v>441</v>
      </c>
      <c r="B20" s="117">
        <f>+'1.1.sz.mell.'!C144</f>
        <v>141459968</v>
      </c>
      <c r="C20" s="116" t="s">
        <v>437</v>
      </c>
      <c r="D20" s="119">
        <f>'2.1.sz.mell  '!G28+'2.2.sz.mell  '!G31</f>
        <v>141459968</v>
      </c>
      <c r="E20" s="117">
        <f t="shared" si="0"/>
        <v>0</v>
      </c>
    </row>
    <row r="21" spans="1:5">
      <c r="A21" s="108"/>
      <c r="B21" s="108"/>
      <c r="C21" s="116"/>
      <c r="D21" s="119"/>
      <c r="E21" s="109"/>
    </row>
    <row r="22" spans="1:5" ht="15.75">
      <c r="A22" s="88" t="s">
        <v>531</v>
      </c>
      <c r="B22" s="108"/>
      <c r="C22" s="108"/>
      <c r="D22" s="108"/>
      <c r="E22" s="108"/>
    </row>
    <row r="23" spans="1:5">
      <c r="A23" s="108"/>
      <c r="B23" s="108"/>
      <c r="C23" s="108"/>
      <c r="D23" s="108"/>
      <c r="E23" s="108"/>
    </row>
    <row r="24" spans="1:5">
      <c r="A24" s="116" t="s">
        <v>512</v>
      </c>
      <c r="B24" s="485">
        <f>'1.1.sz.mell.'!E123</f>
        <v>152834978</v>
      </c>
      <c r="C24" s="116" t="s">
        <v>515</v>
      </c>
      <c r="D24" s="108">
        <f>'2.1.sz.mell  '!I18+'2.2.sz.mell  '!I17</f>
        <v>152834978</v>
      </c>
      <c r="E24" s="485">
        <f>B24-D24</f>
        <v>0</v>
      </c>
    </row>
    <row r="25" spans="1:5">
      <c r="A25" s="116" t="s">
        <v>513</v>
      </c>
      <c r="B25" s="486">
        <f>'1.1.sz.mell.'!E143</f>
        <v>3692379</v>
      </c>
      <c r="C25" s="116" t="s">
        <v>516</v>
      </c>
      <c r="D25">
        <f>'2.1.sz.mell  '!I27+'2.2.sz.mell  '!I30</f>
        <v>3692379</v>
      </c>
      <c r="E25" s="485">
        <f t="shared" ref="E25:E26" si="2">B25-D25</f>
        <v>0</v>
      </c>
    </row>
    <row r="26" spans="1:5">
      <c r="A26" s="116" t="s">
        <v>514</v>
      </c>
      <c r="B26" s="486">
        <f>'1.1.sz.mell.'!E144</f>
        <v>156527357</v>
      </c>
      <c r="C26" s="116" t="s">
        <v>517</v>
      </c>
      <c r="D26">
        <f>'2.1.sz.mell  '!I28+'2.2.sz.mell  '!I31</f>
        <v>156527357</v>
      </c>
      <c r="E26" s="485">
        <f t="shared" si="2"/>
        <v>0</v>
      </c>
    </row>
  </sheetData>
  <phoneticPr fontId="30" type="noConversion"/>
  <conditionalFormatting sqref="E3:E20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sqref="A1:F1"/>
    </sheetView>
  </sheetViews>
  <sheetFormatPr defaultRowHeight="15"/>
  <cols>
    <col min="1" max="1" width="5.6640625" style="128" customWidth="1"/>
    <col min="2" max="2" width="35.6640625" style="128" customWidth="1"/>
    <col min="3" max="6" width="14" style="128" customWidth="1"/>
    <col min="7" max="16384" width="9.33203125" style="128"/>
  </cols>
  <sheetData>
    <row r="1" spans="1:7" ht="33" customHeight="1">
      <c r="A1" s="521" t="s">
        <v>180</v>
      </c>
      <c r="B1" s="521"/>
      <c r="C1" s="521"/>
      <c r="D1" s="521"/>
      <c r="E1" s="521"/>
      <c r="F1" s="521"/>
    </row>
    <row r="2" spans="1:7" ht="15.95" customHeight="1" thickBot="1">
      <c r="A2" s="129"/>
      <c r="B2" s="129"/>
      <c r="C2" s="522"/>
      <c r="D2" s="522"/>
      <c r="E2" s="529" t="s">
        <v>50</v>
      </c>
      <c r="F2" s="529"/>
      <c r="G2" s="136"/>
    </row>
    <row r="3" spans="1:7" ht="63" customHeight="1">
      <c r="A3" s="525" t="s">
        <v>13</v>
      </c>
      <c r="B3" s="527" t="s">
        <v>181</v>
      </c>
      <c r="C3" s="527" t="s">
        <v>244</v>
      </c>
      <c r="D3" s="527"/>
      <c r="E3" s="527"/>
      <c r="F3" s="523" t="s">
        <v>239</v>
      </c>
    </row>
    <row r="4" spans="1:7" ht="15.75" thickBot="1">
      <c r="A4" s="526"/>
      <c r="B4" s="528"/>
      <c r="C4" s="131" t="s">
        <v>237</v>
      </c>
      <c r="D4" s="131" t="s">
        <v>238</v>
      </c>
      <c r="E4" s="131" t="s">
        <v>442</v>
      </c>
      <c r="F4" s="524"/>
    </row>
    <row r="5" spans="1:7" ht="15.75" thickBot="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5">
        <v>6</v>
      </c>
    </row>
    <row r="6" spans="1:7">
      <c r="A6" s="132" t="s">
        <v>15</v>
      </c>
      <c r="B6" s="153"/>
      <c r="C6" s="154"/>
      <c r="D6" s="154"/>
      <c r="E6" s="154"/>
      <c r="F6" s="139">
        <f>SUM(C6:E6)</f>
        <v>0</v>
      </c>
    </row>
    <row r="7" spans="1:7">
      <c r="A7" s="130" t="s">
        <v>16</v>
      </c>
      <c r="B7" s="155"/>
      <c r="C7" s="156"/>
      <c r="D7" s="156"/>
      <c r="E7" s="156"/>
      <c r="F7" s="140">
        <f>SUM(C7:E7)</f>
        <v>0</v>
      </c>
    </row>
    <row r="8" spans="1:7">
      <c r="A8" s="130" t="s">
        <v>17</v>
      </c>
      <c r="B8" s="155"/>
      <c r="C8" s="156"/>
      <c r="D8" s="156"/>
      <c r="E8" s="156"/>
      <c r="F8" s="140">
        <f>SUM(C8:E8)</f>
        <v>0</v>
      </c>
    </row>
    <row r="9" spans="1:7">
      <c r="A9" s="130" t="s">
        <v>18</v>
      </c>
      <c r="B9" s="155"/>
      <c r="C9" s="156"/>
      <c r="D9" s="156"/>
      <c r="E9" s="156"/>
      <c r="F9" s="140">
        <f>SUM(C9:E9)</f>
        <v>0</v>
      </c>
    </row>
    <row r="10" spans="1:7" ht="15.75" thickBot="1">
      <c r="A10" s="137" t="s">
        <v>19</v>
      </c>
      <c r="B10" s="157"/>
      <c r="C10" s="158"/>
      <c r="D10" s="158"/>
      <c r="E10" s="158"/>
      <c r="F10" s="140">
        <f>SUM(C10:E10)</f>
        <v>0</v>
      </c>
    </row>
    <row r="11" spans="1:7" s="433" customFormat="1" thickBot="1">
      <c r="A11" s="430" t="s">
        <v>20</v>
      </c>
      <c r="B11" s="138" t="s">
        <v>183</v>
      </c>
      <c r="C11" s="431">
        <f>SUM(C6:C10)</f>
        <v>0</v>
      </c>
      <c r="D11" s="431">
        <f>SUM(D6:D10)</f>
        <v>0</v>
      </c>
      <c r="E11" s="431">
        <f>SUM(E6:E10)</f>
        <v>0</v>
      </c>
      <c r="F11" s="4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23</vt:i4>
      </vt:variant>
    </vt:vector>
  </HeadingPairs>
  <TitlesOfParts>
    <vt:vector size="5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3.sz.mell.</vt:lpstr>
      <vt:lpstr>5.sz.mell.</vt:lpstr>
      <vt:lpstr>7.sz.mell.</vt:lpstr>
      <vt:lpstr>8. sz. mell. </vt:lpstr>
      <vt:lpstr>4.sz.mell.</vt:lpstr>
      <vt:lpstr>5.1 sz. mell</vt:lpstr>
      <vt:lpstr>9.1.1. sz. mell </vt:lpstr>
      <vt:lpstr>9.1.2. sz. mell  </vt:lpstr>
      <vt:lpstr>9.1.3. sz. mell   </vt:lpstr>
      <vt:lpstr>5.1.1. sz. mell </vt:lpstr>
      <vt:lpstr>5.1.2. sz. mell  </vt:lpstr>
      <vt:lpstr>5.2.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6.sz.mell</vt:lpstr>
      <vt:lpstr>2. sz tájékoztató t</vt:lpstr>
      <vt:lpstr>3. sz tájékoztató t.</vt:lpstr>
      <vt:lpstr>Munka1</vt:lpstr>
      <vt:lpstr>'5.1 sz. mell'!Nyomtatási_cím</vt:lpstr>
      <vt:lpstr>'5.1.1. sz. mell '!Nyomtatási_cím</vt:lpstr>
      <vt:lpstr>'5.1.2. sz. mell  '!Nyomtatási_cím</vt:lpstr>
      <vt:lpstr>'5.2. sz. mell'!Nyomtatási_cím</vt:lpstr>
      <vt:lpstr>'9.1.1. sz. mell '!Nyomtatási_cím</vt:lpstr>
      <vt:lpstr>'9.1.2. sz. mell  '!Nyomtatási_cím</vt:lpstr>
      <vt:lpstr>'9.1.3. sz. mell   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'2.2.sz.mell  '!Nyomtatási_terület</vt:lpstr>
      <vt:lpstr>'5.1 sz. mell'!Nyomtatási_terület</vt:lpstr>
      <vt:lpstr>'5.1.1. sz. mell '!Nyomtatási_terület</vt:lpstr>
      <vt:lpstr>'5.1.2. sz. mell  '!Nyomtatási_terület</vt:lpstr>
      <vt:lpstr>'5.2.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Csekő Mária</dc:creator>
  <cp:lastModifiedBy>Kocsis Zsófia Rebeka</cp:lastModifiedBy>
  <cp:lastPrinted>2016-08-23T07:35:40Z</cp:lastPrinted>
  <dcterms:created xsi:type="dcterms:W3CDTF">1999-10-30T10:30:45Z</dcterms:created>
  <dcterms:modified xsi:type="dcterms:W3CDTF">2017-05-03T08:16:51Z</dcterms:modified>
</cp:coreProperties>
</file>