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616" tabRatio="867" firstSheet="1" activeTab="1"/>
  </bookViews>
  <sheets>
    <sheet name="Összesítő" sheetId="1" state="hidden" r:id="rId1"/>
    <sheet name="1.Bev-kiad." sheetId="2" r:id="rId2"/>
    <sheet name="2.működés" sheetId="3" r:id="rId3"/>
    <sheet name="3.felh" sheetId="4" r:id="rId4"/>
    <sheet name="4. Átadott p.eszk." sheetId="5" r:id="rId5"/>
    <sheet name="5.Bev.össz." sheetId="6" r:id="rId6"/>
    <sheet name="6.Kiad.össz." sheetId="7" r:id="rId7"/>
    <sheet name="7.Önk." sheetId="8" r:id="rId8"/>
    <sheet name="8-9.Többéves,adósság" sheetId="9" r:id="rId9"/>
    <sheet name="10.Likviditás" sheetId="10" r:id="rId10"/>
    <sheet name="11.Eu projekt" sheetId="11" r:id="rId11"/>
    <sheet name="12.gördülő" sheetId="12" r:id="rId12"/>
    <sheet name="TKT 2020" sheetId="13" state="hidden" r:id="rId13"/>
    <sheet name="TKT ktgfelosztás" sheetId="14" state="hidden" r:id="rId14"/>
  </sheets>
  <externalReferences>
    <externalReference r:id="rId17"/>
    <externalReference r:id="rId18"/>
    <externalReference r:id="rId19"/>
    <externalReference r:id="rId20"/>
  </externalReferences>
  <definedNames>
    <definedName name="beruh" localSheetId="10">'[1]4.1. táj.'!#REF!</definedName>
    <definedName name="beruh" localSheetId="11">'[1]4.1. táj.'!#REF!</definedName>
    <definedName name="beruh" localSheetId="2">'[1]4.1. táj.'!#REF!</definedName>
    <definedName name="beruh" localSheetId="3">'[1]4.1. táj.'!#REF!</definedName>
    <definedName name="beruh">'[1]4.1. táj.'!#REF!</definedName>
    <definedName name="intézmények" localSheetId="10">'[2]4.1. táj.'!#REF!</definedName>
    <definedName name="intézmények" localSheetId="11">'[2]4.1. táj.'!#REF!</definedName>
    <definedName name="intézmények" localSheetId="2">'[2]4.1. táj.'!#REF!</definedName>
    <definedName name="intézmények" localSheetId="3">'[2]4.1. táj.'!#REF!</definedName>
    <definedName name="intézmények" localSheetId="5">'[2]4.1. táj.'!#REF!</definedName>
    <definedName name="intézmények">'[2]4.1. táj.'!#REF!</definedName>
    <definedName name="_xlnm.Print_Titles" localSheetId="2">'2.működés'!$6:$6</definedName>
    <definedName name="_xlnm.Print_Titles" localSheetId="5">'5.Bev.össz.'!$A:$A,'5.Bev.össz.'!$1:$6</definedName>
    <definedName name="_xlnm.Print_Titles" localSheetId="6">'6.Kiad.össz.'!$A:$A,'6.Kiad.össz.'!$1:$10</definedName>
    <definedName name="_xlnm.Print_Area" localSheetId="1">'1.Bev-kiad.'!$A$1:$F$75</definedName>
    <definedName name="_xlnm.Print_Area" localSheetId="9">'10.Likviditás'!$A$1:$N$28</definedName>
    <definedName name="_xlnm.Print_Area" localSheetId="10">'11.Eu projekt'!$A$1:$K$13</definedName>
    <definedName name="_xlnm.Print_Area" localSheetId="11">'12.gördülő'!$A$1:$F$73</definedName>
    <definedName name="_xlnm.Print_Area" localSheetId="2">'2.működés'!$A$1:$G$109</definedName>
    <definedName name="_xlnm.Print_Area" localSheetId="3">'3.felh'!$A$1:$G$60</definedName>
    <definedName name="_xlnm.Print_Area" localSheetId="4">'4. Átadott p.eszk.'!$A$1:$F$64</definedName>
    <definedName name="_xlnm.Print_Area" localSheetId="5">'5.Bev.össz.'!$A$1:$M$17</definedName>
    <definedName name="_xlnm.Print_Area" localSheetId="6">'6.Kiad.össz.'!$A$1:$P$21</definedName>
    <definedName name="_xlnm.Print_Area" localSheetId="7">'7.Önk.'!$A$1:$P$171</definedName>
    <definedName name="_xlnm.Print_Area" localSheetId="8">'8-9.Többéves,adósság'!$A$1:$H$31</definedName>
    <definedName name="_xlnm.Print_Area" localSheetId="13">'TKT ktgfelosztás'!$A$1:$S$43</definedName>
    <definedName name="qewrqewr" localSheetId="11">'[1]4.1. táj.'!#REF!</definedName>
    <definedName name="qewrqewr">'[1]4.1. táj.'!#REF!</definedName>
    <definedName name="Z_ABF21C5C_6078_4D03_96DF_78390D4F8F84_.wvu.Cols" localSheetId="4" hidden="1">'4. Átadott p.eszk.'!#REF!,'4. Átadott p.eszk.'!$HS:$IV</definedName>
    <definedName name="Z_ABF21C5C_6078_4D03_96DF_78390D4F8F84_.wvu.FilterData" localSheetId="1" hidden="1">'1.Bev-kiad.'!$B$1:$B$62</definedName>
    <definedName name="Z_ABF21C5C_6078_4D03_96DF_78390D4F8F84_.wvu.FilterData" localSheetId="11" hidden="1">'12.gördülő'!$B$1:$B$62</definedName>
    <definedName name="Z_ABF21C5C_6078_4D03_96DF_78390D4F8F84_.wvu.FilterData" localSheetId="2" hidden="1">'2.működés'!$B$1:$B$99</definedName>
    <definedName name="Z_ABF21C5C_6078_4D03_96DF_78390D4F8F84_.wvu.FilterData" localSheetId="3" hidden="1">'3.felh'!$B$1:$B$36</definedName>
    <definedName name="Z_ABF21C5C_6078_4D03_96DF_78390D4F8F84_.wvu.PrintArea" localSheetId="1" hidden="1">'1.Bev-kiad.'!$B$1:$B$73</definedName>
    <definedName name="Z_ABF21C5C_6078_4D03_96DF_78390D4F8F84_.wvu.PrintArea" localSheetId="11" hidden="1">'12.gördülő'!$B$1:$B$73</definedName>
    <definedName name="Z_ABF21C5C_6078_4D03_96DF_78390D4F8F84_.wvu.PrintArea" localSheetId="2" hidden="1">'2.működés'!$B$1:$B$109</definedName>
    <definedName name="Z_ABF21C5C_6078_4D03_96DF_78390D4F8F84_.wvu.PrintArea" localSheetId="3" hidden="1">'3.felh'!$B$1:$B$54</definedName>
    <definedName name="Z_ABF21C5C_6078_4D03_96DF_78390D4F8F84_.wvu.PrintArea" localSheetId="4" hidden="1">'4. Átadott p.eszk.'!$A$1:$A$46</definedName>
    <definedName name="Z_ABF21C5C_6078_4D03_96DF_78390D4F8F84_.wvu.PrintArea" localSheetId="7" hidden="1">'7.Önk.'!$C$1:$C$73</definedName>
    <definedName name="Z_ABF21C5C_6078_4D03_96DF_78390D4F8F84_.wvu.Rows" localSheetId="1" hidden="1">'1.Bev-kiad.'!#REF!</definedName>
    <definedName name="Z_ABF21C5C_6078_4D03_96DF_78390D4F8F84_.wvu.Rows" localSheetId="11" hidden="1">'12.gördülő'!#REF!</definedName>
    <definedName name="Z_ABF21C5C_6078_4D03_96DF_78390D4F8F84_.wvu.Rows" localSheetId="2" hidden="1">'2.működés'!#REF!</definedName>
    <definedName name="Z_ABF21C5C_6078_4D03_96DF_78390D4F8F84_.wvu.Rows" localSheetId="3" hidden="1">'3.felh'!#REF!</definedName>
    <definedName name="Z_ABF21C5C_6078_4D03_96DF_78390D4F8F84_.wvu.Rows" localSheetId="4" hidden="1">'4. Átadott p.eszk.'!#REF!,'4. Átadott p.eszk.'!#REF!,'4. Átadott p.eszk.'!#REF!,'4. Átadott p.eszk.'!#REF!,'4. Átadott p.eszk.'!#REF!</definedName>
    <definedName name="Z_ABF21C5C_6078_4D03_96DF_78390D4F8F84_.wvu.Rows" localSheetId="7" hidden="1">'7.Önk.'!#REF!,'7.Önk.'!$20:$20</definedName>
  </definedNames>
  <calcPr fullCalcOnLoad="1"/>
</workbook>
</file>

<file path=xl/sharedStrings.xml><?xml version="1.0" encoding="utf-8"?>
<sst xmlns="http://schemas.openxmlformats.org/spreadsheetml/2006/main" count="1483" uniqueCount="714">
  <si>
    <t>ezer Ft-ban</t>
  </si>
  <si>
    <t>II. Felújítások</t>
  </si>
  <si>
    <t>I. Beruházások</t>
  </si>
  <si>
    <t>Költségvetési bevételek összesen</t>
  </si>
  <si>
    <t>Működési célú bevételek összesen</t>
  </si>
  <si>
    <t>Költségvetési kiadások összesen</t>
  </si>
  <si>
    <t xml:space="preserve">I. Működési kiadások </t>
  </si>
  <si>
    <r>
      <t xml:space="preserve">      </t>
    </r>
    <r>
      <rPr>
        <sz val="10"/>
        <rFont val="Times New Roman"/>
        <family val="1"/>
      </rPr>
      <t>1. Önkormányzat működési kiadásai</t>
    </r>
  </si>
  <si>
    <t>Felhalmozási célú bevételek összesen</t>
  </si>
  <si>
    <t>Felhalmozási célú kiadások összesen</t>
  </si>
  <si>
    <t>III.  Egyéb felhalmozási célú kiadások</t>
  </si>
  <si>
    <t>Önkormányzati költségvetési bevételek - kiadások</t>
  </si>
  <si>
    <t>Működési célú támogatások, pénzeszközátadások</t>
  </si>
  <si>
    <t>I. Működési célú pénzeszközátadások</t>
  </si>
  <si>
    <t>II. Működési célú támogatások</t>
  </si>
  <si>
    <t xml:space="preserve">K ö l t s é g v e t é s i   b e v é t e l e k </t>
  </si>
  <si>
    <t xml:space="preserve">K ö l t s é g v e t é s i   k i a d á s o k 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</si>
  <si>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</si>
  <si>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</si>
  <si>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</si>
  <si>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</si>
  <si>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</si>
  <si>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</si>
  <si>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</si>
  <si>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</si>
  <si>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</si>
  <si>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</si>
  <si>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</si>
  <si>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</si>
  <si>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</si>
  <si>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Működési kiadások összesen</t>
  </si>
  <si>
    <t>Létszám</t>
  </si>
  <si>
    <t>Működési célú kiadások</t>
  </si>
  <si>
    <t>Működési célú kiadások mind
összesen</t>
  </si>
  <si>
    <t>Felhalmozási célú kiadások</t>
  </si>
  <si>
    <t>Személyi juttatás</t>
  </si>
  <si>
    <t>Dologi kiadások</t>
  </si>
  <si>
    <t>Egyéb működési célú kiadások</t>
  </si>
  <si>
    <t>Beruházás</t>
  </si>
  <si>
    <t>Felújítás</t>
  </si>
  <si>
    <t>Egyéb felhalmozási célú kiadás</t>
  </si>
  <si>
    <t>Önkormányzat</t>
  </si>
  <si>
    <t>Összesen</t>
  </si>
  <si>
    <t xml:space="preserve">    Polgármester illetménye</t>
  </si>
  <si>
    <t xml:space="preserve">    Egyéb dologi kiadások</t>
  </si>
  <si>
    <t>Létszám (fő)</t>
  </si>
  <si>
    <t xml:space="preserve">    Közlekedési költségtérítés</t>
  </si>
  <si>
    <t>Működési célú bevételek</t>
  </si>
  <si>
    <t>Bevételek mindösszesen</t>
  </si>
  <si>
    <t>Működési célú pénz
maradvány</t>
  </si>
  <si>
    <t>Felhalmozási célú pénz
maradvány</t>
  </si>
  <si>
    <t>Feladat
finanszírozás</t>
  </si>
  <si>
    <t>Egyéb állami támogatás</t>
  </si>
  <si>
    <t>Összes kiadás</t>
  </si>
  <si>
    <t>1. Beruházások</t>
  </si>
  <si>
    <t>2. Felújítások</t>
  </si>
  <si>
    <t>-</t>
  </si>
  <si>
    <t>3. Egyéb felhalmozási kiadások</t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</si>
  <si>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</si>
  <si>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</si>
  <si>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</si>
  <si>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</si>
  <si>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</si>
  <si>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</si>
  <si>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</si>
  <si>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</si>
  <si>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</si>
  <si>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</si>
  <si>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</si>
  <si>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</si>
  <si>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</si>
  <si>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</si>
  <si>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</si>
  <si>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</si>
  <si>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</si>
  <si>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</si>
  <si>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</si>
  <si>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</si>
  <si>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</si>
  <si>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 Tartalék felhasználása, tervezett
    maradvány</t>
  </si>
  <si>
    <t xml:space="preserve">   Kiadások összesen</t>
  </si>
  <si>
    <t>Havi egyenleg</t>
  </si>
  <si>
    <t>Göngyölített egyenleg</t>
  </si>
  <si>
    <t xml:space="preserve">               Pénzügyi Gondnokság konyha működtetés (intézményi étkeztetés)</t>
  </si>
  <si>
    <t xml:space="preserve">        Fogorvosi alapellátás</t>
  </si>
  <si>
    <t xml:space="preserve">        Gyermekorvos</t>
  </si>
  <si>
    <t>III. Közvetett támogatások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</si>
  <si>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</si>
  <si>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</si>
  <si>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</si>
  <si>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</si>
  <si>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</si>
  <si>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</si>
  <si>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>Önkormányzat/
intézmények/feladatok szerinti bontásban</t>
  </si>
  <si>
    <t>Munkaadót terhelő járulékok és szociális hozzájárulási adó</t>
  </si>
  <si>
    <t>III. Közhatalmi bevételek</t>
  </si>
  <si>
    <t>Telekadó mentesség, kedvezmény m2 alapján</t>
  </si>
  <si>
    <t>Engedély
ezett
 létszám</t>
  </si>
  <si>
    <t>EU-s projekt, program megnevezése</t>
  </si>
  <si>
    <t>Projekt azonosító</t>
  </si>
  <si>
    <t>Igényelt támogatás összege</t>
  </si>
  <si>
    <t>Megítélt támogatás összege</t>
  </si>
  <si>
    <t>Önkormányzati önerő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</si>
  <si>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</si>
  <si>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</si>
  <si>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</si>
  <si>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</si>
  <si>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</si>
  <si>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Önkormányzati önerő
 %</t>
  </si>
  <si>
    <t>Projekt összköltség összesen</t>
  </si>
  <si>
    <t>Tám.-i intenzitás
%</t>
  </si>
  <si>
    <t xml:space="preserve">    Munkáltatót terhelő szja</t>
  </si>
  <si>
    <t>064010 Közvilágítás</t>
  </si>
  <si>
    <t>013320 Köztemető fenntartás</t>
  </si>
  <si>
    <t>Futamidő (fizetési kötelezettség)</t>
  </si>
  <si>
    <t>Várható saját bevételek</t>
  </si>
  <si>
    <t>Rovat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</si>
  <si>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</si>
  <si>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</si>
  <si>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</si>
  <si>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</si>
  <si>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</si>
  <si>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</si>
  <si>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</si>
  <si>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</si>
  <si>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</si>
  <si>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</si>
  <si>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</si>
  <si>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</si>
  <si>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</si>
  <si>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</si>
  <si>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</si>
  <si>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</si>
  <si>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</si>
  <si>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</si>
  <si>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</si>
  <si>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</si>
  <si>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</si>
  <si>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</si>
  <si>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</si>
  <si>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</si>
  <si>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</si>
  <si>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</si>
  <si>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</si>
  <si>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</si>
  <si>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</si>
  <si>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</si>
  <si>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</si>
  <si>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</si>
  <si>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</si>
  <si>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</si>
  <si>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</si>
  <si>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</si>
  <si>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</si>
  <si>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</si>
  <si>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</si>
  <si>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</si>
  <si>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</si>
  <si>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</si>
  <si>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</si>
  <si>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</si>
  <si>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</si>
  <si>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</si>
  <si>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</si>
  <si>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</si>
  <si>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</si>
  <si>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</si>
  <si>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</si>
  <si>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</si>
  <si>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</si>
  <si>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</si>
  <si>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</si>
  <si>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</si>
  <si>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</si>
  <si>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</si>
  <si>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</si>
  <si>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</si>
  <si>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</si>
  <si>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</si>
  <si>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</si>
  <si>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</si>
  <si>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</si>
  <si>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</si>
  <si>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</si>
  <si>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</si>
  <si>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</si>
  <si>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</si>
  <si>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</si>
  <si>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</si>
  <si>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</si>
  <si>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</si>
  <si>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</si>
  <si>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</si>
  <si>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</si>
  <si>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</si>
  <si>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</si>
  <si>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</si>
  <si>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</si>
  <si>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</si>
  <si>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</si>
  <si>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</si>
  <si>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</si>
  <si>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</si>
  <si>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</si>
  <si>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>K1-K8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</si>
  <si>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</si>
  <si>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</si>
  <si>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</si>
  <si>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</si>
  <si>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</si>
  <si>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</si>
  <si>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</si>
  <si>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</si>
  <si>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</si>
  <si>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</si>
  <si>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</si>
  <si>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</si>
  <si>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</si>
  <si>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</si>
  <si>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</si>
  <si>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</si>
  <si>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</si>
  <si>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</si>
  <si>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</si>
  <si>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>II. Közhatalmi bevételek</t>
  </si>
  <si>
    <t xml:space="preserve">      1. Vagyoni típusú adók </t>
  </si>
  <si>
    <t xml:space="preserve">          1.1. Építményadó </t>
  </si>
  <si>
    <t xml:space="preserve">          1.2. Idegenforgalmi adó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</si>
  <si>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</si>
  <si>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</si>
  <si>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</si>
  <si>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</si>
  <si>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3. Közvetített szolgáltatások ellenértéke</t>
  </si>
  <si>
    <t xml:space="preserve">      4. Tulajdonosi bevételek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</si>
  <si>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</si>
  <si>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</si>
  <si>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</si>
  <si>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8. Kamatbevételek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</si>
  <si>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</si>
  <si>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</si>
  <si>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</si>
  <si>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</si>
  <si>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>I. Személyi juttatások</t>
  </si>
  <si>
    <t>II. Munkaadót terhelő járulékok és szociális hozzájárulási adó</t>
  </si>
  <si>
    <t>III. Dologi kiadások</t>
  </si>
  <si>
    <t>I. Felhalmozási célú támogatások államháztartáson belülről</t>
  </si>
  <si>
    <t>II. Felhalmozási bevételek</t>
  </si>
  <si>
    <t xml:space="preserve">      1. Immateriális javak értékesítése</t>
  </si>
  <si>
    <t xml:space="preserve">      2. Ingatlanok értékesítése</t>
  </si>
  <si>
    <t xml:space="preserve">      4. Részesedések értékesítése</t>
  </si>
  <si>
    <t xml:space="preserve">      5. Részesedések megszűnéséhez kapcsolódó bevételek</t>
  </si>
  <si>
    <t>K6</t>
  </si>
  <si>
    <t>Működési bevételek összesen</t>
  </si>
  <si>
    <t>4. melléklet</t>
  </si>
  <si>
    <t>Kiküldetések, reklám- és propagandakiadások</t>
  </si>
  <si>
    <t>Különféle befizetések és egyéb dologi kiadások</t>
  </si>
  <si>
    <t>K 31</t>
  </si>
  <si>
    <t>K 311</t>
  </si>
  <si>
    <t>K 313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</si>
  <si>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</si>
  <si>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</si>
  <si>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</si>
  <si>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</si>
  <si>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</si>
  <si>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</si>
  <si>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</si>
  <si>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</si>
  <si>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</si>
  <si>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</si>
  <si>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</si>
  <si>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</si>
  <si>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</si>
  <si>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</si>
  <si>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</si>
  <si>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</si>
  <si>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</si>
  <si>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</si>
  <si>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</si>
  <si>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</si>
  <si>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</si>
  <si>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</si>
  <si>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 xml:space="preserve">     Árubeszerzés</t>
  </si>
  <si>
    <t>Kommunikációs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</si>
  <si>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</si>
  <si>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</si>
  <si>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</si>
  <si>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</si>
  <si>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</si>
  <si>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</si>
  <si>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</si>
  <si>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</si>
  <si>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</si>
  <si>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</si>
  <si>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</si>
  <si>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</si>
  <si>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</si>
  <si>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</si>
  <si>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</si>
  <si>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</si>
  <si>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</si>
  <si>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</si>
  <si>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Nyomtatvány, irodaszer</t>
  </si>
  <si>
    <t xml:space="preserve">        Hajtó- és kenőanyagok</t>
  </si>
  <si>
    <t xml:space="preserve">        Tisztítószer</t>
  </si>
  <si>
    <r>
      <t xml:space="preserve">      Egyéb kommunikációs szolgáltatások</t>
    </r>
    <r>
      <rPr>
        <sz val="8"/>
        <rFont val="Times New Roman"/>
        <family val="1"/>
      </rPr>
      <t xml:space="preserve"> (telefon, mobiltelefon)</t>
    </r>
  </si>
  <si>
    <t xml:space="preserve">        Műszaki vizsgáztatás díja</t>
  </si>
  <si>
    <t xml:space="preserve">        Postköltség</t>
  </si>
  <si>
    <t xml:space="preserve">     Reklám- és propagandakiadások </t>
  </si>
  <si>
    <t xml:space="preserve">        Biztosítások (vagyon, gépjármű)</t>
  </si>
  <si>
    <t xml:space="preserve">        Különféle adók, díjak, adójellegű befizetések, hozzájárulások</t>
  </si>
  <si>
    <t>011130 Önk. és önk.-i hivatalok 
jogalkotói és ált. igazgatási tevékenysége</t>
  </si>
  <si>
    <t>K 332</t>
  </si>
  <si>
    <t xml:space="preserve">     Vásárolt élelmezés</t>
  </si>
  <si>
    <t xml:space="preserve">        Munkaruha</t>
  </si>
  <si>
    <t xml:space="preserve">K5 </t>
  </si>
  <si>
    <t xml:space="preserve">K6 </t>
  </si>
  <si>
    <t>Beruházások (kis értékű tárgyi eszköz beszerzés)</t>
  </si>
  <si>
    <t xml:space="preserve">        Foglalkozás- egészségügyi alapellátás</t>
  </si>
  <si>
    <t xml:space="preserve">        Rendezvények</t>
  </si>
  <si>
    <t>082044 Könyvtári szolgáltatások</t>
  </si>
  <si>
    <t xml:space="preserve">      2. Európai Uniós forrásból származó bevételek</t>
  </si>
  <si>
    <t xml:space="preserve">        1. Európai Uniós támogatásból megvalósuló beruházások</t>
  </si>
  <si>
    <t xml:space="preserve">    Költségtérítés</t>
  </si>
  <si>
    <r>
      <t>Külső személyi juttatások</t>
    </r>
    <r>
      <rPr>
        <sz val="10"/>
        <rFont val="Times New Roman"/>
        <family val="1"/>
      </rPr>
      <t xml:space="preserve"> </t>
    </r>
  </si>
  <si>
    <t xml:space="preserve">    Alkalmazottak illetménye </t>
  </si>
  <si>
    <t xml:space="preserve">V. Egyéb működési célú kiadások </t>
  </si>
  <si>
    <t xml:space="preserve">    1. Működési célú pénzeszközátadások, támogatások</t>
  </si>
  <si>
    <t xml:space="preserve">    2. Működési célú tartalék</t>
  </si>
  <si>
    <t xml:space="preserve">      1. Beruházások</t>
  </si>
  <si>
    <t xml:space="preserve">      2. Felújítások</t>
  </si>
  <si>
    <t xml:space="preserve">      3. Egyéb felhalmozási célú kiadások</t>
  </si>
  <si>
    <r>
      <t xml:space="preserve">     </t>
    </r>
    <r>
      <rPr>
        <i/>
        <sz val="10"/>
        <rFont val="Times New Roman"/>
        <family val="1"/>
      </rPr>
      <t xml:space="preserve"> 4. Felhalmozási célú tartalék (céltartalék)</t>
    </r>
  </si>
  <si>
    <t xml:space="preserve">III. Felhalmozási célú átvett pénzeszközök </t>
  </si>
  <si>
    <t xml:space="preserve">        1. Európai Uniós támogatásból megvalósuló felújítások</t>
  </si>
  <si>
    <t xml:space="preserve">        2. Hazai támogatásból, saját forrásból megvalósuló felújítások</t>
  </si>
  <si>
    <t>045160 Közutak, hidak fenntartása</t>
  </si>
  <si>
    <t xml:space="preserve">    1. Többcélú kistérségi társulásnak, önkormányzatoknak és költségvetési szerveinek</t>
  </si>
  <si>
    <t xml:space="preserve">        Tüzelőanyag</t>
  </si>
  <si>
    <r>
      <t xml:space="preserve">     Szakmai anyagok beszerzése</t>
    </r>
    <r>
      <rPr>
        <sz val="8"/>
        <rFont val="Times New Roman"/>
        <family val="1"/>
      </rPr>
      <t xml:space="preserve"> (könyv, folyóirat, napilap, gyógyszer, egyéb)</t>
    </r>
  </si>
  <si>
    <t xml:space="preserve">        Egyéb üzemeltetés, készletbeszerzés</t>
  </si>
  <si>
    <r>
      <t xml:space="preserve">                                              </t>
    </r>
    <r>
      <rPr>
        <b/>
        <i/>
        <u val="single"/>
        <sz val="12"/>
        <rFont val="Arial CE"/>
        <family val="2"/>
      </rPr>
      <t>több éves kihatással járó feladatai</t>
    </r>
  </si>
  <si>
    <t xml:space="preserve">      2. Működési célú tartalék</t>
  </si>
  <si>
    <t xml:space="preserve">Pusztaszemes Község Önkormányzatának </t>
  </si>
  <si>
    <t xml:space="preserve">      1. Hazai forrásból származó bevételek </t>
  </si>
  <si>
    <r>
      <t xml:space="preserve">                                           </t>
    </r>
    <r>
      <rPr>
        <b/>
        <i/>
        <u val="single"/>
        <sz val="14"/>
        <rFont val="Times New Roman"/>
        <family val="1"/>
      </rPr>
      <t xml:space="preserve">Pusztaszemes Község Önkormányzata </t>
    </r>
  </si>
  <si>
    <t>Pusztaszemes Község Önkormányzata</t>
  </si>
  <si>
    <r>
      <t xml:space="preserve">                                              </t>
    </r>
    <r>
      <rPr>
        <b/>
        <i/>
        <u val="single"/>
        <sz val="12"/>
        <rFont val="Arial CE"/>
        <family val="0"/>
      </rPr>
      <t>Pusztaszemes Község Önkorm</t>
    </r>
    <r>
      <rPr>
        <b/>
        <i/>
        <u val="single"/>
        <sz val="12"/>
        <rFont val="Arial CE"/>
        <family val="2"/>
      </rPr>
      <t xml:space="preserve">ányzatának </t>
    </r>
  </si>
  <si>
    <r>
      <t xml:space="preserve">                                               </t>
    </r>
    <r>
      <rPr>
        <b/>
        <i/>
        <u val="single"/>
        <sz val="12"/>
        <rFont val="Arial CE"/>
        <family val="0"/>
      </rPr>
      <t xml:space="preserve">Pusztaszemes Község </t>
    </r>
    <r>
      <rPr>
        <b/>
        <i/>
        <u val="single"/>
        <sz val="12"/>
        <rFont val="Arial CE"/>
        <family val="2"/>
      </rPr>
      <t xml:space="preserve">Önkormányzatának </t>
    </r>
  </si>
  <si>
    <t>Többéves kihatással járó feladatok</t>
  </si>
  <si>
    <r>
      <t>Pusztaszemes Község</t>
    </r>
    <r>
      <rPr>
        <b/>
        <i/>
        <u val="single"/>
        <sz val="12"/>
        <rFont val="Arial CE"/>
        <family val="2"/>
      </rPr>
      <t xml:space="preserve">Önkormányzatának </t>
    </r>
  </si>
  <si>
    <t xml:space="preserve">   Támogatások ÁHT-n belülről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</si>
  <si>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</si>
  <si>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</si>
  <si>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</si>
  <si>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</si>
  <si>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 xml:space="preserve">   Működési c. pénzeszk.átadás, tám.</t>
  </si>
  <si>
    <t>Működési célú tartalék</t>
  </si>
  <si>
    <t>Műk. célú
pénzeszköz
átadás</t>
  </si>
  <si>
    <t>Költség-
vetési kiadások összesen</t>
  </si>
  <si>
    <t>Felhalmozási célúl bevételek</t>
  </si>
  <si>
    <t>Működési bevételek</t>
  </si>
  <si>
    <t>Működési célú támogatások államháztartáson belülről</t>
  </si>
  <si>
    <t>Közhatalmi bevételek</t>
  </si>
  <si>
    <t>Működési célú átvett pénzeszközök</t>
  </si>
  <si>
    <t>041233 Közfoglalkoztatás</t>
  </si>
  <si>
    <t>107055 Falugondnoki szolgáltatás</t>
  </si>
  <si>
    <t>072111 Háziorvosi ellátás</t>
  </si>
  <si>
    <t xml:space="preserve">    Reprezentáció</t>
  </si>
  <si>
    <t xml:space="preserve">          2.2. Gépjárműadó (40%)</t>
  </si>
  <si>
    <r>
      <t xml:space="preserve">        2. Hazai támogatásból, saját forrásból megvalósítandó beruházások </t>
    </r>
    <r>
      <rPr>
        <sz val="8"/>
        <rFont val="Times New Roman"/>
        <family val="1"/>
      </rPr>
      <t>(kis értékű tárgyi eszköz beszerzések)</t>
    </r>
  </si>
  <si>
    <t xml:space="preserve">      Informatikai szolgáltatások</t>
  </si>
  <si>
    <t xml:space="preserve">    Képviselői tiszteletdíjak</t>
  </si>
  <si>
    <t>Adósságot keletkeztető ügyletnél figyelembe veendő bevételek (Stabilitási tv. 45.§ (1) a., 10.§ (5) bek. szerint)</t>
  </si>
  <si>
    <t xml:space="preserve">   Elvárt bevétel</t>
  </si>
  <si>
    <t>közfoglalkoztatotti létszám</t>
  </si>
  <si>
    <t xml:space="preserve">    1. Háztartásoknak </t>
  </si>
  <si>
    <t>107060 Egyéb pénbeli és szoc. ellátások</t>
  </si>
  <si>
    <t>082092 Közművelődési intézmények működtetése</t>
  </si>
  <si>
    <t>066020 Város- és községgazdálkodási szolg.</t>
  </si>
  <si>
    <t>Felhalmozási célú bevételek áht-n belülről</t>
  </si>
  <si>
    <t>Felh. bevételek, átvett pénzeszközök</t>
  </si>
  <si>
    <t xml:space="preserve">        Bankköltség</t>
  </si>
  <si>
    <t xml:space="preserve">        Riasztó, vagyonvédelmi felügyelet szolg. díja</t>
  </si>
  <si>
    <t xml:space="preserve">        Egyéb üzemeltetés fenntartási szolg.</t>
  </si>
  <si>
    <t>B411</t>
  </si>
  <si>
    <t xml:space="preserve">     11. Egyéb működési bevételek</t>
  </si>
  <si>
    <t xml:space="preserve">     10. Biztosító által fizetett kártérítés</t>
  </si>
  <si>
    <t xml:space="preserve">      2. Szolgáltatások ellenértéke (bérleti díjbevétel)</t>
  </si>
  <si>
    <t>B8</t>
  </si>
  <si>
    <t xml:space="preserve">B. F i n a n s z í r o z á s i   b e v é t e l e k </t>
  </si>
  <si>
    <t xml:space="preserve">        1. Működési célú hitel</t>
  </si>
  <si>
    <t xml:space="preserve">       1. Működési célú hitel</t>
  </si>
  <si>
    <t xml:space="preserve">       2. Felhalmozási célú hitel</t>
  </si>
  <si>
    <t xml:space="preserve">B. F i n a n s z í r o z á s i   k i a d á s o k </t>
  </si>
  <si>
    <t>Államháztartáson belüli megelőlegezések visszafizetése</t>
  </si>
  <si>
    <t>B. F i n a n s z í r o z á s i   k i a d á s o k</t>
  </si>
  <si>
    <t>K914</t>
  </si>
  <si>
    <t xml:space="preserve">    2. Civil szervezeteknek </t>
  </si>
  <si>
    <t>IV. Ellátottak pénzbeli juttatásai</t>
  </si>
  <si>
    <t xml:space="preserve">      3. Egyéb közhatalmi bevételek (igazgatási szolgáltatási díj, pótlék, bírságok)</t>
  </si>
  <si>
    <t>K7</t>
  </si>
  <si>
    <t xml:space="preserve"> A. K ö l t s é g v e t é s i   b e v é t e l e k </t>
  </si>
  <si>
    <t xml:space="preserve">B. F i n a n s z í r o z á s i  b e v é t e l e k </t>
  </si>
  <si>
    <t>I. Költségvetési hiány belső finanszírozására szolgáló eszközök</t>
  </si>
  <si>
    <t>II. Költségvetési hiány külső finanszírozására szolgáló eszközök</t>
  </si>
  <si>
    <t xml:space="preserve">       1. Felhalmozási célú hitel</t>
  </si>
  <si>
    <t xml:space="preserve">A. K ö l t s é g v e t é s i   k i a d á s o k </t>
  </si>
  <si>
    <t>K8</t>
  </si>
  <si>
    <t xml:space="preserve">A. K ö l t s é g v e t é s i  k i a d á s o k </t>
  </si>
  <si>
    <t xml:space="preserve">A. K ö l t s é g v e t é s i  b e v é t e l e k </t>
  </si>
  <si>
    <t>Finanszírozási kiadás</t>
  </si>
  <si>
    <t xml:space="preserve">         1. Felhalmozási célú tartalék</t>
  </si>
  <si>
    <t>107051 Szociális étkeztetés</t>
  </si>
  <si>
    <t xml:space="preserve">          Közös Hivatali hozzájárulás</t>
  </si>
  <si>
    <t xml:space="preserve">     1. Előző évi maradvány igénybevétele</t>
  </si>
  <si>
    <t xml:space="preserve">         1.1. Működési célú maradvány</t>
  </si>
  <si>
    <t xml:space="preserve">         1.2. Felhalmozási célú maradvány</t>
  </si>
  <si>
    <t xml:space="preserve"> I. Költségvetési hiány belső finanszírozására szolgáló eszközök</t>
  </si>
  <si>
    <t xml:space="preserve">        1. Előző évi működési célú maradvány</t>
  </si>
  <si>
    <t xml:space="preserve">   Előző évi maradvány</t>
  </si>
  <si>
    <t xml:space="preserve">   Finanszírozási kiadások</t>
  </si>
  <si>
    <t>Egyéb működési célú kiadások mindösszesen (I+II+III)</t>
  </si>
  <si>
    <t xml:space="preserve">III. A helyi önkormányzatok előző évi elszámolásából származó kiadások </t>
  </si>
  <si>
    <t>Ellátottak pénzbeli juttatásai</t>
  </si>
  <si>
    <t xml:space="preserve">     2. Egyéb működési célú pénzeszközátadás </t>
  </si>
  <si>
    <t xml:space="preserve">               Munka- és Tűzvédelmi Társulás Somogy Megyei Önkormányzati Társulás </t>
  </si>
  <si>
    <t>Költségfelosztás 2017. Összesítő (2017.01.23.)</t>
  </si>
  <si>
    <t>ezer Ft</t>
  </si>
  <si>
    <t>Települések</t>
  </si>
  <si>
    <t>Lakosságszám 
(fő)</t>
  </si>
  <si>
    <t xml:space="preserve">TKT </t>
  </si>
  <si>
    <t>Intézmények</t>
  </si>
  <si>
    <t>Mind
összesen</t>
  </si>
  <si>
    <t>2016. évi hozzájárulás</t>
  </si>
  <si>
    <t>2015-16. évi
 hátralék</t>
  </si>
  <si>
    <t>2015. évi 
túlfizetés</t>
  </si>
  <si>
    <t>Társulási díj   
500Ft/fő/év</t>
  </si>
  <si>
    <t>TKT működési h.jár</t>
  </si>
  <si>
    <t xml:space="preserve">Ügyelet  </t>
  </si>
  <si>
    <t xml:space="preserve">Labor  </t>
  </si>
  <si>
    <t>TKT
összesen</t>
  </si>
  <si>
    <t xml:space="preserve">BTKT TV </t>
  </si>
  <si>
    <t xml:space="preserve"> jhs</t>
  </si>
  <si>
    <t xml:space="preserve">Családseg.,Gyerm.jólét </t>
  </si>
  <si>
    <t xml:space="preserve">Óvodák (Bf. Bálv.) </t>
  </si>
  <si>
    <t xml:space="preserve">PÜG iroda, étkeztetés </t>
  </si>
  <si>
    <t xml:space="preserve">Intézmények
összesen                         </t>
  </si>
  <si>
    <t>különb
ség</t>
  </si>
  <si>
    <t>B.földvár</t>
  </si>
  <si>
    <t>B.őszöd</t>
  </si>
  <si>
    <t>B.szárszó</t>
  </si>
  <si>
    <t>B.szemes</t>
  </si>
  <si>
    <t>Bálványos</t>
  </si>
  <si>
    <t>Kereki</t>
  </si>
  <si>
    <t>Kőröshegy</t>
  </si>
  <si>
    <t>Kötcse</t>
  </si>
  <si>
    <t>N.csepely</t>
  </si>
  <si>
    <t>P.szemes</t>
  </si>
  <si>
    <t>Szántód</t>
  </si>
  <si>
    <t>Szólád</t>
  </si>
  <si>
    <t>Teleki</t>
  </si>
  <si>
    <t>Balatonendréd</t>
  </si>
  <si>
    <t>Házi s.nyújtás (térítési díj)</t>
  </si>
  <si>
    <t>*</t>
  </si>
  <si>
    <t>Mindösszesen</t>
  </si>
  <si>
    <t>Házi segítség
nyújtás 
(térítési díj) *</t>
  </si>
  <si>
    <t>* a házi segítségnyújtás a fenti felosztást tartalmazó táblázatban nem szerepel, térítési díj formájában kerül számlázásra.</t>
  </si>
  <si>
    <t>Települési önkormányzati átvállalás esetén a "közös feladatellátáshoz" szükséges hozzájárulás összegét növeli.</t>
  </si>
  <si>
    <t xml:space="preserve">Ha ehhez még hozzávesszük a házi segítségnyújtás költségét akkor </t>
  </si>
  <si>
    <t>e Ft-ot kapunk.</t>
  </si>
  <si>
    <t>tájékoztató tábla, rendeletnek nem része</t>
  </si>
  <si>
    <t>Előirányzatok változása                                                                                     Bevételek/kiadások változása</t>
  </si>
  <si>
    <t>Indoklás</t>
  </si>
  <si>
    <t xml:space="preserve">A. K ö l t s é g v e t é s i   b e v é t e l e k </t>
  </si>
  <si>
    <t xml:space="preserve">         Vis maior támogatás</t>
  </si>
  <si>
    <t xml:space="preserve">         Építményadó</t>
  </si>
  <si>
    <t xml:space="preserve">         Kommunális adó</t>
  </si>
  <si>
    <t xml:space="preserve">         Telekadó</t>
  </si>
  <si>
    <t>B351</t>
  </si>
  <si>
    <t xml:space="preserve">         Iparűzési adó</t>
  </si>
  <si>
    <t>B352</t>
  </si>
  <si>
    <t xml:space="preserve">         Jövedéki adó</t>
  </si>
  <si>
    <t>B354</t>
  </si>
  <si>
    <t xml:space="preserve">         Pótlék, bírság</t>
  </si>
  <si>
    <t xml:space="preserve">         Kamatbevételek</t>
  </si>
  <si>
    <t xml:space="preserve">         Biztosító által fizetett kártérítés</t>
  </si>
  <si>
    <t>B65</t>
  </si>
  <si>
    <t xml:space="preserve">         1.3. ÁHB megelőlegezések</t>
  </si>
  <si>
    <t>Költségvetési bevételek mindösszesen</t>
  </si>
  <si>
    <r>
      <t xml:space="preserve">    </t>
    </r>
    <r>
      <rPr>
        <sz val="10"/>
        <rFont val="Times New Roman"/>
        <family val="1"/>
      </rPr>
      <t>Önkormányzat működési kiadásai</t>
    </r>
  </si>
  <si>
    <t>K513</t>
  </si>
  <si>
    <t xml:space="preserve">    Működési célú tartalék</t>
  </si>
  <si>
    <t>K64</t>
  </si>
  <si>
    <t xml:space="preserve">     Egyéb felhalmozási célú kiadások</t>
  </si>
  <si>
    <t xml:space="preserve">          Felhalmozási célú pénzeszközátadás</t>
  </si>
  <si>
    <t>K9113</t>
  </si>
  <si>
    <t xml:space="preserve">     Hitel visszafizetése</t>
  </si>
  <si>
    <t xml:space="preserve">     ÁHB megelőlegezés visszafiz. (2014. évben kiutalt 2015. évi normatíva visszafizetése)</t>
  </si>
  <si>
    <t>Költségvetési kiadások mindösszesen</t>
  </si>
  <si>
    <t>K351</t>
  </si>
  <si>
    <t xml:space="preserve">        Működési ÁFA</t>
  </si>
  <si>
    <t>K123</t>
  </si>
  <si>
    <t>K355</t>
  </si>
  <si>
    <t xml:space="preserve">        Járulékok </t>
  </si>
  <si>
    <t>K1101</t>
  </si>
  <si>
    <t xml:space="preserve">        Közfoglalkoztatás járuléka</t>
  </si>
  <si>
    <t>K312</t>
  </si>
  <si>
    <t xml:space="preserve">     Kötelező (eredeti)</t>
  </si>
  <si>
    <t xml:space="preserve">     Nem kötelező (eredeti)</t>
  </si>
  <si>
    <t xml:space="preserve">    Államigazgatási feladatok (eredeti)</t>
  </si>
  <si>
    <t>Önkormányzat összesen (eredeti)</t>
  </si>
  <si>
    <t xml:space="preserve">     Államigazgatási feladatok</t>
  </si>
  <si>
    <t xml:space="preserve">    3. Vállalkozásnak</t>
  </si>
  <si>
    <t xml:space="preserve">         Lakossági víz és csatornaszolgáltatás támogatás továbbutalása DRV Zrt. részére</t>
  </si>
  <si>
    <t>K42</t>
  </si>
  <si>
    <t xml:space="preserve">        Szociális Erzsébet utalvány</t>
  </si>
  <si>
    <t xml:space="preserve">         Ellátási díjak: szociális étkezés befizetése</t>
  </si>
  <si>
    <t xml:space="preserve">         NHSZ Zöldfok Zrt. részvény értékesítés</t>
  </si>
  <si>
    <t>Módosított előirányzat 2018.. havi</t>
  </si>
  <si>
    <t>2021. évi előirányzat</t>
  </si>
  <si>
    <t>5: Koppány 2018. évi tagdíj</t>
  </si>
  <si>
    <t>szoc: 2712</t>
  </si>
  <si>
    <t>36:Erzsut.</t>
  </si>
  <si>
    <t xml:space="preserve">          1.2. Kommunális adó</t>
  </si>
  <si>
    <t xml:space="preserve">          1.3. Telekadó</t>
  </si>
  <si>
    <t>B355</t>
  </si>
  <si>
    <t xml:space="preserve">          2.3. Idegenforgalmi adó</t>
  </si>
  <si>
    <t>Támogatás visszafizetés (nem tényadatokon alapuló tervezett előirányzat)</t>
  </si>
  <si>
    <t xml:space="preserve">                Útfelület, vízelvezető rendszerben történt kár helyreállítása (Ökobau Kft. )</t>
  </si>
  <si>
    <t xml:space="preserve">           Útkarbantartáshoz szükséges eszközpark fejlesztésének támogatása </t>
  </si>
  <si>
    <t>K336</t>
  </si>
  <si>
    <t xml:space="preserve">        Nyilvánosság biztosítás (VP6-7.2.1-7.4.1.2-16)</t>
  </si>
  <si>
    <t xml:space="preserve">         BURSA ösztöndíj és E.ON energiadíj visszautalás (egyéb bevétel)</t>
  </si>
  <si>
    <t xml:space="preserve">      Egyéb működési célú átvett pénzeszközök (lakossági víz pályázat támogatás visszautalás)</t>
  </si>
  <si>
    <t xml:space="preserve">        2017. évi lakossági víz pályázat támogatás visszautalás</t>
  </si>
  <si>
    <t xml:space="preserve">        Könyvkötés (jegyzőkönyvek köttetése)</t>
  </si>
  <si>
    <t xml:space="preserve">        Elsősegélynyújtó tanfolyam díja</t>
  </si>
  <si>
    <t>Módosított előirányzat 2018.12.havi</t>
  </si>
  <si>
    <t>Kötelező (módosított 2018.12.havi)</t>
  </si>
  <si>
    <t>Önkormányzat összesen (módosított 2018.12.havi)</t>
  </si>
  <si>
    <t>K512</t>
  </si>
  <si>
    <t xml:space="preserve">        Lakossági víz és csatornaszolgáltatás támogatás továbbutalása DRV Zrt. részére</t>
  </si>
  <si>
    <t xml:space="preserve">         Lakossági víz és csatornaszolgáltatás támogatása</t>
  </si>
  <si>
    <t xml:space="preserve">          Felhalmozási célú tartalék + céltartalék</t>
  </si>
  <si>
    <t>B341</t>
  </si>
  <si>
    <t>B343</t>
  </si>
  <si>
    <t>K332</t>
  </si>
  <si>
    <t xml:space="preserve">        Vásárolt élelmezés</t>
  </si>
  <si>
    <t>K333</t>
  </si>
  <si>
    <t>K334</t>
  </si>
  <si>
    <t xml:space="preserve">         1.1. Előző évi költségvetési maradványának igénybevétele </t>
  </si>
  <si>
    <t xml:space="preserve">         2. Felhalmozási célú céltartalék </t>
  </si>
  <si>
    <t>2022. évi előirányzat</t>
  </si>
  <si>
    <t xml:space="preserve">Házi segítség
nyújtás </t>
  </si>
  <si>
    <t>2020. évi összevont mérlege</t>
  </si>
  <si>
    <t>2020. évi eredeti előirányzat</t>
  </si>
  <si>
    <t>2020. évi működési célú bevételei, kiadásai</t>
  </si>
  <si>
    <t>2020. évi felhalmozási bevételei, kiadásai</t>
  </si>
  <si>
    <t>2020. évi működési célú támogatásai, pénzeszközátadásai, közvetetett támogatásai</t>
  </si>
  <si>
    <t>Pusztaszemes Község Önkormányzatának 2020. évi bevételei kiemelt előirányzatonként, feladatonként</t>
  </si>
  <si>
    <t>Pusztaszemes Község Önkormányzatának 2020. évi kiadásai intézményenként, kiemelt előirányzatonként, 
feladatonkénti bontásban</t>
  </si>
  <si>
    <t>2020. évi költségvetési kiadásainak részletezése kormányzati funkciók szerint</t>
  </si>
  <si>
    <t>2020. évi adósságot keletkeztető ügyleteiből eredő fizetési kötelezettségek, várható saját bevételek</t>
  </si>
  <si>
    <r>
      <t xml:space="preserve">                                           </t>
    </r>
    <r>
      <rPr>
        <b/>
        <i/>
        <u val="single"/>
        <sz val="12"/>
        <rFont val="Times New Roman"/>
        <family val="1"/>
      </rPr>
      <t xml:space="preserve"> Pusztaszemes Község Önkormányzat 2020. évi bevétel-kiadási előirányzat-felhasználási ütemterve</t>
    </r>
  </si>
  <si>
    <t>2020. évi Európai Uniós forrásból finanszírozott támogatással megvalósuló projektek kiadásai, 
projekt megvalósításhoz történő önkormányzati hozzájárulásai</t>
  </si>
  <si>
    <t>2020-2023. évi gördülő tervezése</t>
  </si>
  <si>
    <t>2023. évi előirányzat</t>
  </si>
  <si>
    <t>A. A helyi önkormányzatok általános működésének és ágazati feladatainak támogatása (I+II+III+IV)</t>
  </si>
  <si>
    <t xml:space="preserve">          I. Helyi önkormányzatok működésének általános támogatása</t>
  </si>
  <si>
    <t xml:space="preserve">             1. Települési önkormányzatok működésének támogatása</t>
  </si>
  <si>
    <t xml:space="preserve">                    a) Hivatal működésének támogatása</t>
  </si>
  <si>
    <t xml:space="preserve">                    b) Településüzemeltetéshez kapcsolódó feladatellátás támogatása</t>
  </si>
  <si>
    <r>
      <t xml:space="preserve">                             ba) Zöldterület gazdálkodással kapcsolatos feladatok támogatása</t>
    </r>
    <r>
      <rPr>
        <sz val="9"/>
        <color indexed="10"/>
        <rFont val="Times New Roman"/>
        <family val="1"/>
      </rPr>
      <t xml:space="preserve"> </t>
    </r>
  </si>
  <si>
    <t xml:space="preserve">                             bb) Közvilágítás fenntartásának támogatása</t>
  </si>
  <si>
    <r>
      <t xml:space="preserve">                             bc) Köztemető fenntartással kapcsolatos feladatok</t>
    </r>
    <r>
      <rPr>
        <sz val="8"/>
        <rFont val="Times New Roman"/>
        <family val="1"/>
      </rPr>
      <t xml:space="preserve"> </t>
    </r>
  </si>
  <si>
    <r>
      <t xml:space="preserve">                             bd) Közutak fenntartásának támogatása</t>
    </r>
    <r>
      <rPr>
        <sz val="9"/>
        <color indexed="10"/>
        <rFont val="Times New Roman"/>
        <family val="1"/>
      </rPr>
      <t xml:space="preserve"> </t>
    </r>
  </si>
  <si>
    <t xml:space="preserve">                    c) Egyéb önkormányzati feladatok támogatása</t>
  </si>
  <si>
    <t xml:space="preserve">                    d) Lakott külterülettel kapcsolatos feladatok támogatása</t>
  </si>
  <si>
    <r>
      <t xml:space="preserve">                    e) </t>
    </r>
    <r>
      <rPr>
        <sz val="8"/>
        <rFont val="Times New Roman"/>
        <family val="1"/>
      </rPr>
      <t>Üdülőhelyi feladatok támogatása</t>
    </r>
  </si>
  <si>
    <t xml:space="preserve">                    f) Beszámítás, kiegészítés </t>
  </si>
  <si>
    <t xml:space="preserve">             2. Polgármesteri illetmény támogatása</t>
  </si>
  <si>
    <r>
      <t xml:space="preserve">          II. Települési önkormányzatok egyes köznevelési feladatainak támogatása</t>
    </r>
    <r>
      <rPr>
        <b/>
        <sz val="8"/>
        <rFont val="Times New Roman"/>
        <family val="1"/>
      </rPr>
      <t xml:space="preserve"> </t>
    </r>
  </si>
  <si>
    <t xml:space="preserve">          III. Települési önkormányzatok szociális, gyermekjóléti és gyermekétkeztetési fel.-i támogatása</t>
  </si>
  <si>
    <t xml:space="preserve">                1. Települési önkormányzatok szociális feladatainak egyéb támogatása</t>
  </si>
  <si>
    <t xml:space="preserve">                2. Egyes szociális és gyermekjóléti feladatok támogatása</t>
  </si>
  <si>
    <t xml:space="preserve">                     a) Család- és gyermekjóléti szolgálat </t>
  </si>
  <si>
    <t xml:space="preserve">                     b) Család- és gyermekjóléti központ</t>
  </si>
  <si>
    <t xml:space="preserve">                     c) Szociális étkeztetés</t>
  </si>
  <si>
    <t xml:space="preserve">                     d) Házi segítségnyújtás </t>
  </si>
  <si>
    <t xml:space="preserve">                          da) Szociális segítés </t>
  </si>
  <si>
    <t xml:space="preserve">                          db) Személyi gondozás </t>
  </si>
  <si>
    <t xml:space="preserve">                      e) Falugondnoki szolgáltatás</t>
  </si>
  <si>
    <t xml:space="preserve">                3. Bölcsőde, mini bölcsőde támogatása</t>
  </si>
  <si>
    <t xml:space="preserve">                4. Egyes szociális szakosított ellátások, gyermekek átmeneti gondozásával kapcsolatos feladatok tám.-a</t>
  </si>
  <si>
    <t xml:space="preserve">                5. Gyermekétkeztés támogatása</t>
  </si>
  <si>
    <t xml:space="preserve">                     a) Intézményi gyermekétkeztetés támogatása </t>
  </si>
  <si>
    <t xml:space="preserve">                          aa) Étkeztetési feladatot ellátók után járó bértámogatás </t>
  </si>
  <si>
    <t xml:space="preserve">                          ab) Az intézményi gyermekétkeztetés üzemeltetési támogatása </t>
  </si>
  <si>
    <t xml:space="preserve">                     b) A rászoruló gyermekek szünidei étkeztetésének támogatása</t>
  </si>
  <si>
    <t xml:space="preserve">          IV. Települési önkormányzatok kulturális feladatainak támogatása</t>
  </si>
  <si>
    <r>
      <t xml:space="preserve">                 a) Nyilvános könyvtári és közművelődési feladatainak támogatása</t>
    </r>
    <r>
      <rPr>
        <sz val="9"/>
        <color indexed="10"/>
        <rFont val="Times New Roman"/>
        <family val="1"/>
      </rPr>
      <t xml:space="preserve"> </t>
    </r>
  </si>
  <si>
    <t>B.  Helyi önkormányzatok kiegészítő támogatásai - működési célú támogatások</t>
  </si>
  <si>
    <t xml:space="preserve">           1. Lakossági víz- és csatornaszolgáltatás támogatása</t>
  </si>
  <si>
    <t xml:space="preserve">           2. Szociális célú tűzelőanyag vásárláshoz kapcsolódó kiegészítő támogatás </t>
  </si>
  <si>
    <t xml:space="preserve">           3. 2019. évi áthúzódó és 2020. évi bérkompenzáció</t>
  </si>
  <si>
    <t xml:space="preserve">           4. Szociális ágazati pótlék </t>
  </si>
  <si>
    <t xml:space="preserve">           5. Települési önkormányzatok kulturális feladatainak kiegészítő támogatása</t>
  </si>
  <si>
    <t xml:space="preserve">                a) Érdekeltségnövelő támogatás</t>
  </si>
  <si>
    <t xml:space="preserve">                b) Táncművészeti szervek támogatása</t>
  </si>
  <si>
    <t xml:space="preserve">B116 </t>
  </si>
  <si>
    <t>C. Elszámolásból származó bevételek (2019. évi normatíva elszámolás)</t>
  </si>
  <si>
    <t xml:space="preserve">D. Egyéb működési célú támogatások államháztartáson belülről </t>
  </si>
  <si>
    <t xml:space="preserve">          1. Közfoglalkoztatás támogatása</t>
  </si>
  <si>
    <t>1. melléklet</t>
  </si>
  <si>
    <t>2. melléklet</t>
  </si>
  <si>
    <t>3.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</si>
  <si>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</si>
  <si>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</si>
  <si>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</si>
  <si>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</si>
  <si>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</si>
  <si>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</si>
  <si>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</si>
  <si>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</si>
  <si>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 xml:space="preserve">               Magyar Falu Program: faluház felújítás</t>
  </si>
  <si>
    <t xml:space="preserve">               Magyar Falu Program: utak felújítása</t>
  </si>
  <si>
    <t xml:space="preserve">               DBRHÖT 2020. évi tagdíjbefizetés</t>
  </si>
  <si>
    <t xml:space="preserve">               Balatonföldvári Közös Önkormányzati Hivatal működési hozzájárulás</t>
  </si>
  <si>
    <t xml:space="preserve">    Bérkompenzáció</t>
  </si>
  <si>
    <t xml:space="preserve">        Főépítészi feladatok ellátása</t>
  </si>
  <si>
    <t xml:space="preserve">        Magyar Falu Program: műszaki ellenőri tevékenység</t>
  </si>
  <si>
    <t xml:space="preserve">        Tervezési költség</t>
  </si>
  <si>
    <t>Költségfelosztás 2020. Összesítő (2020.01.17.)</t>
  </si>
  <si>
    <t>2019. évi hozzájárulás</t>
  </si>
  <si>
    <t>2018-19. évi
 hátralék</t>
  </si>
  <si>
    <t>Adósságot keletkeztető ügylet
(kiadás)
Stabilitási tv. 8.§ (2) bek.</t>
  </si>
  <si>
    <t>Módosított előirányzat 2020.11.hó</t>
  </si>
  <si>
    <t>Módosított előirányzat 2020.11.havi</t>
  </si>
  <si>
    <t xml:space="preserve">    Megbízási díjak</t>
  </si>
  <si>
    <t xml:space="preserve">2020. évi költségvetésének módosítása - indoklás </t>
  </si>
  <si>
    <t xml:space="preserve">         Szociális étkeztetés (kiegészítő támogatás)</t>
  </si>
  <si>
    <t xml:space="preserve">         Falugondnok (kiegészítő támogatás)</t>
  </si>
  <si>
    <t xml:space="preserve">         Nyilvános könyvtári és közművelődési feladatainak támogatása (kiegészítő támogatás)</t>
  </si>
  <si>
    <t xml:space="preserve">         Szociális étkeztetés (normatíva felmérés alapján)</t>
  </si>
  <si>
    <t xml:space="preserve">        Karbantartás (falugondnoki szolg.)</t>
  </si>
  <si>
    <t>K337</t>
  </si>
  <si>
    <t xml:space="preserve">        Egyéb szolgáltatás (falunap)</t>
  </si>
  <si>
    <t xml:space="preserve">        Egyéb szolgáltatás (szociális étkeztetés csomagolási ktg.)</t>
  </si>
  <si>
    <t xml:space="preserve">        Szociális célú tűzifa beszerzés</t>
  </si>
  <si>
    <t xml:space="preserve">         Szociális célú tűzelőanyag vásárláshoz kapcsolódó kiegészítő támogatás </t>
  </si>
  <si>
    <t xml:space="preserve">             3. Bérkompenzáció</t>
  </si>
  <si>
    <t xml:space="preserve">         Bérkompenzáció (átcsoportosítás B115-ről)</t>
  </si>
  <si>
    <t xml:space="preserve">         Bérkompenzáció (átcsoportosítás B111-re)</t>
  </si>
  <si>
    <t xml:space="preserve">                6. Szociális ágazati pótlék</t>
  </si>
  <si>
    <t xml:space="preserve">        Szociális ágazati pótlék emelés átvezetése falugondnok alapilletménye</t>
  </si>
  <si>
    <t xml:space="preserve">         Szociális ágazati pótlék (emelt összeg) (átcsoportosítás B115-ről)</t>
  </si>
  <si>
    <t xml:space="preserve">         Szociális ágazati pótlék (átcsoportosítás B113-ra)</t>
  </si>
  <si>
    <t xml:space="preserve">          2. Internethálózat értékesítéséből származó átvett bevétel</t>
  </si>
  <si>
    <t xml:space="preserve">          3. Bethlen Gábor Alapkezelő Zrt. támogatása</t>
  </si>
  <si>
    <t xml:space="preserve">    Reprezentáció (Bethlen)</t>
  </si>
  <si>
    <t xml:space="preserve">        Egyéb üzemeltetés fenntartási szolg. (Bethlen)</t>
  </si>
  <si>
    <t xml:space="preserve">             Mikrofon szett és tartozékai (Bethlen)</t>
  </si>
  <si>
    <t xml:space="preserve">         Internethálózat értékesítéséből származó átvett bevétel</t>
  </si>
  <si>
    <t xml:space="preserve">         Bethlen Gábor Alapkezelő Zrt. támogatása</t>
  </si>
  <si>
    <t xml:space="preserve">        Reprezentációs kiadások (Bethlen)</t>
  </si>
  <si>
    <t xml:space="preserve">        Bérleti díjak (Bethlen)</t>
  </si>
  <si>
    <t xml:space="preserve">        Egyéb szolgáltatás (Bethlen)</t>
  </si>
  <si>
    <t xml:space="preserve">        Egyéb dologi kiadások (Bethlen)</t>
  </si>
  <si>
    <t xml:space="preserve">     Mikrofon szett és tartozékok beszerzése (Bethlen)</t>
  </si>
  <si>
    <t xml:space="preserve">          4. Nyári diákmunka támogatása</t>
  </si>
  <si>
    <t xml:space="preserve">        Nyári diákmunka alapilletménye</t>
  </si>
  <si>
    <t xml:space="preserve">         Nyári diákmunka támogatása</t>
  </si>
  <si>
    <t xml:space="preserve">           Magyar Falu Program támogatás: óvodai játszóudvar felújítás </t>
  </si>
  <si>
    <t xml:space="preserve">             Magyar Falu Program: óvodai játszóudvar</t>
  </si>
  <si>
    <t xml:space="preserve">               Magyar Falu Program: óvodai játszóudvar felújítása</t>
  </si>
  <si>
    <t xml:space="preserve">        Magyar Falu Program: tanúsítvány</t>
  </si>
  <si>
    <t xml:space="preserve">        Magyar Falu Program: szállítási ktg.</t>
  </si>
  <si>
    <t xml:space="preserve">     Magyar Falu Program: óvodai játszóudvar felújítás</t>
  </si>
  <si>
    <t xml:space="preserve">     Magyar Falu Program: óvodai játszóudvar </t>
  </si>
  <si>
    <t xml:space="preserve">        Magyar Falu Program: óvoda játszóudvar támogatása</t>
  </si>
  <si>
    <t xml:space="preserve">         Gépjárműadó (központi elvonás)</t>
  </si>
  <si>
    <t xml:space="preserve">         Bérleti díjbevételek (átcsoportosítás B403-ra)</t>
  </si>
  <si>
    <t xml:space="preserve">         Közvetített szolgáltatások ellenértéke (telefondíjak továbbszámlázása)</t>
  </si>
  <si>
    <t xml:space="preserve">      3. Egyéb tárgyi eszközök értékesítése (autóbusz értékesítése)</t>
  </si>
  <si>
    <t xml:space="preserve">         Autóbusz értékesítés</t>
  </si>
  <si>
    <t>B75</t>
  </si>
  <si>
    <t xml:space="preserve">         Nágocsi Mezőgazdasági Zrt. támogatása</t>
  </si>
  <si>
    <t xml:space="preserve">             Sárrázó burkolat építése (Nágocsi Mezőgazdasági Zrt. támogatása)</t>
  </si>
  <si>
    <t xml:space="preserve">     Sárrázó burkolat építése (Nágocsi Mezőgazdasági Zrt. támogatása)</t>
  </si>
  <si>
    <t xml:space="preserve">    Egyéb személyi juttatások</t>
  </si>
  <si>
    <t>K122</t>
  </si>
  <si>
    <t xml:space="preserve">        Megbízási díjak (átcsoportosítás K1113-ra)</t>
  </si>
  <si>
    <t>K1113</t>
  </si>
  <si>
    <t xml:space="preserve">        Egyéb személyi juttatások (átcsoportosítás K122-ről)</t>
  </si>
  <si>
    <t xml:space="preserve">        Egyéb dologi kiadások (átcsoportosítás K337-re)</t>
  </si>
  <si>
    <t xml:space="preserve">        Egyéb szolgáltatások: falunap (átcsoportosítás K355-ről)</t>
  </si>
  <si>
    <t xml:space="preserve">        Egyéb szolgáltatások: kaszálás, mérőhely kialakítás </t>
  </si>
  <si>
    <t xml:space="preserve">        Alapilletmény közfoglalkoztatás (átcsoportosítás K6-ra)</t>
  </si>
  <si>
    <t xml:space="preserve">     Közfoglalkoztatás: akkumulátor beszerzés (átcsoportosítás K1101-ről)</t>
  </si>
  <si>
    <t xml:space="preserve">             Közfoglalkoztatás: akkumulátor beszerzés</t>
  </si>
  <si>
    <t>K506</t>
  </si>
  <si>
    <t xml:space="preserve">        TKT működési hozzájárulás növekmény átvezetése</t>
  </si>
  <si>
    <t xml:space="preserve">             Kisértékű tárgyi eszköz beszerzés (villanybojler, magasnyomású mosó, lombfúvó, ütvefúró)</t>
  </si>
  <si>
    <t xml:space="preserve">     Kisértékű tárgyi eszköz beszerzés (villanybojler, magasnyomású mosó, lombfúvó, ütvefúró)</t>
  </si>
  <si>
    <t xml:space="preserve">                Postépület felújítás</t>
  </si>
  <si>
    <t xml:space="preserve">     Postépület felújítás</t>
  </si>
  <si>
    <t xml:space="preserve">             2019.évi lakossági víz-és csatorna támogatás</t>
  </si>
  <si>
    <t xml:space="preserve">             2019.évi nem közművel összegyűjtött szennyvíz műk-i.tám.</t>
  </si>
  <si>
    <t xml:space="preserve">             Egyéb támogatás</t>
  </si>
  <si>
    <t xml:space="preserve">2020. évi eredeti és módosított előirányzat (kiemelt előirányzatok) </t>
  </si>
  <si>
    <t>Kötelező (módosított 2020.11.havi)</t>
  </si>
  <si>
    <t>Önkormányzat összesen (módosított 2020.11.havi)</t>
  </si>
  <si>
    <t>Nem kötelező (módosított 2020.11.havi)</t>
  </si>
  <si>
    <t>az 1/2020.(II.25) önkormányzati rendelethez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</si>
</sst>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#,##0.0"/>
    <numFmt numFmtId="181" formatCode="#,##0\ &quot;Ft&quot;"/>
    <numFmt numFmtId="182" formatCode="#,##0_ ;\-#,##0\ "/>
    <numFmt numFmtId="183" formatCode="#,##0;[Red]#,##0"/>
    <numFmt numFmtId="184" formatCode="#,##0.0\ &quot;Ft&quot;"/>
    <numFmt numFmtId="185" formatCode="_-* #,##0.0\ _F_t_-;\-* #,##0.0\ _F_t_-;_-* &quot;-&quot;??\ _F_t_-;_-@_-"/>
    <numFmt numFmtId="186" formatCode="_-* #,##0\ _F_t_-;\-* #,##0\ _F_t_-;_-* &quot;-&quot;??\ _F_t_-;_-@_-"/>
    <numFmt numFmtId="187" formatCode="_-* #,##0.000\ _F_t_-;\-* #,##0.000\ _F_t_-;_-* &quot;-&quot;??\ _F_t_-;_-@_-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[$€-2]\ #\ ##,000_);[Red]\([$€-2]\ #\ ##,000\)"/>
  </numFmts>
  <fonts count="8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4"/>
      <name val="Times New Roman"/>
      <family val="1"/>
    </font>
    <font>
      <sz val="14"/>
      <name val="Arial CE"/>
      <family val="0"/>
    </font>
    <font>
      <sz val="9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u val="single"/>
      <sz val="14"/>
      <name val="Times New Roman"/>
      <family val="1"/>
    </font>
    <font>
      <b/>
      <sz val="8"/>
      <name val="Arial CE"/>
      <family val="0"/>
    </font>
    <font>
      <b/>
      <i/>
      <u val="single"/>
      <sz val="12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9"/>
      <name val="Arial CE"/>
      <family val="2"/>
    </font>
    <font>
      <b/>
      <i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i/>
      <sz val="12"/>
      <name val="Times New Roman"/>
      <family val="1"/>
    </font>
    <font>
      <sz val="10"/>
      <color indexed="10"/>
      <name val="Arial CE"/>
      <family val="2"/>
    </font>
    <font>
      <i/>
      <sz val="10"/>
      <name val="Arial CE"/>
      <family val="0"/>
    </font>
    <font>
      <b/>
      <i/>
      <sz val="9"/>
      <name val="Arial CE"/>
      <family val="2"/>
    </font>
    <font>
      <b/>
      <sz val="7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67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3" fontId="8" fillId="34" borderId="15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36" borderId="0" xfId="0" applyFont="1" applyFill="1" applyAlignment="1">
      <alignment horizontal="center"/>
    </xf>
    <xf numFmtId="0" fontId="0" fillId="36" borderId="0" xfId="0" applyFill="1" applyBorder="1" applyAlignment="1">
      <alignment/>
    </xf>
    <xf numFmtId="0" fontId="3" fillId="0" borderId="0" xfId="0" applyFont="1" applyAlignment="1">
      <alignment horizontal="right"/>
    </xf>
    <xf numFmtId="0" fontId="3" fillId="36" borderId="0" xfId="0" applyFont="1" applyFill="1" applyAlignment="1">
      <alignment/>
    </xf>
    <xf numFmtId="3" fontId="3" fillId="0" borderId="0" xfId="0" applyNumberFormat="1" applyFont="1" applyAlignment="1">
      <alignment horizontal="right"/>
    </xf>
    <xf numFmtId="0" fontId="6" fillId="0" borderId="17" xfId="0" applyFont="1" applyBorder="1" applyAlignment="1">
      <alignment/>
    </xf>
    <xf numFmtId="0" fontId="10" fillId="33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10" fillId="33" borderId="0" xfId="0" applyNumberFormat="1" applyFont="1" applyFill="1" applyAlignment="1">
      <alignment horizontal="right" vertical="center"/>
    </xf>
    <xf numFmtId="3" fontId="6" fillId="37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3" fillId="0" borderId="10" xfId="4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11" xfId="42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0" fontId="21" fillId="0" borderId="12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12" fillId="36" borderId="0" xfId="0" applyFont="1" applyFill="1" applyAlignment="1">
      <alignment vertical="center"/>
    </xf>
    <xf numFmtId="3" fontId="12" fillId="36" borderId="0" xfId="0" applyNumberFormat="1" applyFont="1" applyFill="1" applyAlignment="1">
      <alignment horizontal="center" vertical="center"/>
    </xf>
    <xf numFmtId="3" fontId="13" fillId="36" borderId="0" xfId="0" applyNumberFormat="1" applyFont="1" applyFill="1" applyAlignment="1">
      <alignment horizontal="center" vertical="center"/>
    </xf>
    <xf numFmtId="3" fontId="12" fillId="36" borderId="0" xfId="0" applyNumberFormat="1" applyFont="1" applyFill="1" applyAlignment="1">
      <alignment horizontal="right" vertical="center"/>
    </xf>
    <xf numFmtId="3" fontId="24" fillId="36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4" fillId="36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10" fillId="36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5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28" fillId="37" borderId="13" xfId="0" applyFont="1" applyFill="1" applyBorder="1" applyAlignment="1">
      <alignment horizontal="center" vertical="center" wrapText="1"/>
    </xf>
    <xf numFmtId="3" fontId="28" fillId="37" borderId="14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3" xfId="0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6" borderId="0" xfId="0" applyFill="1" applyAlignment="1">
      <alignment/>
    </xf>
    <xf numFmtId="3" fontId="0" fillId="33" borderId="0" xfId="0" applyNumberFormat="1" applyFill="1" applyAlignment="1">
      <alignment/>
    </xf>
    <xf numFmtId="0" fontId="25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7" fillId="33" borderId="10" xfId="0" applyFont="1" applyFill="1" applyBorder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30" fillId="33" borderId="0" xfId="0" applyFont="1" applyFill="1" applyAlignment="1">
      <alignment/>
    </xf>
    <xf numFmtId="0" fontId="7" fillId="37" borderId="13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3" fontId="7" fillId="0" borderId="22" xfId="0" applyNumberFormat="1" applyFont="1" applyBorder="1" applyAlignment="1">
      <alignment/>
    </xf>
    <xf numFmtId="0" fontId="7" fillId="0" borderId="21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23" xfId="0" applyNumberFormat="1" applyFill="1" applyBorder="1" applyAlignment="1">
      <alignment/>
    </xf>
    <xf numFmtId="0" fontId="11" fillId="0" borderId="21" xfId="0" applyFont="1" applyBorder="1" applyAlignment="1">
      <alignment wrapText="1"/>
    </xf>
    <xf numFmtId="0" fontId="7" fillId="0" borderId="24" xfId="0" applyFont="1" applyBorder="1" applyAlignment="1">
      <alignment/>
    </xf>
    <xf numFmtId="3" fontId="7" fillId="33" borderId="25" xfId="0" applyNumberFormat="1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32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21" xfId="0" applyBorder="1" applyAlignment="1">
      <alignment wrapText="1"/>
    </xf>
    <xf numFmtId="3" fontId="6" fillId="37" borderId="0" xfId="0" applyNumberFormat="1" applyFont="1" applyFill="1" applyBorder="1" applyAlignment="1">
      <alignment vertical="center"/>
    </xf>
    <xf numFmtId="3" fontId="22" fillId="0" borderId="13" xfId="0" applyNumberFormat="1" applyFont="1" applyFill="1" applyBorder="1" applyAlignment="1">
      <alignment horizontal="left" vertical="center" wrapText="1"/>
    </xf>
    <xf numFmtId="3" fontId="22" fillId="0" borderId="14" xfId="42" applyNumberFormat="1" applyFont="1" applyFill="1" applyBorder="1" applyAlignment="1">
      <alignment horizontal="right" vertical="center"/>
    </xf>
    <xf numFmtId="3" fontId="3" fillId="0" borderId="12" xfId="42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3" fontId="22" fillId="38" borderId="13" xfId="0" applyNumberFormat="1" applyFont="1" applyFill="1" applyBorder="1" applyAlignment="1">
      <alignment horizontal="left" vertical="center" wrapText="1"/>
    </xf>
    <xf numFmtId="3" fontId="22" fillId="38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/>
    </xf>
    <xf numFmtId="3" fontId="12" fillId="36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5" fillId="36" borderId="0" xfId="0" applyFont="1" applyFill="1" applyAlignment="1">
      <alignment/>
    </xf>
    <xf numFmtId="0" fontId="26" fillId="33" borderId="0" xfId="0" applyFont="1" applyFill="1" applyAlignment="1">
      <alignment/>
    </xf>
    <xf numFmtId="0" fontId="29" fillId="37" borderId="11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17" fillId="33" borderId="13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3" fontId="17" fillId="33" borderId="14" xfId="0" applyNumberFormat="1" applyFont="1" applyFill="1" applyBorder="1" applyAlignment="1">
      <alignment/>
    </xf>
    <xf numFmtId="3" fontId="17" fillId="33" borderId="15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8" borderId="12" xfId="0" applyFon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3" fontId="7" fillId="38" borderId="14" xfId="0" applyNumberFormat="1" applyFont="1" applyFill="1" applyBorder="1" applyAlignment="1">
      <alignment/>
    </xf>
    <xf numFmtId="0" fontId="4" fillId="34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5" fillId="0" borderId="29" xfId="0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24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5" fillId="33" borderId="10" xfId="0" applyFont="1" applyFill="1" applyBorder="1" applyAlignment="1">
      <alignment/>
    </xf>
    <xf numFmtId="0" fontId="3" fillId="0" borderId="30" xfId="0" applyFont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1" fillId="35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1" fillId="35" borderId="3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/>
    </xf>
    <xf numFmtId="0" fontId="7" fillId="0" borderId="17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" fillId="35" borderId="11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/>
    </xf>
    <xf numFmtId="0" fontId="8" fillId="35" borderId="13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4" fillId="36" borderId="0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3" fontId="23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3" fontId="4" fillId="35" borderId="1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3" fontId="3" fillId="36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3" fontId="34" fillId="37" borderId="10" xfId="0" applyNumberFormat="1" applyFont="1" applyFill="1" applyBorder="1" applyAlignment="1">
      <alignment horizontal="center" vertical="center" wrapText="1"/>
    </xf>
    <xf numFmtId="3" fontId="6" fillId="35" borderId="12" xfId="42" applyNumberFormat="1" applyFont="1" applyFill="1" applyBorder="1" applyAlignment="1">
      <alignment horizontal="right" vertical="center"/>
    </xf>
    <xf numFmtId="3" fontId="3" fillId="35" borderId="11" xfId="42" applyNumberFormat="1" applyFont="1" applyFill="1" applyBorder="1" applyAlignment="1">
      <alignment horizontal="right" vertical="center"/>
    </xf>
    <xf numFmtId="3" fontId="22" fillId="35" borderId="14" xfId="42" applyNumberFormat="1" applyFont="1" applyFill="1" applyBorder="1" applyAlignment="1">
      <alignment horizontal="right" vertical="center"/>
    </xf>
    <xf numFmtId="0" fontId="3" fillId="33" borderId="29" xfId="0" applyFont="1" applyFill="1" applyBorder="1" applyAlignment="1">
      <alignment/>
    </xf>
    <xf numFmtId="0" fontId="5" fillId="34" borderId="3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3" fontId="8" fillId="34" borderId="14" xfId="0" applyNumberFormat="1" applyFont="1" applyFill="1" applyBorder="1" applyAlignment="1">
      <alignment horizontal="right"/>
    </xf>
    <xf numFmtId="0" fontId="14" fillId="36" borderId="0" xfId="0" applyFont="1" applyFill="1" applyBorder="1" applyAlignment="1">
      <alignment/>
    </xf>
    <xf numFmtId="3" fontId="11" fillId="36" borderId="0" xfId="0" applyNumberFormat="1" applyFont="1" applyFill="1" applyAlignment="1">
      <alignment/>
    </xf>
    <xf numFmtId="3" fontId="3" fillId="36" borderId="0" xfId="0" applyNumberFormat="1" applyFont="1" applyFill="1" applyAlignment="1">
      <alignment horizontal="right"/>
    </xf>
    <xf numFmtId="0" fontId="12" fillId="35" borderId="31" xfId="0" applyFont="1" applyFill="1" applyBorder="1" applyAlignment="1">
      <alignment horizontal="center" vertical="center" wrapText="1"/>
    </xf>
    <xf numFmtId="1" fontId="28" fillId="37" borderId="14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3" fillId="0" borderId="33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35" borderId="35" xfId="0" applyFont="1" applyFill="1" applyBorder="1" applyAlignment="1">
      <alignment horizontal="center" vertical="center" wrapText="1"/>
    </xf>
    <xf numFmtId="3" fontId="5" fillId="0" borderId="36" xfId="0" applyNumberFormat="1" applyFont="1" applyBorder="1" applyAlignment="1">
      <alignment/>
    </xf>
    <xf numFmtId="3" fontId="6" fillId="0" borderId="28" xfId="0" applyNumberFormat="1" applyFont="1" applyBorder="1" applyAlignment="1">
      <alignment horizontal="right"/>
    </xf>
    <xf numFmtId="3" fontId="3" fillId="0" borderId="28" xfId="0" applyNumberFormat="1" applyFont="1" applyFill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0" fontId="4" fillId="34" borderId="36" xfId="0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4" fillId="0" borderId="29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right"/>
    </xf>
    <xf numFmtId="3" fontId="8" fillId="34" borderId="36" xfId="0" applyNumberFormat="1" applyFont="1" applyFill="1" applyBorder="1" applyAlignment="1">
      <alignment horizontal="right"/>
    </xf>
    <xf numFmtId="3" fontId="17" fillId="0" borderId="29" xfId="0" applyNumberFormat="1" applyFont="1" applyBorder="1" applyAlignment="1">
      <alignment horizontal="right"/>
    </xf>
    <xf numFmtId="3" fontId="6" fillId="0" borderId="29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7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24" fillId="0" borderId="29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35" fillId="0" borderId="10" xfId="0" applyNumberFormat="1" applyFont="1" applyBorder="1" applyAlignment="1">
      <alignment horizontal="right"/>
    </xf>
    <xf numFmtId="0" fontId="3" fillId="33" borderId="29" xfId="0" applyFont="1" applyFill="1" applyBorder="1" applyAlignment="1">
      <alignment vertical="center"/>
    </xf>
    <xf numFmtId="3" fontId="35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3" fontId="8" fillId="34" borderId="36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3" fontId="4" fillId="0" borderId="3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12" xfId="42" applyNumberFormat="1" applyFont="1" applyFill="1" applyBorder="1" applyAlignment="1">
      <alignment horizontal="right" vertical="center"/>
    </xf>
    <xf numFmtId="3" fontId="6" fillId="37" borderId="0" xfId="0" applyNumberFormat="1" applyFont="1" applyFill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3" fontId="6" fillId="0" borderId="10" xfId="42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right"/>
    </xf>
    <xf numFmtId="3" fontId="4" fillId="0" borderId="28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top"/>
    </xf>
    <xf numFmtId="0" fontId="3" fillId="33" borderId="10" xfId="0" applyFont="1" applyFill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21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/>
    </xf>
    <xf numFmtId="3" fontId="12" fillId="35" borderId="1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0" fontId="3" fillId="33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8" fillId="34" borderId="2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/>
    </xf>
    <xf numFmtId="0" fontId="8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34" borderId="14" xfId="0" applyFont="1" applyFill="1" applyBorder="1" applyAlignment="1">
      <alignment horizontal="center" wrapText="1"/>
    </xf>
    <xf numFmtId="3" fontId="22" fillId="38" borderId="15" xfId="0" applyNumberFormat="1" applyFont="1" applyFill="1" applyBorder="1" applyAlignment="1">
      <alignment vertical="center"/>
    </xf>
    <xf numFmtId="3" fontId="22" fillId="0" borderId="15" xfId="42" applyNumberFormat="1" applyFont="1" applyFill="1" applyBorder="1" applyAlignment="1">
      <alignment horizontal="right" vertical="center"/>
    </xf>
    <xf numFmtId="0" fontId="36" fillId="36" borderId="0" xfId="59" applyFill="1">
      <alignment/>
      <protection/>
    </xf>
    <xf numFmtId="0" fontId="37" fillId="36" borderId="0" xfId="59" applyFont="1" applyFill="1">
      <alignment/>
      <protection/>
    </xf>
    <xf numFmtId="3" fontId="36" fillId="0" borderId="0" xfId="59" applyNumberFormat="1">
      <alignment/>
      <protection/>
    </xf>
    <xf numFmtId="0" fontId="36" fillId="0" borderId="0" xfId="59">
      <alignment/>
      <protection/>
    </xf>
    <xf numFmtId="0" fontId="37" fillId="36" borderId="0" xfId="59" applyFont="1" applyFill="1" applyBorder="1">
      <alignment/>
      <protection/>
    </xf>
    <xf numFmtId="3" fontId="38" fillId="36" borderId="0" xfId="59" applyNumberFormat="1" applyFont="1" applyFill="1">
      <alignment/>
      <protection/>
    </xf>
    <xf numFmtId="0" fontId="36" fillId="36" borderId="0" xfId="59" applyFont="1" applyFill="1" applyAlignment="1">
      <alignment horizontal="right"/>
      <protection/>
    </xf>
    <xf numFmtId="0" fontId="39" fillId="38" borderId="38" xfId="59" applyFont="1" applyFill="1" applyBorder="1" applyAlignment="1">
      <alignment horizontal="center" vertical="center" wrapText="1"/>
      <protection/>
    </xf>
    <xf numFmtId="0" fontId="39" fillId="38" borderId="39" xfId="59" applyFont="1" applyFill="1" applyBorder="1" applyAlignment="1">
      <alignment horizontal="center" vertical="center" wrapText="1"/>
      <protection/>
    </xf>
    <xf numFmtId="0" fontId="39" fillId="38" borderId="40" xfId="59" applyFont="1" applyFill="1" applyBorder="1" applyAlignment="1">
      <alignment horizontal="center" vertical="center" wrapText="1"/>
      <protection/>
    </xf>
    <xf numFmtId="0" fontId="39" fillId="38" borderId="31" xfId="59" applyFont="1" applyFill="1" applyBorder="1" applyAlignment="1">
      <alignment horizontal="center" vertical="center" wrapText="1"/>
      <protection/>
    </xf>
    <xf numFmtId="0" fontId="37" fillId="38" borderId="38" xfId="59" applyFont="1" applyFill="1" applyBorder="1" applyAlignment="1">
      <alignment horizontal="center" vertical="center" wrapText="1"/>
      <protection/>
    </xf>
    <xf numFmtId="0" fontId="36" fillId="0" borderId="0" xfId="59" applyAlignment="1">
      <alignment horizontal="center" vertical="center"/>
      <protection/>
    </xf>
    <xf numFmtId="0" fontId="37" fillId="38" borderId="39" xfId="59" applyFont="1" applyFill="1" applyBorder="1" applyAlignment="1">
      <alignment horizontal="center" vertical="center" wrapText="1"/>
      <protection/>
    </xf>
    <xf numFmtId="0" fontId="37" fillId="38" borderId="40" xfId="59" applyFont="1" applyFill="1" applyBorder="1" applyAlignment="1">
      <alignment horizontal="center" vertical="center" wrapText="1"/>
      <protection/>
    </xf>
    <xf numFmtId="0" fontId="37" fillId="38" borderId="31" xfId="59" applyFont="1" applyFill="1" applyBorder="1" applyAlignment="1">
      <alignment horizontal="center" vertical="center" wrapText="1"/>
      <protection/>
    </xf>
    <xf numFmtId="3" fontId="40" fillId="0" borderId="0" xfId="59" applyNumberFormat="1" applyFont="1" applyFill="1" applyBorder="1" applyAlignment="1">
      <alignment horizontal="center" vertical="center" wrapText="1"/>
      <protection/>
    </xf>
    <xf numFmtId="0" fontId="37" fillId="38" borderId="41" xfId="59" applyFont="1" applyFill="1" applyBorder="1">
      <alignment/>
      <protection/>
    </xf>
    <xf numFmtId="3" fontId="36" fillId="0" borderId="42" xfId="59" applyNumberFormat="1" applyBorder="1">
      <alignment/>
      <protection/>
    </xf>
    <xf numFmtId="3" fontId="36" fillId="0" borderId="29" xfId="59" applyNumberFormat="1" applyFont="1" applyBorder="1">
      <alignment/>
      <protection/>
    </xf>
    <xf numFmtId="3" fontId="36" fillId="0" borderId="12" xfId="59" applyNumberFormat="1" applyFont="1" applyBorder="1">
      <alignment/>
      <protection/>
    </xf>
    <xf numFmtId="3" fontId="36" fillId="0" borderId="12" xfId="59" applyNumberFormat="1" applyBorder="1">
      <alignment/>
      <protection/>
    </xf>
    <xf numFmtId="3" fontId="36" fillId="0" borderId="43" xfId="59" applyNumberFormat="1" applyBorder="1">
      <alignment/>
      <protection/>
    </xf>
    <xf numFmtId="3" fontId="37" fillId="0" borderId="42" xfId="59" applyNumberFormat="1" applyFont="1" applyBorder="1">
      <alignment/>
      <protection/>
    </xf>
    <xf numFmtId="0" fontId="37" fillId="38" borderId="44" xfId="59" applyFont="1" applyFill="1" applyBorder="1">
      <alignment/>
      <protection/>
    </xf>
    <xf numFmtId="3" fontId="36" fillId="0" borderId="28" xfId="59" applyNumberFormat="1" applyBorder="1">
      <alignment/>
      <protection/>
    </xf>
    <xf numFmtId="3" fontId="36" fillId="0" borderId="12" xfId="59" applyNumberFormat="1" applyFont="1" applyFill="1" applyBorder="1">
      <alignment/>
      <protection/>
    </xf>
    <xf numFmtId="3" fontId="36" fillId="0" borderId="12" xfId="59" applyNumberFormat="1" applyFill="1" applyBorder="1">
      <alignment/>
      <protection/>
    </xf>
    <xf numFmtId="3" fontId="36" fillId="0" borderId="33" xfId="59" applyNumberFormat="1" applyFill="1" applyBorder="1">
      <alignment/>
      <protection/>
    </xf>
    <xf numFmtId="3" fontId="37" fillId="38" borderId="42" xfId="59" applyNumberFormat="1" applyFont="1" applyFill="1" applyBorder="1">
      <alignment/>
      <protection/>
    </xf>
    <xf numFmtId="3" fontId="38" fillId="0" borderId="44" xfId="59" applyNumberFormat="1" applyFont="1" applyBorder="1">
      <alignment/>
      <protection/>
    </xf>
    <xf numFmtId="3" fontId="38" fillId="0" borderId="0" xfId="59" applyNumberFormat="1" applyFont="1" applyFill="1" applyBorder="1">
      <alignment/>
      <protection/>
    </xf>
    <xf numFmtId="3" fontId="36" fillId="38" borderId="12" xfId="59" applyNumberFormat="1" applyFill="1" applyBorder="1">
      <alignment/>
      <protection/>
    </xf>
    <xf numFmtId="0" fontId="37" fillId="38" borderId="45" xfId="59" applyFont="1" applyFill="1" applyBorder="1">
      <alignment/>
      <protection/>
    </xf>
    <xf numFmtId="0" fontId="37" fillId="38" borderId="46" xfId="59" applyFont="1" applyFill="1" applyBorder="1">
      <alignment/>
      <protection/>
    </xf>
    <xf numFmtId="3" fontId="36" fillId="0" borderId="10" xfId="59" applyNumberFormat="1" applyFill="1" applyBorder="1">
      <alignment/>
      <protection/>
    </xf>
    <xf numFmtId="3" fontId="38" fillId="0" borderId="46" xfId="59" applyNumberFormat="1" applyFont="1" applyBorder="1">
      <alignment/>
      <protection/>
    </xf>
    <xf numFmtId="3" fontId="36" fillId="38" borderId="10" xfId="59" applyNumberFormat="1" applyFill="1" applyBorder="1">
      <alignment/>
      <protection/>
    </xf>
    <xf numFmtId="0" fontId="41" fillId="0" borderId="0" xfId="59" applyFont="1">
      <alignment/>
      <protection/>
    </xf>
    <xf numFmtId="0" fontId="37" fillId="38" borderId="17" xfId="59" applyFont="1" applyFill="1" applyBorder="1">
      <alignment/>
      <protection/>
    </xf>
    <xf numFmtId="3" fontId="36" fillId="0" borderId="10" xfId="59" applyNumberFormat="1" applyFont="1" applyBorder="1">
      <alignment/>
      <protection/>
    </xf>
    <xf numFmtId="3" fontId="36" fillId="0" borderId="10" xfId="59" applyNumberFormat="1" applyBorder="1">
      <alignment/>
      <protection/>
    </xf>
    <xf numFmtId="3" fontId="36" fillId="0" borderId="17" xfId="59" applyNumberFormat="1" applyBorder="1">
      <alignment/>
      <protection/>
    </xf>
    <xf numFmtId="3" fontId="37" fillId="0" borderId="46" xfId="59" applyNumberFormat="1" applyFont="1" applyBorder="1">
      <alignment/>
      <protection/>
    </xf>
    <xf numFmtId="3" fontId="36" fillId="0" borderId="29" xfId="59" applyNumberFormat="1" applyBorder="1">
      <alignment/>
      <protection/>
    </xf>
    <xf numFmtId="3" fontId="36" fillId="0" borderId="10" xfId="59" applyNumberFormat="1" applyFont="1" applyFill="1" applyBorder="1">
      <alignment/>
      <protection/>
    </xf>
    <xf numFmtId="3" fontId="36" fillId="0" borderId="17" xfId="59" applyNumberFormat="1" applyFill="1" applyBorder="1">
      <alignment/>
      <protection/>
    </xf>
    <xf numFmtId="3" fontId="37" fillId="38" borderId="46" xfId="59" applyNumberFormat="1" applyFont="1" applyFill="1" applyBorder="1">
      <alignment/>
      <protection/>
    </xf>
    <xf numFmtId="3" fontId="36" fillId="0" borderId="46" xfId="59" applyNumberFormat="1" applyBorder="1">
      <alignment/>
      <protection/>
    </xf>
    <xf numFmtId="0" fontId="37" fillId="38" borderId="47" xfId="59" applyFont="1" applyFill="1" applyBorder="1">
      <alignment/>
      <protection/>
    </xf>
    <xf numFmtId="3" fontId="37" fillId="38" borderId="48" xfId="59" applyNumberFormat="1" applyFont="1" applyFill="1" applyBorder="1">
      <alignment/>
      <protection/>
    </xf>
    <xf numFmtId="3" fontId="37" fillId="38" borderId="38" xfId="59" applyNumberFormat="1" applyFont="1" applyFill="1" applyBorder="1">
      <alignment/>
      <protection/>
    </xf>
    <xf numFmtId="3" fontId="37" fillId="38" borderId="39" xfId="59" applyNumberFormat="1" applyFont="1" applyFill="1" applyBorder="1">
      <alignment/>
      <protection/>
    </xf>
    <xf numFmtId="3" fontId="37" fillId="38" borderId="49" xfId="59" applyNumberFormat="1" applyFont="1" applyFill="1" applyBorder="1">
      <alignment/>
      <protection/>
    </xf>
    <xf numFmtId="0" fontId="37" fillId="38" borderId="48" xfId="59" applyFont="1" applyFill="1" applyBorder="1">
      <alignment/>
      <protection/>
    </xf>
    <xf numFmtId="3" fontId="37" fillId="38" borderId="40" xfId="59" applyNumberFormat="1" applyFont="1" applyFill="1" applyBorder="1">
      <alignment/>
      <protection/>
    </xf>
    <xf numFmtId="3" fontId="40" fillId="38" borderId="48" xfId="59" applyNumberFormat="1" applyFont="1" applyFill="1" applyBorder="1">
      <alignment/>
      <protection/>
    </xf>
    <xf numFmtId="3" fontId="37" fillId="38" borderId="10" xfId="59" applyNumberFormat="1" applyFont="1" applyFill="1" applyBorder="1">
      <alignment/>
      <protection/>
    </xf>
    <xf numFmtId="0" fontId="37" fillId="0" borderId="0" xfId="59" applyFont="1" applyFill="1" applyBorder="1">
      <alignment/>
      <protection/>
    </xf>
    <xf numFmtId="3" fontId="37" fillId="0" borderId="0" xfId="59" applyNumberFormat="1" applyFont="1" applyFill="1" applyBorder="1">
      <alignment/>
      <protection/>
    </xf>
    <xf numFmtId="3" fontId="40" fillId="0" borderId="0" xfId="59" applyNumberFormat="1" applyFont="1" applyFill="1" applyBorder="1">
      <alignment/>
      <protection/>
    </xf>
    <xf numFmtId="0" fontId="36" fillId="0" borderId="0" xfId="59" applyFill="1">
      <alignment/>
      <protection/>
    </xf>
    <xf numFmtId="3" fontId="37" fillId="0" borderId="50" xfId="59" applyNumberFormat="1" applyFont="1" applyFill="1" applyBorder="1">
      <alignment/>
      <protection/>
    </xf>
    <xf numFmtId="0" fontId="37" fillId="0" borderId="50" xfId="59" applyFont="1" applyFill="1" applyBorder="1">
      <alignment/>
      <protection/>
    </xf>
    <xf numFmtId="3" fontId="40" fillId="0" borderId="36" xfId="59" applyNumberFormat="1" applyFont="1" applyFill="1" applyBorder="1">
      <alignment/>
      <protection/>
    </xf>
    <xf numFmtId="3" fontId="36" fillId="38" borderId="0" xfId="59" applyNumberFormat="1" applyFill="1" applyBorder="1">
      <alignment/>
      <protection/>
    </xf>
    <xf numFmtId="0" fontId="39" fillId="0" borderId="0" xfId="59" applyFont="1" applyFill="1" applyBorder="1" applyAlignment="1">
      <alignment horizontal="center" vertical="center" wrapText="1"/>
      <protection/>
    </xf>
    <xf numFmtId="0" fontId="37" fillId="0" borderId="0" xfId="59" applyFont="1" applyBorder="1">
      <alignment/>
      <protection/>
    </xf>
    <xf numFmtId="0" fontId="36" fillId="0" borderId="0" xfId="59" applyBorder="1">
      <alignment/>
      <protection/>
    </xf>
    <xf numFmtId="1" fontId="36" fillId="0" borderId="0" xfId="59" applyNumberFormat="1">
      <alignment/>
      <protection/>
    </xf>
    <xf numFmtId="0" fontId="81" fillId="0" borderId="0" xfId="59" applyFont="1">
      <alignment/>
      <protection/>
    </xf>
    <xf numFmtId="3" fontId="81" fillId="0" borderId="0" xfId="59" applyNumberFormat="1" applyFont="1">
      <alignment/>
      <protection/>
    </xf>
    <xf numFmtId="3" fontId="36" fillId="0" borderId="20" xfId="59" applyNumberFormat="1" applyFont="1" applyBorder="1">
      <alignment/>
      <protection/>
    </xf>
    <xf numFmtId="0" fontId="82" fillId="0" borderId="0" xfId="59" applyFont="1">
      <alignment/>
      <protection/>
    </xf>
    <xf numFmtId="0" fontId="37" fillId="0" borderId="0" xfId="59" applyFont="1">
      <alignment/>
      <protection/>
    </xf>
    <xf numFmtId="3" fontId="36" fillId="0" borderId="22" xfId="59" applyNumberFormat="1" applyFont="1" applyBorder="1">
      <alignment/>
      <protection/>
    </xf>
    <xf numFmtId="3" fontId="37" fillId="38" borderId="51" xfId="59" applyNumberFormat="1" applyFont="1" applyFill="1" applyBorder="1">
      <alignment/>
      <protection/>
    </xf>
    <xf numFmtId="0" fontId="37" fillId="35" borderId="32" xfId="59" applyFont="1" applyFill="1" applyBorder="1">
      <alignment/>
      <protection/>
    </xf>
    <xf numFmtId="3" fontId="37" fillId="35" borderId="36" xfId="59" applyNumberFormat="1" applyFont="1" applyFill="1" applyBorder="1">
      <alignment/>
      <protection/>
    </xf>
    <xf numFmtId="0" fontId="4" fillId="35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3" fontId="4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3" fillId="0" borderId="22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7" xfId="0" applyFont="1" applyBorder="1" applyAlignment="1">
      <alignment/>
    </xf>
    <xf numFmtId="3" fontId="5" fillId="0" borderId="5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/>
    </xf>
    <xf numFmtId="3" fontId="24" fillId="0" borderId="22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3" fontId="3" fillId="0" borderId="22" xfId="0" applyNumberFormat="1" applyFont="1" applyFill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3" fontId="6" fillId="0" borderId="53" xfId="0" applyNumberFormat="1" applyFont="1" applyBorder="1" applyAlignment="1">
      <alignment horizontal="right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52" xfId="0" applyNumberFormat="1" applyFont="1" applyBorder="1" applyAlignment="1">
      <alignment horizontal="right" vertical="center"/>
    </xf>
    <xf numFmtId="3" fontId="6" fillId="0" borderId="54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0" fontId="7" fillId="37" borderId="15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3" fontId="83" fillId="0" borderId="0" xfId="0" applyNumberFormat="1" applyFont="1" applyAlignment="1">
      <alignment/>
    </xf>
    <xf numFmtId="3" fontId="11" fillId="0" borderId="23" xfId="0" applyNumberFormat="1" applyFont="1" applyFill="1" applyBorder="1" applyAlignment="1">
      <alignment/>
    </xf>
    <xf numFmtId="0" fontId="3" fillId="36" borderId="0" xfId="0" applyFont="1" applyFill="1" applyAlignment="1">
      <alignment horizontal="right" vertical="center"/>
    </xf>
    <xf numFmtId="0" fontId="3" fillId="0" borderId="55" xfId="0" applyFont="1" applyBorder="1" applyAlignment="1">
      <alignment/>
    </xf>
    <xf numFmtId="0" fontId="24" fillId="0" borderId="55" xfId="0" applyFont="1" applyBorder="1" applyAlignment="1">
      <alignment/>
    </xf>
    <xf numFmtId="3" fontId="17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3" fillId="0" borderId="10" xfId="0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3" fillId="0" borderId="56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36" borderId="0" xfId="0" applyFont="1" applyFill="1" applyAlignment="1">
      <alignment horizontal="right" vertical="center"/>
    </xf>
    <xf numFmtId="3" fontId="3" fillId="36" borderId="0" xfId="0" applyNumberFormat="1" applyFont="1" applyFill="1" applyAlignment="1">
      <alignment horizontal="right" vertical="center"/>
    </xf>
    <xf numFmtId="3" fontId="10" fillId="36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vertical="center" wrapText="1"/>
    </xf>
    <xf numFmtId="0" fontId="3" fillId="0" borderId="37" xfId="0" applyFont="1" applyBorder="1" applyAlignment="1">
      <alignment horizontal="left" vertical="center"/>
    </xf>
    <xf numFmtId="3" fontId="24" fillId="0" borderId="31" xfId="0" applyNumberFormat="1" applyFont="1" applyFill="1" applyBorder="1" applyAlignment="1">
      <alignment horizontal="right"/>
    </xf>
    <xf numFmtId="0" fontId="37" fillId="36" borderId="0" xfId="0" applyFont="1" applyFill="1" applyAlignment="1">
      <alignment/>
    </xf>
    <xf numFmtId="0" fontId="36" fillId="36" borderId="0" xfId="0" applyFont="1" applyFill="1" applyAlignment="1">
      <alignment horizontal="right"/>
    </xf>
    <xf numFmtId="0" fontId="39" fillId="38" borderId="38" xfId="0" applyFont="1" applyFill="1" applyBorder="1" applyAlignment="1">
      <alignment horizontal="center" vertical="center" wrapText="1"/>
    </xf>
    <xf numFmtId="0" fontId="39" fillId="38" borderId="39" xfId="0" applyFont="1" applyFill="1" applyBorder="1" applyAlignment="1">
      <alignment horizontal="center" vertical="center" wrapText="1"/>
    </xf>
    <xf numFmtId="0" fontId="39" fillId="38" borderId="40" xfId="0" applyFont="1" applyFill="1" applyBorder="1" applyAlignment="1">
      <alignment horizontal="center" vertical="center" wrapText="1"/>
    </xf>
    <xf numFmtId="0" fontId="39" fillId="38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0" fillId="0" borderId="0" xfId="0" applyNumberFormat="1" applyFont="1" applyAlignment="1">
      <alignment horizontal="center" vertical="center" wrapText="1"/>
    </xf>
    <xf numFmtId="0" fontId="37" fillId="38" borderId="41" xfId="0" applyFont="1" applyFill="1" applyBorder="1" applyAlignment="1">
      <alignment/>
    </xf>
    <xf numFmtId="3" fontId="0" fillId="0" borderId="42" xfId="0" applyNumberFormat="1" applyBorder="1" applyAlignment="1">
      <alignment/>
    </xf>
    <xf numFmtId="3" fontId="36" fillId="0" borderId="29" xfId="0" applyNumberFormat="1" applyFont="1" applyBorder="1" applyAlignment="1">
      <alignment/>
    </xf>
    <xf numFmtId="3" fontId="36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37" fillId="0" borderId="42" xfId="0" applyNumberFormat="1" applyFont="1" applyBorder="1" applyAlignment="1">
      <alignment/>
    </xf>
    <xf numFmtId="0" fontId="37" fillId="0" borderId="44" xfId="0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37" fillId="38" borderId="42" xfId="0" applyNumberFormat="1" applyFont="1" applyFill="1" applyBorder="1" applyAlignment="1">
      <alignment/>
    </xf>
    <xf numFmtId="3" fontId="38" fillId="0" borderId="44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0" fillId="38" borderId="44" xfId="0" applyNumberFormat="1" applyFill="1" applyBorder="1" applyAlignment="1">
      <alignment/>
    </xf>
    <xf numFmtId="0" fontId="37" fillId="38" borderId="45" xfId="0" applyFont="1" applyFill="1" applyBorder="1" applyAlignment="1">
      <alignment/>
    </xf>
    <xf numFmtId="0" fontId="37" fillId="0" borderId="46" xfId="0" applyFont="1" applyBorder="1" applyAlignment="1">
      <alignment/>
    </xf>
    <xf numFmtId="3" fontId="38" fillId="0" borderId="46" xfId="0" applyNumberFormat="1" applyFont="1" applyBorder="1" applyAlignment="1">
      <alignment/>
    </xf>
    <xf numFmtId="3" fontId="0" fillId="38" borderId="46" xfId="0" applyNumberFormat="1" applyFill="1" applyBorder="1" applyAlignment="1">
      <alignment/>
    </xf>
    <xf numFmtId="6" fontId="0" fillId="0" borderId="0" xfId="0" applyNumberFormat="1" applyAlignment="1">
      <alignment/>
    </xf>
    <xf numFmtId="0" fontId="41" fillId="0" borderId="0" xfId="0" applyFont="1" applyAlignment="1">
      <alignment/>
    </xf>
    <xf numFmtId="3" fontId="36" fillId="0" borderId="10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37" fillId="38" borderId="46" xfId="0" applyNumberFormat="1" applyFont="1" applyFill="1" applyBorder="1" applyAlignment="1">
      <alignment/>
    </xf>
    <xf numFmtId="0" fontId="37" fillId="38" borderId="17" xfId="0" applyFont="1" applyFill="1" applyBorder="1" applyAlignment="1">
      <alignment/>
    </xf>
    <xf numFmtId="3" fontId="0" fillId="0" borderId="4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7" fillId="38" borderId="46" xfId="0" applyFont="1" applyFill="1" applyBorder="1" applyAlignment="1">
      <alignment/>
    </xf>
    <xf numFmtId="0" fontId="37" fillId="38" borderId="47" xfId="0" applyFont="1" applyFill="1" applyBorder="1" applyAlignment="1">
      <alignment/>
    </xf>
    <xf numFmtId="3" fontId="37" fillId="38" borderId="48" xfId="0" applyNumberFormat="1" applyFont="1" applyFill="1" applyBorder="1" applyAlignment="1">
      <alignment/>
    </xf>
    <xf numFmtId="3" fontId="37" fillId="38" borderId="38" xfId="0" applyNumberFormat="1" applyFont="1" applyFill="1" applyBorder="1" applyAlignment="1">
      <alignment/>
    </xf>
    <xf numFmtId="3" fontId="37" fillId="38" borderId="39" xfId="0" applyNumberFormat="1" applyFont="1" applyFill="1" applyBorder="1" applyAlignment="1">
      <alignment/>
    </xf>
    <xf numFmtId="3" fontId="37" fillId="38" borderId="49" xfId="0" applyNumberFormat="1" applyFont="1" applyFill="1" applyBorder="1" applyAlignment="1">
      <alignment/>
    </xf>
    <xf numFmtId="0" fontId="37" fillId="38" borderId="48" xfId="0" applyFont="1" applyFill="1" applyBorder="1" applyAlignment="1">
      <alignment/>
    </xf>
    <xf numFmtId="3" fontId="37" fillId="38" borderId="40" xfId="0" applyNumberFormat="1" applyFont="1" applyFill="1" applyBorder="1" applyAlignment="1">
      <alignment/>
    </xf>
    <xf numFmtId="3" fontId="40" fillId="38" borderId="48" xfId="0" applyNumberFormat="1" applyFont="1" applyFill="1" applyBorder="1" applyAlignment="1">
      <alignment/>
    </xf>
    <xf numFmtId="3" fontId="37" fillId="38" borderId="57" xfId="0" applyNumberFormat="1" applyFont="1" applyFill="1" applyBorder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3" fontId="38" fillId="36" borderId="0" xfId="0" applyNumberFormat="1" applyFont="1" applyFill="1" applyAlignment="1">
      <alignment/>
    </xf>
    <xf numFmtId="3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36" fillId="0" borderId="20" xfId="0" applyNumberFormat="1" applyFont="1" applyBorder="1" applyAlignment="1">
      <alignment/>
    </xf>
    <xf numFmtId="3" fontId="36" fillId="0" borderId="22" xfId="0" applyNumberFormat="1" applyFont="1" applyBorder="1" applyAlignment="1">
      <alignment/>
    </xf>
    <xf numFmtId="3" fontId="37" fillId="38" borderId="51" xfId="0" applyNumberFormat="1" applyFont="1" applyFill="1" applyBorder="1" applyAlignment="1">
      <alignment/>
    </xf>
    <xf numFmtId="0" fontId="37" fillId="39" borderId="45" xfId="0" applyFont="1" applyFill="1" applyBorder="1" applyAlignment="1">
      <alignment/>
    </xf>
    <xf numFmtId="3" fontId="0" fillId="39" borderId="42" xfId="0" applyNumberFormat="1" applyFill="1" applyBorder="1" applyAlignment="1">
      <alignment/>
    </xf>
    <xf numFmtId="3" fontId="36" fillId="39" borderId="29" xfId="0" applyNumberFormat="1" applyFont="1" applyFill="1" applyBorder="1" applyAlignment="1">
      <alignment/>
    </xf>
    <xf numFmtId="3" fontId="36" fillId="39" borderId="12" xfId="0" applyNumberFormat="1" applyFont="1" applyFill="1" applyBorder="1" applyAlignment="1">
      <alignment/>
    </xf>
    <xf numFmtId="3" fontId="0" fillId="39" borderId="12" xfId="0" applyNumberFormat="1" applyFill="1" applyBorder="1" applyAlignment="1">
      <alignment/>
    </xf>
    <xf numFmtId="3" fontId="0" fillId="39" borderId="43" xfId="0" applyNumberFormat="1" applyFill="1" applyBorder="1" applyAlignment="1">
      <alignment/>
    </xf>
    <xf numFmtId="3" fontId="37" fillId="39" borderId="42" xfId="0" applyNumberFormat="1" applyFont="1" applyFill="1" applyBorder="1" applyAlignment="1">
      <alignment/>
    </xf>
    <xf numFmtId="0" fontId="37" fillId="39" borderId="46" xfId="0" applyFont="1" applyFill="1" applyBorder="1" applyAlignment="1">
      <alignment/>
    </xf>
    <xf numFmtId="3" fontId="0" fillId="39" borderId="28" xfId="0" applyNumberFormat="1" applyFill="1" applyBorder="1" applyAlignment="1">
      <alignment/>
    </xf>
    <xf numFmtId="0" fontId="0" fillId="39" borderId="0" xfId="0" applyFill="1" applyAlignment="1">
      <alignment/>
    </xf>
    <xf numFmtId="3" fontId="0" fillId="39" borderId="10" xfId="0" applyNumberFormat="1" applyFill="1" applyBorder="1" applyAlignment="1">
      <alignment/>
    </xf>
    <xf numFmtId="3" fontId="0" fillId="39" borderId="33" xfId="0" applyNumberFormat="1" applyFill="1" applyBorder="1" applyAlignment="1">
      <alignment/>
    </xf>
    <xf numFmtId="3" fontId="3" fillId="39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vertical="top"/>
    </xf>
    <xf numFmtId="0" fontId="18" fillId="33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18" fillId="36" borderId="0" xfId="0" applyFont="1" applyFill="1" applyAlignment="1">
      <alignment horizontal="center" wrapText="1"/>
    </xf>
    <xf numFmtId="3" fontId="3" fillId="0" borderId="58" xfId="0" applyNumberFormat="1" applyFont="1" applyBorder="1" applyAlignment="1">
      <alignment horizontal="right" vertical="center"/>
    </xf>
    <xf numFmtId="3" fontId="3" fillId="0" borderId="59" xfId="0" applyNumberFormat="1" applyFont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6" fillId="37" borderId="10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right" vertical="center"/>
    </xf>
    <xf numFmtId="0" fontId="18" fillId="36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3" fontId="6" fillId="37" borderId="17" xfId="0" applyNumberFormat="1" applyFont="1" applyFill="1" applyBorder="1" applyAlignment="1">
      <alignment horizontal="center" vertical="center"/>
    </xf>
    <xf numFmtId="3" fontId="6" fillId="37" borderId="55" xfId="0" applyNumberFormat="1" applyFont="1" applyFill="1" applyBorder="1" applyAlignment="1">
      <alignment horizontal="center" vertical="center"/>
    </xf>
    <xf numFmtId="3" fontId="6" fillId="37" borderId="29" xfId="0" applyNumberFormat="1" applyFont="1" applyFill="1" applyBorder="1" applyAlignment="1">
      <alignment horizontal="center" vertical="center"/>
    </xf>
    <xf numFmtId="3" fontId="17" fillId="37" borderId="10" xfId="0" applyNumberFormat="1" applyFont="1" applyFill="1" applyBorder="1" applyAlignment="1">
      <alignment horizontal="center" vertical="center" wrapText="1"/>
    </xf>
    <xf numFmtId="3" fontId="6" fillId="37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6" fillId="37" borderId="17" xfId="0" applyNumberFormat="1" applyFont="1" applyFill="1" applyBorder="1" applyAlignment="1">
      <alignment horizontal="center" vertical="center" wrapText="1"/>
    </xf>
    <xf numFmtId="3" fontId="6" fillId="37" borderId="29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3" fontId="6" fillId="37" borderId="10" xfId="0" applyNumberFormat="1" applyFont="1" applyFill="1" applyBorder="1" applyAlignment="1">
      <alignment horizontal="center" vertical="center"/>
    </xf>
    <xf numFmtId="0" fontId="6" fillId="40" borderId="60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0" fontId="6" fillId="40" borderId="49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 wrapText="1"/>
    </xf>
    <xf numFmtId="3" fontId="17" fillId="35" borderId="10" xfId="0" applyNumberFormat="1" applyFont="1" applyFill="1" applyBorder="1" applyAlignment="1">
      <alignment horizontal="center" vertical="center" wrapText="1"/>
    </xf>
    <xf numFmtId="3" fontId="6" fillId="37" borderId="55" xfId="0" applyNumberFormat="1" applyFont="1" applyFill="1" applyBorder="1" applyAlignment="1">
      <alignment horizontal="center" vertical="center" wrapText="1"/>
    </xf>
    <xf numFmtId="3" fontId="0" fillId="0" borderId="55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20" fillId="36" borderId="0" xfId="0" applyFont="1" applyFill="1" applyAlignment="1">
      <alignment horizontal="center"/>
    </xf>
    <xf numFmtId="0" fontId="0" fillId="0" borderId="0" xfId="0" applyAlignment="1">
      <alignment/>
    </xf>
    <xf numFmtId="0" fontId="4" fillId="36" borderId="49" xfId="0" applyFont="1" applyFill="1" applyBorder="1" applyAlignment="1">
      <alignment horizontal="center"/>
    </xf>
    <xf numFmtId="0" fontId="28" fillId="37" borderId="34" xfId="0" applyFont="1" applyFill="1" applyBorder="1" applyAlignment="1">
      <alignment horizontal="center" vertical="center" wrapText="1"/>
    </xf>
    <xf numFmtId="0" fontId="28" fillId="37" borderId="63" xfId="0" applyFont="1" applyFill="1" applyBorder="1" applyAlignment="1">
      <alignment horizontal="center" vertical="center" wrapText="1"/>
    </xf>
    <xf numFmtId="0" fontId="28" fillId="37" borderId="30" xfId="0" applyFont="1" applyFill="1" applyBorder="1" applyAlignment="1">
      <alignment horizontal="center" vertical="center" wrapText="1"/>
    </xf>
    <xf numFmtId="0" fontId="28" fillId="37" borderId="23" xfId="0" applyFont="1" applyFill="1" applyBorder="1" applyAlignment="1">
      <alignment horizontal="center" vertical="center" wrapText="1"/>
    </xf>
    <xf numFmtId="0" fontId="28" fillId="37" borderId="0" xfId="0" applyFont="1" applyFill="1" applyBorder="1" applyAlignment="1">
      <alignment horizontal="center" vertical="center" wrapText="1"/>
    </xf>
    <xf numFmtId="0" fontId="28" fillId="37" borderId="56" xfId="0" applyFont="1" applyFill="1" applyBorder="1" applyAlignment="1">
      <alignment horizontal="center" vertical="center" wrapText="1"/>
    </xf>
    <xf numFmtId="0" fontId="28" fillId="37" borderId="33" xfId="0" applyFont="1" applyFill="1" applyBorder="1" applyAlignment="1">
      <alignment horizontal="center" vertical="center" wrapText="1"/>
    </xf>
    <xf numFmtId="0" fontId="28" fillId="37" borderId="43" xfId="0" applyFont="1" applyFill="1" applyBorder="1" applyAlignment="1">
      <alignment horizontal="center" vertical="center" wrapText="1"/>
    </xf>
    <xf numFmtId="0" fontId="28" fillId="37" borderId="28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8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28" fillId="35" borderId="17" xfId="0" applyNumberFormat="1" applyFont="1" applyFill="1" applyBorder="1" applyAlignment="1">
      <alignment horizontal="center" vertical="center" wrapText="1"/>
    </xf>
    <xf numFmtId="3" fontId="28" fillId="35" borderId="55" xfId="0" applyNumberFormat="1" applyFont="1" applyFill="1" applyBorder="1" applyAlignment="1">
      <alignment horizontal="center" vertical="center" wrapText="1"/>
    </xf>
    <xf numFmtId="3" fontId="28" fillId="35" borderId="29" xfId="0" applyNumberFormat="1" applyFont="1" applyFill="1" applyBorder="1" applyAlignment="1">
      <alignment horizontal="center" vertical="center" wrapText="1"/>
    </xf>
    <xf numFmtId="3" fontId="28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 wrapText="1"/>
    </xf>
    <xf numFmtId="0" fontId="29" fillId="37" borderId="11" xfId="0" applyFont="1" applyFill="1" applyBorder="1" applyAlignment="1">
      <alignment horizontal="center" vertical="center" wrapText="1"/>
    </xf>
    <xf numFmtId="0" fontId="29" fillId="37" borderId="18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29" fillId="37" borderId="33" xfId="0" applyFont="1" applyFill="1" applyBorder="1" applyAlignment="1">
      <alignment horizontal="center" vertical="center" wrapText="1"/>
    </xf>
    <xf numFmtId="0" fontId="29" fillId="37" borderId="28" xfId="0" applyFont="1" applyFill="1" applyBorder="1" applyAlignment="1">
      <alignment horizontal="center" vertical="center" wrapText="1"/>
    </xf>
    <xf numFmtId="0" fontId="33" fillId="37" borderId="11" xfId="0" applyFont="1" applyFill="1" applyBorder="1" applyAlignment="1">
      <alignment horizontal="center" vertical="center" wrapText="1"/>
    </xf>
    <xf numFmtId="0" fontId="33" fillId="37" borderId="18" xfId="0" applyFont="1" applyFill="1" applyBorder="1" applyAlignment="1">
      <alignment horizontal="center" vertical="center" wrapText="1"/>
    </xf>
    <xf numFmtId="0" fontId="33" fillId="37" borderId="12" xfId="0" applyFont="1" applyFill="1" applyBorder="1" applyAlignment="1">
      <alignment horizontal="center" vertical="center" wrapText="1"/>
    </xf>
    <xf numFmtId="0" fontId="29" fillId="37" borderId="17" xfId="0" applyFont="1" applyFill="1" applyBorder="1" applyAlignment="1">
      <alignment horizontal="center" vertical="center" wrapText="1"/>
    </xf>
    <xf numFmtId="0" fontId="29" fillId="37" borderId="55" xfId="0" applyFont="1" applyFill="1" applyBorder="1" applyAlignment="1">
      <alignment horizontal="center" vertical="center" wrapText="1"/>
    </xf>
    <xf numFmtId="0" fontId="29" fillId="37" borderId="29" xfId="0" applyFont="1" applyFill="1" applyBorder="1" applyAlignment="1">
      <alignment horizontal="center" vertical="center" wrapText="1"/>
    </xf>
    <xf numFmtId="0" fontId="18" fillId="36" borderId="0" xfId="0" applyFont="1" applyFill="1" applyAlignment="1">
      <alignment horizontal="center"/>
    </xf>
    <xf numFmtId="0" fontId="40" fillId="38" borderId="64" xfId="0" applyFont="1" applyFill="1" applyBorder="1" applyAlignment="1">
      <alignment horizontal="center" vertical="center" wrapText="1"/>
    </xf>
    <xf numFmtId="0" fontId="40" fillId="38" borderId="65" xfId="0" applyFont="1" applyFill="1" applyBorder="1" applyAlignment="1">
      <alignment horizontal="center" vertical="center" wrapText="1"/>
    </xf>
    <xf numFmtId="0" fontId="40" fillId="38" borderId="44" xfId="0" applyFont="1" applyFill="1" applyBorder="1" applyAlignment="1">
      <alignment horizontal="center" vertical="center" wrapText="1"/>
    </xf>
    <xf numFmtId="0" fontId="40" fillId="38" borderId="57" xfId="0" applyFont="1" applyFill="1" applyBorder="1" applyAlignment="1">
      <alignment horizontal="center" vertical="center" wrapText="1"/>
    </xf>
    <xf numFmtId="0" fontId="37" fillId="38" borderId="66" xfId="0" applyFont="1" applyFill="1" applyBorder="1" applyAlignment="1">
      <alignment horizontal="center" vertical="center"/>
    </xf>
    <xf numFmtId="0" fontId="37" fillId="38" borderId="67" xfId="0" applyFont="1" applyFill="1" applyBorder="1" applyAlignment="1">
      <alignment horizontal="center" vertical="center"/>
    </xf>
    <xf numFmtId="0" fontId="37" fillId="38" borderId="61" xfId="0" applyFont="1" applyFill="1" applyBorder="1" applyAlignment="1">
      <alignment horizontal="center" vertical="center" wrapText="1"/>
    </xf>
    <xf numFmtId="0" fontId="37" fillId="38" borderId="48" xfId="0" applyFont="1" applyFill="1" applyBorder="1" applyAlignment="1">
      <alignment horizontal="center" vertical="center" wrapText="1"/>
    </xf>
    <xf numFmtId="0" fontId="39" fillId="38" borderId="44" xfId="0" applyFont="1" applyFill="1" applyBorder="1" applyAlignment="1">
      <alignment horizontal="center" vertical="center" wrapText="1"/>
    </xf>
    <xf numFmtId="0" fontId="39" fillId="38" borderId="57" xfId="0" applyFont="1" applyFill="1" applyBorder="1" applyAlignment="1">
      <alignment horizontal="center" vertical="center" wrapText="1"/>
    </xf>
    <xf numFmtId="0" fontId="37" fillId="38" borderId="50" xfId="0" applyFont="1" applyFill="1" applyBorder="1" applyAlignment="1">
      <alignment horizontal="center"/>
    </xf>
    <xf numFmtId="0" fontId="37" fillId="38" borderId="65" xfId="0" applyFont="1" applyFill="1" applyBorder="1" applyAlignment="1">
      <alignment horizontal="center" vertical="center"/>
    </xf>
    <xf numFmtId="0" fontId="37" fillId="38" borderId="13" xfId="0" applyFont="1" applyFill="1" applyBorder="1" applyAlignment="1">
      <alignment horizontal="center"/>
    </xf>
    <xf numFmtId="0" fontId="37" fillId="38" borderId="14" xfId="0" applyFont="1" applyFill="1" applyBorder="1" applyAlignment="1">
      <alignment horizontal="center"/>
    </xf>
    <xf numFmtId="0" fontId="37" fillId="38" borderId="68" xfId="0" applyFont="1" applyFill="1" applyBorder="1" applyAlignment="1">
      <alignment horizontal="center"/>
    </xf>
    <xf numFmtId="0" fontId="37" fillId="38" borderId="44" xfId="0" applyFont="1" applyFill="1" applyBorder="1" applyAlignment="1">
      <alignment horizontal="center" vertical="center" wrapText="1"/>
    </xf>
    <xf numFmtId="0" fontId="37" fillId="38" borderId="57" xfId="0" applyFont="1" applyFill="1" applyBorder="1" applyAlignment="1">
      <alignment horizontal="center" vertical="center" wrapText="1"/>
    </xf>
    <xf numFmtId="0" fontId="37" fillId="38" borderId="13" xfId="59" applyFont="1" applyFill="1" applyBorder="1" applyAlignment="1">
      <alignment horizontal="center"/>
      <protection/>
    </xf>
    <xf numFmtId="0" fontId="37" fillId="38" borderId="14" xfId="59" applyFont="1" applyFill="1" applyBorder="1" applyAlignment="1">
      <alignment horizontal="center"/>
      <protection/>
    </xf>
    <xf numFmtId="0" fontId="37" fillId="38" borderId="68" xfId="59" applyFont="1" applyFill="1" applyBorder="1" applyAlignment="1">
      <alignment horizontal="center"/>
      <protection/>
    </xf>
    <xf numFmtId="0" fontId="37" fillId="38" borderId="44" xfId="59" applyFont="1" applyFill="1" applyBorder="1" applyAlignment="1">
      <alignment horizontal="center" vertical="center" wrapText="1"/>
      <protection/>
    </xf>
    <xf numFmtId="0" fontId="37" fillId="38" borderId="57" xfId="59" applyFont="1" applyFill="1" applyBorder="1" applyAlignment="1">
      <alignment horizontal="center" vertical="center" wrapText="1"/>
      <protection/>
    </xf>
    <xf numFmtId="0" fontId="36" fillId="0" borderId="69" xfId="59" applyFont="1" applyBorder="1" applyAlignment="1">
      <alignment horizontal="right"/>
      <protection/>
    </xf>
    <xf numFmtId="0" fontId="36" fillId="0" borderId="0" xfId="59" applyFont="1" applyAlignment="1">
      <alignment horizontal="right"/>
      <protection/>
    </xf>
    <xf numFmtId="0" fontId="40" fillId="38" borderId="64" xfId="59" applyFont="1" applyFill="1" applyBorder="1" applyAlignment="1">
      <alignment horizontal="center" vertical="center" wrapText="1"/>
      <protection/>
    </xf>
    <xf numFmtId="0" fontId="40" fillId="38" borderId="65" xfId="59" applyFont="1" applyFill="1" applyBorder="1" applyAlignment="1">
      <alignment horizontal="center" vertical="center" wrapText="1"/>
      <protection/>
    </xf>
    <xf numFmtId="0" fontId="40" fillId="38" borderId="44" xfId="59" applyFont="1" applyFill="1" applyBorder="1" applyAlignment="1">
      <alignment horizontal="center" vertical="center" wrapText="1"/>
      <protection/>
    </xf>
    <xf numFmtId="0" fontId="40" fillId="38" borderId="57" xfId="59" applyFont="1" applyFill="1" applyBorder="1" applyAlignment="1">
      <alignment horizontal="center" vertical="center" wrapText="1"/>
      <protection/>
    </xf>
    <xf numFmtId="0" fontId="40" fillId="38" borderId="32" xfId="59" applyFont="1" applyFill="1" applyBorder="1" applyAlignment="1">
      <alignment horizontal="center" vertical="center" wrapText="1"/>
      <protection/>
    </xf>
    <xf numFmtId="0" fontId="39" fillId="38" borderId="50" xfId="59" applyFont="1" applyFill="1" applyBorder="1" applyAlignment="1">
      <alignment horizontal="center" vertical="center" wrapText="1"/>
      <protection/>
    </xf>
    <xf numFmtId="0" fontId="39" fillId="38" borderId="32" xfId="59" applyFont="1" applyFill="1" applyBorder="1" applyAlignment="1">
      <alignment horizontal="center" vertical="center" wrapText="1"/>
      <protection/>
    </xf>
    <xf numFmtId="0" fontId="37" fillId="38" borderId="66" xfId="59" applyFont="1" applyFill="1" applyBorder="1" applyAlignment="1">
      <alignment horizontal="center" vertical="center"/>
      <protection/>
    </xf>
    <xf numFmtId="0" fontId="37" fillId="38" borderId="67" xfId="59" applyFont="1" applyFill="1" applyBorder="1" applyAlignment="1">
      <alignment horizontal="center" vertical="center"/>
      <protection/>
    </xf>
    <xf numFmtId="0" fontId="37" fillId="38" borderId="61" xfId="59" applyFont="1" applyFill="1" applyBorder="1" applyAlignment="1">
      <alignment horizontal="center" vertical="center" wrapText="1"/>
      <protection/>
    </xf>
    <xf numFmtId="0" fontId="37" fillId="38" borderId="48" xfId="59" applyFont="1" applyFill="1" applyBorder="1" applyAlignment="1">
      <alignment horizontal="center" vertical="center" wrapText="1"/>
      <protection/>
    </xf>
    <xf numFmtId="0" fontId="36" fillId="0" borderId="69" xfId="59" applyFont="1" applyBorder="1" applyAlignment="1">
      <alignment horizontal="center"/>
      <protection/>
    </xf>
    <xf numFmtId="0" fontId="36" fillId="0" borderId="0" xfId="59" applyFont="1" applyAlignment="1">
      <alignment horizontal="center"/>
      <protection/>
    </xf>
    <xf numFmtId="0" fontId="39" fillId="38" borderId="44" xfId="59" applyFont="1" applyFill="1" applyBorder="1" applyAlignment="1">
      <alignment horizontal="center" vertical="center" wrapText="1"/>
      <protection/>
    </xf>
    <xf numFmtId="0" fontId="39" fillId="38" borderId="57" xfId="59" applyFont="1" applyFill="1" applyBorder="1" applyAlignment="1">
      <alignment horizontal="center" vertical="center" wrapText="1"/>
      <protection/>
    </xf>
    <xf numFmtId="0" fontId="37" fillId="38" borderId="50" xfId="59" applyFont="1" applyFill="1" applyBorder="1" applyAlignment="1">
      <alignment horizontal="center"/>
      <protection/>
    </xf>
    <xf numFmtId="0" fontId="37" fillId="38" borderId="65" xfId="59" applyFont="1" applyFill="1" applyBorder="1" applyAlignment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5" xfId="60"/>
    <cellStyle name="Normál 8" xfId="61"/>
    <cellStyle name="Normal_KARSZJ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y&#233;b\kist&#233;rs&#233;g\2017_kist&#233;rs&#233;g\K&#246;lts&#233;gvet&#233;s%202017\2017.02.21._k&#246;lts&#233;gvet&#233;s%20II.%20fordul&#243;\05%20Ktgfeloszt&#225;s_2017_T&#225;rsul&#225;s_II.%20fordul&#24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20\2020_TKT\2020_ktgvet&#233;s_TKT\TKT_I.%20fordul&#243;_01_30_ra\02%20Ktgfeloszt&#225;s_2020_T&#225;rsul&#225;s_I.fordul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Óvoda"/>
      <sheetName val="Házi segítségnyújtás"/>
      <sheetName val="szoc. egyenkénti feladatok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munka"/>
      <sheetName val="Összesítő"/>
      <sheetName val="házi segítségnyújtás bér"/>
    </sheetNames>
    <sheetDataSet>
      <sheetData sheetId="0">
        <row r="19">
          <cell r="I19">
            <v>68.82142857142857</v>
          </cell>
        </row>
        <row r="20">
          <cell r="I20">
            <v>344.10714285714283</v>
          </cell>
        </row>
        <row r="21">
          <cell r="I21">
            <v>137.64285714285714</v>
          </cell>
        </row>
        <row r="22">
          <cell r="I22">
            <v>344.10714285714283</v>
          </cell>
        </row>
        <row r="23">
          <cell r="I23">
            <v>2339.9285714285716</v>
          </cell>
        </row>
        <row r="27">
          <cell r="I27">
            <v>619.3928571428571</v>
          </cell>
        </row>
      </sheetData>
      <sheetData sheetId="1">
        <row r="35">
          <cell r="E35">
            <v>6635.193548387097</v>
          </cell>
        </row>
        <row r="36">
          <cell r="E36">
            <v>1148.225806451613</v>
          </cell>
        </row>
        <row r="39">
          <cell r="E39">
            <v>1148.225806451613</v>
          </cell>
        </row>
        <row r="40">
          <cell r="E40">
            <v>1530.967741935484</v>
          </cell>
        </row>
        <row r="41">
          <cell r="E41">
            <v>1530.967741935484</v>
          </cell>
        </row>
        <row r="42">
          <cell r="E42">
            <v>1275.8064516129032</v>
          </cell>
        </row>
        <row r="43">
          <cell r="E43">
            <v>1148.225806451613</v>
          </cell>
        </row>
        <row r="44">
          <cell r="E44">
            <v>1148.225806451613</v>
          </cell>
        </row>
        <row r="45">
          <cell r="E45">
            <v>1148.225806451613</v>
          </cell>
        </row>
        <row r="46">
          <cell r="E46">
            <v>3061.935483870968</v>
          </cell>
        </row>
        <row r="47">
          <cell r="E47">
            <v>0</v>
          </cell>
        </row>
      </sheetData>
      <sheetData sheetId="3">
        <row r="19">
          <cell r="E19">
            <v>5020</v>
          </cell>
          <cell r="G19">
            <v>3250</v>
          </cell>
          <cell r="H19">
            <v>0</v>
          </cell>
          <cell r="I19">
            <v>0</v>
          </cell>
        </row>
        <row r="20">
          <cell r="E20">
            <v>0</v>
          </cell>
          <cell r="G20">
            <v>120</v>
          </cell>
          <cell r="H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121</v>
          </cell>
          <cell r="G23">
            <v>120</v>
          </cell>
          <cell r="H23">
            <v>0</v>
          </cell>
          <cell r="I23">
            <v>0</v>
          </cell>
        </row>
        <row r="24">
          <cell r="E24">
            <v>0</v>
          </cell>
          <cell r="G24">
            <v>120</v>
          </cell>
          <cell r="H24">
            <v>0</v>
          </cell>
          <cell r="I24">
            <v>0</v>
          </cell>
        </row>
        <row r="25">
          <cell r="E25">
            <v>557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0</v>
          </cell>
          <cell r="G26">
            <v>120</v>
          </cell>
          <cell r="H26">
            <v>0</v>
          </cell>
          <cell r="I26">
            <v>0</v>
          </cell>
        </row>
        <row r="27">
          <cell r="E27">
            <v>0</v>
          </cell>
          <cell r="G27">
            <v>120</v>
          </cell>
          <cell r="H27">
            <v>0</v>
          </cell>
          <cell r="I27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E29">
            <v>0</v>
          </cell>
          <cell r="G29">
            <v>120</v>
          </cell>
          <cell r="H29">
            <v>0</v>
          </cell>
          <cell r="I29">
            <v>0</v>
          </cell>
        </row>
        <row r="30"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G31">
            <v>0</v>
          </cell>
          <cell r="H31">
            <v>0</v>
          </cell>
          <cell r="I31">
            <v>0</v>
          </cell>
        </row>
      </sheetData>
      <sheetData sheetId="4">
        <row r="9">
          <cell r="F9">
            <v>1175</v>
          </cell>
        </row>
        <row r="10">
          <cell r="F10">
            <v>264</v>
          </cell>
        </row>
        <row r="11">
          <cell r="F11">
            <v>1111</v>
          </cell>
        </row>
        <row r="12">
          <cell r="F12">
            <v>934</v>
          </cell>
        </row>
        <row r="13">
          <cell r="F13">
            <v>285</v>
          </cell>
        </row>
        <row r="14">
          <cell r="F14">
            <v>267</v>
          </cell>
        </row>
        <row r="15">
          <cell r="F15">
            <v>726</v>
          </cell>
        </row>
        <row r="16">
          <cell r="F16">
            <v>274</v>
          </cell>
        </row>
        <row r="17">
          <cell r="F17">
            <v>206</v>
          </cell>
        </row>
        <row r="18">
          <cell r="F18">
            <v>192</v>
          </cell>
        </row>
        <row r="19">
          <cell r="F19">
            <v>338</v>
          </cell>
        </row>
        <row r="20">
          <cell r="F20">
            <v>283</v>
          </cell>
        </row>
        <row r="21">
          <cell r="F21">
            <v>109</v>
          </cell>
        </row>
      </sheetData>
      <sheetData sheetId="5">
        <row r="26">
          <cell r="E26">
            <v>6298.771469756819</v>
          </cell>
        </row>
        <row r="27">
          <cell r="E27">
            <v>1141.283224441657</v>
          </cell>
        </row>
        <row r="28">
          <cell r="E28">
            <v>5350.606668289121</v>
          </cell>
        </row>
        <row r="29">
          <cell r="E29">
            <v>4021.8788924874098</v>
          </cell>
        </row>
        <row r="30">
          <cell r="E30">
            <v>406.4626916524702</v>
          </cell>
        </row>
        <row r="31">
          <cell r="E31">
            <v>248.393867120954</v>
          </cell>
        </row>
        <row r="32">
          <cell r="E32">
            <v>1309.7131175468485</v>
          </cell>
        </row>
        <row r="33">
          <cell r="E33">
            <v>647.329471890971</v>
          </cell>
        </row>
        <row r="34">
          <cell r="E34">
            <v>240.86678023850087</v>
          </cell>
        </row>
        <row r="35">
          <cell r="E35">
            <v>210.75843270868825</v>
          </cell>
        </row>
        <row r="36">
          <cell r="E36">
            <v>1433.1183480914315</v>
          </cell>
        </row>
        <row r="37">
          <cell r="E37">
            <v>511.8419080068143</v>
          </cell>
        </row>
        <row r="38">
          <cell r="E38">
            <v>270.9751277683135</v>
          </cell>
        </row>
      </sheetData>
      <sheetData sheetId="6">
        <row r="27">
          <cell r="D27">
            <v>3796.4517926806616</v>
          </cell>
        </row>
        <row r="28">
          <cell r="D28">
            <v>854.9693479472413</v>
          </cell>
        </row>
        <row r="29">
          <cell r="D29">
            <v>3592.810700352963</v>
          </cell>
        </row>
        <row r="30">
          <cell r="D30">
            <v>3019.0600037154004</v>
          </cell>
        </row>
        <row r="31">
          <cell r="D31">
            <v>614.1556752740108</v>
          </cell>
        </row>
        <row r="32">
          <cell r="D32">
            <v>574.2894296860487</v>
          </cell>
        </row>
        <row r="33">
          <cell r="D33">
            <v>1564.4807728032695</v>
          </cell>
        </row>
        <row r="34">
          <cell r="D34">
            <v>591.5288872375999</v>
          </cell>
        </row>
        <row r="35">
          <cell r="D35">
            <v>443.9160319524429</v>
          </cell>
        </row>
        <row r="36">
          <cell r="D36">
            <v>412.66951514025635</v>
          </cell>
        </row>
        <row r="37">
          <cell r="D37">
            <v>1090.934423184098</v>
          </cell>
        </row>
        <row r="38">
          <cell r="D38">
            <v>609.845810886123</v>
          </cell>
        </row>
        <row r="39">
          <cell r="D39">
            <v>234.88760913988483</v>
          </cell>
        </row>
      </sheetData>
      <sheetData sheetId="8">
        <row r="39">
          <cell r="B39">
            <v>2349</v>
          </cell>
          <cell r="E39">
            <v>1308.4106911995873</v>
          </cell>
        </row>
        <row r="40">
          <cell r="B40">
            <v>529</v>
          </cell>
          <cell r="E40">
            <v>294.65698409731016</v>
          </cell>
        </row>
        <row r="41">
          <cell r="B41">
            <v>2223</v>
          </cell>
          <cell r="E41">
            <v>656.4224872231687</v>
          </cell>
        </row>
        <row r="42">
          <cell r="B42">
            <v>1868</v>
          </cell>
          <cell r="E42">
            <v>551.5956842703009</v>
          </cell>
        </row>
        <row r="43">
          <cell r="B43">
            <v>570</v>
          </cell>
          <cell r="E43">
            <v>317.49429288368015</v>
          </cell>
        </row>
        <row r="44">
          <cell r="B44">
            <v>533</v>
          </cell>
          <cell r="E44">
            <v>296.8850142228097</v>
          </cell>
        </row>
        <row r="45">
          <cell r="B45">
            <v>1452</v>
          </cell>
          <cell r="E45">
            <v>428.7563884156729</v>
          </cell>
        </row>
        <row r="46">
          <cell r="B46">
            <v>549</v>
          </cell>
          <cell r="E46">
            <v>162.11243611584328</v>
          </cell>
        </row>
        <row r="47">
          <cell r="B47">
            <v>412</v>
          </cell>
          <cell r="E47">
            <v>121.65814877910279</v>
          </cell>
        </row>
        <row r="48">
          <cell r="B48">
            <v>383</v>
          </cell>
          <cell r="E48">
            <v>213.33388451657805</v>
          </cell>
        </row>
        <row r="49">
          <cell r="B49">
            <v>675</v>
          </cell>
          <cell r="E49">
            <v>375.98008367804226</v>
          </cell>
        </row>
        <row r="50">
          <cell r="B50">
            <v>566</v>
          </cell>
          <cell r="E50">
            <v>315.2662627581807</v>
          </cell>
        </row>
        <row r="51">
          <cell r="B51">
            <v>218</v>
          </cell>
          <cell r="E51">
            <v>121.4276418397233</v>
          </cell>
        </row>
      </sheetData>
      <sheetData sheetId="9">
        <row r="41">
          <cell r="V41">
            <v>387.9865584842743</v>
          </cell>
        </row>
        <row r="42">
          <cell r="V42">
            <v>452.6509848983199</v>
          </cell>
        </row>
        <row r="43">
          <cell r="V43">
            <v>400.9194437670835</v>
          </cell>
        </row>
        <row r="44">
          <cell r="V44">
            <v>203.9968777642986</v>
          </cell>
        </row>
        <row r="45">
          <cell r="V45">
            <v>116.3959675452823</v>
          </cell>
        </row>
        <row r="46">
          <cell r="V46">
            <v>674.7589033742183</v>
          </cell>
        </row>
        <row r="47">
          <cell r="V47">
            <v>522.4422272810161</v>
          </cell>
        </row>
        <row r="49">
          <cell r="V49">
            <v>1048.073382779409</v>
          </cell>
        </row>
        <row r="50">
          <cell r="V50">
            <v>642.3675571873799</v>
          </cell>
        </row>
        <row r="51">
          <cell r="V51">
            <v>507.1322819900367</v>
          </cell>
        </row>
        <row r="53">
          <cell r="V53">
            <v>1003.6738144500763</v>
          </cell>
        </row>
        <row r="54">
          <cell r="V54">
            <v>430.1459204786042</v>
          </cell>
        </row>
        <row r="56">
          <cell r="V56">
            <v>0</v>
          </cell>
        </row>
        <row r="57">
          <cell r="V5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Óvoda"/>
      <sheetName val="szoc. egyenkénti feladatok"/>
      <sheetName val="Házi segítségnyújtás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Összesítő"/>
      <sheetName val="munka"/>
      <sheetName val="házi segítségnyújtás bér"/>
      <sheetName val="CSS GYJ"/>
    </sheetNames>
    <sheetDataSet>
      <sheetData sheetId="0">
        <row r="18">
          <cell r="H18">
            <v>3571.6000000000004</v>
          </cell>
        </row>
        <row r="19">
          <cell r="H19">
            <v>934.8000000000001</v>
          </cell>
        </row>
        <row r="20">
          <cell r="H20">
            <v>623.2</v>
          </cell>
        </row>
        <row r="21">
          <cell r="H21">
            <v>623.2</v>
          </cell>
        </row>
        <row r="22">
          <cell r="H22">
            <v>5920.400000000001</v>
          </cell>
        </row>
        <row r="30">
          <cell r="C30">
            <v>2648.6000000000004</v>
          </cell>
          <cell r="E30">
            <v>659.2</v>
          </cell>
        </row>
      </sheetData>
      <sheetData sheetId="2">
        <row r="36">
          <cell r="E36">
            <v>3592.0256410256416</v>
          </cell>
        </row>
        <row r="37">
          <cell r="E37">
            <v>861.846153846154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861.846153846154</v>
          </cell>
        </row>
        <row r="41">
          <cell r="E41">
            <v>1005.4871794871796</v>
          </cell>
        </row>
        <row r="42">
          <cell r="E42">
            <v>1292.769230769231</v>
          </cell>
        </row>
        <row r="43">
          <cell r="E43">
            <v>1005.4871794871796</v>
          </cell>
        </row>
        <row r="44">
          <cell r="E44">
            <v>1005.4871794871796</v>
          </cell>
        </row>
        <row r="45">
          <cell r="E45">
            <v>0</v>
          </cell>
        </row>
        <row r="46">
          <cell r="E46">
            <v>574.5641025641027</v>
          </cell>
        </row>
        <row r="47">
          <cell r="E47">
            <v>1005.4871794871796</v>
          </cell>
        </row>
        <row r="48">
          <cell r="E48">
            <v>0</v>
          </cell>
        </row>
      </sheetData>
      <sheetData sheetId="3">
        <row r="20">
          <cell r="D20">
            <v>620</v>
          </cell>
          <cell r="E20">
            <v>3540</v>
          </cell>
        </row>
        <row r="21">
          <cell r="D21">
            <v>0</v>
          </cell>
          <cell r="E21">
            <v>165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1510</v>
          </cell>
          <cell r="E24">
            <v>165</v>
          </cell>
        </row>
        <row r="25">
          <cell r="D25">
            <v>0</v>
          </cell>
          <cell r="E25">
            <v>165</v>
          </cell>
        </row>
        <row r="26">
          <cell r="D26">
            <v>470</v>
          </cell>
          <cell r="E26">
            <v>0</v>
          </cell>
        </row>
        <row r="27">
          <cell r="D27">
            <v>0</v>
          </cell>
          <cell r="E27">
            <v>165</v>
          </cell>
        </row>
        <row r="28">
          <cell r="D28">
            <v>0</v>
          </cell>
          <cell r="E28">
            <v>165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165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2600</v>
          </cell>
        </row>
      </sheetData>
      <sheetData sheetId="4">
        <row r="9">
          <cell r="F9">
            <v>1151</v>
          </cell>
        </row>
        <row r="10">
          <cell r="F10">
            <v>280</v>
          </cell>
        </row>
        <row r="11">
          <cell r="F11">
            <v>1116</v>
          </cell>
        </row>
        <row r="12">
          <cell r="F12">
            <v>914</v>
          </cell>
        </row>
        <row r="13">
          <cell r="F13">
            <v>298</v>
          </cell>
        </row>
        <row r="14">
          <cell r="F14">
            <v>276</v>
          </cell>
        </row>
        <row r="15">
          <cell r="F15">
            <v>715</v>
          </cell>
        </row>
        <row r="16">
          <cell r="F16">
            <v>270</v>
          </cell>
        </row>
        <row r="17">
          <cell r="F17">
            <v>194</v>
          </cell>
        </row>
        <row r="18">
          <cell r="F18">
            <v>194</v>
          </cell>
        </row>
        <row r="19">
          <cell r="F19">
            <v>345</v>
          </cell>
        </row>
        <row r="20">
          <cell r="F20">
            <v>293</v>
          </cell>
        </row>
        <row r="21">
          <cell r="F21">
            <v>116</v>
          </cell>
        </row>
      </sheetData>
      <sheetData sheetId="5">
        <row r="26">
          <cell r="E26">
            <v>6348.2028381188675</v>
          </cell>
        </row>
        <row r="27">
          <cell r="E27">
            <v>1590.9801682365705</v>
          </cell>
        </row>
        <row r="28">
          <cell r="E28">
            <v>5955.622380054692</v>
          </cell>
        </row>
        <row r="29">
          <cell r="E29">
            <v>4339.691888532527</v>
          </cell>
        </row>
        <row r="30">
          <cell r="E30">
            <v>264.43775855584806</v>
          </cell>
        </row>
        <row r="31">
          <cell r="E31">
            <v>264.43775855584806</v>
          </cell>
        </row>
        <row r="32">
          <cell r="E32">
            <v>1242.857465212486</v>
          </cell>
        </row>
        <row r="33">
          <cell r="E33">
            <v>520.0609251598346</v>
          </cell>
        </row>
        <row r="34">
          <cell r="E34">
            <v>185.10643098909367</v>
          </cell>
        </row>
        <row r="35">
          <cell r="E35">
            <v>132.21887927792403</v>
          </cell>
        </row>
        <row r="36">
          <cell r="E36">
            <v>1774.626455783183</v>
          </cell>
        </row>
        <row r="37">
          <cell r="E37">
            <v>484.80255735238813</v>
          </cell>
        </row>
        <row r="38">
          <cell r="E38">
            <v>334.95449417074093</v>
          </cell>
        </row>
      </sheetData>
      <sheetData sheetId="6">
        <row r="27">
          <cell r="H27">
            <v>4459</v>
          </cell>
        </row>
        <row r="28">
          <cell r="H28">
            <v>1087</v>
          </cell>
        </row>
        <row r="29">
          <cell r="H29">
            <v>4324</v>
          </cell>
        </row>
        <row r="30">
          <cell r="H30">
            <v>3539</v>
          </cell>
        </row>
        <row r="31">
          <cell r="H31">
            <v>770</v>
          </cell>
        </row>
        <row r="32">
          <cell r="H32">
            <v>711</v>
          </cell>
        </row>
        <row r="33">
          <cell r="H33">
            <v>1847</v>
          </cell>
        </row>
        <row r="34">
          <cell r="H34">
            <v>699</v>
          </cell>
        </row>
        <row r="35">
          <cell r="H35">
            <v>502</v>
          </cell>
        </row>
        <row r="36">
          <cell r="H36">
            <v>500</v>
          </cell>
        </row>
        <row r="37">
          <cell r="H37">
            <v>1337</v>
          </cell>
        </row>
        <row r="38">
          <cell r="H38">
            <v>757</v>
          </cell>
        </row>
        <row r="39">
          <cell r="H39">
            <v>299</v>
          </cell>
        </row>
      </sheetData>
      <sheetData sheetId="8">
        <row r="39">
          <cell r="B39">
            <v>2302</v>
          </cell>
          <cell r="E39">
            <v>217.42356377799416</v>
          </cell>
        </row>
        <row r="40">
          <cell r="B40">
            <v>561</v>
          </cell>
          <cell r="E40">
            <v>52.98636806231743</v>
          </cell>
        </row>
        <row r="41">
          <cell r="B41">
            <v>2232</v>
          </cell>
          <cell r="E41">
            <v>210.81207400194742</v>
          </cell>
        </row>
        <row r="42">
          <cell r="B42">
            <v>1827</v>
          </cell>
          <cell r="E42">
            <v>172.55988315481986</v>
          </cell>
        </row>
        <row r="43">
          <cell r="B43">
            <v>596</v>
          </cell>
          <cell r="E43">
            <v>56.292112950340794</v>
          </cell>
        </row>
        <row r="44">
          <cell r="B44">
            <v>551</v>
          </cell>
          <cell r="E44">
            <v>52.04186952288218</v>
          </cell>
        </row>
        <row r="45">
          <cell r="B45">
            <v>1430</v>
          </cell>
          <cell r="E45">
            <v>135.0632911392405</v>
          </cell>
        </row>
        <row r="46">
          <cell r="B46">
            <v>541</v>
          </cell>
          <cell r="E46">
            <v>51.09737098344693</v>
          </cell>
        </row>
        <row r="47">
          <cell r="B47">
            <v>389</v>
          </cell>
          <cell r="E47">
            <v>36.74099318403116</v>
          </cell>
        </row>
        <row r="48">
          <cell r="B48">
            <v>387</v>
          </cell>
          <cell r="E48">
            <v>36.55209347614411</v>
          </cell>
        </row>
        <row r="49">
          <cell r="B49">
            <v>690</v>
          </cell>
          <cell r="E49">
            <v>65.17039922103214</v>
          </cell>
        </row>
        <row r="50">
          <cell r="B50">
            <v>586</v>
          </cell>
          <cell r="E50">
            <v>55.34761441090555</v>
          </cell>
        </row>
        <row r="51">
          <cell r="B51">
            <v>232</v>
          </cell>
          <cell r="E51">
            <v>21.91236611489776</v>
          </cell>
        </row>
      </sheetData>
      <sheetData sheetId="9">
        <row r="41">
          <cell r="V41">
            <v>208.01317563247162</v>
          </cell>
        </row>
        <row r="42">
          <cell r="V42">
            <v>146.83282985821532</v>
          </cell>
        </row>
        <row r="43">
          <cell r="V43">
            <v>281.4295905615792</v>
          </cell>
        </row>
        <row r="44">
          <cell r="V44">
            <v>147.36572440366982</v>
          </cell>
        </row>
        <row r="45">
          <cell r="V45">
            <v>172.3049681679178</v>
          </cell>
        </row>
        <row r="46">
          <cell r="V46">
            <v>429.8166961773701</v>
          </cell>
        </row>
        <row r="47">
          <cell r="V47">
            <v>740.9339480927097</v>
          </cell>
        </row>
        <row r="49">
          <cell r="V49">
            <v>1003.0215740812282</v>
          </cell>
        </row>
        <row r="50">
          <cell r="V50">
            <v>378.1884623584957</v>
          </cell>
        </row>
        <row r="51">
          <cell r="V51">
            <v>690.6050182198624</v>
          </cell>
        </row>
        <row r="53">
          <cell r="V53">
            <v>392.9752650764529</v>
          </cell>
        </row>
        <row r="54">
          <cell r="V54">
            <v>135.0852473700306</v>
          </cell>
        </row>
        <row r="56">
          <cell r="V56">
            <v>0</v>
          </cell>
        </row>
        <row r="57">
          <cell r="V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69"/>
  <sheetViews>
    <sheetView zoomScalePageLayoutView="0" workbookViewId="0" topLeftCell="A19">
      <selection activeCell="G66" sqref="G66"/>
    </sheetView>
  </sheetViews>
  <sheetFormatPr defaultColWidth="9.125" defaultRowHeight="12.75"/>
  <cols>
    <col min="1" max="1" width="6.375" style="2" customWidth="1"/>
    <col min="2" max="2" width="81.875" style="300" customWidth="1"/>
    <col min="3" max="3" width="18.625" style="45" customWidth="1"/>
    <col min="4" max="4" width="5.50390625" style="300" hidden="1" customWidth="1"/>
    <col min="5" max="5" width="18.625" style="300" hidden="1" customWidth="1"/>
    <col min="6" max="16384" width="9.125" style="300" customWidth="1"/>
  </cols>
  <sheetData>
    <row r="1" spans="1:44" ht="12" customHeight="1">
      <c r="A1" s="65"/>
      <c r="B1" s="43"/>
      <c r="C1" s="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8">
      <c r="A2" s="65"/>
      <c r="B2" s="557" t="s">
        <v>342</v>
      </c>
      <c r="C2" s="55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8">
      <c r="A3" s="65"/>
      <c r="B3" s="557" t="s">
        <v>639</v>
      </c>
      <c r="C3" s="55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3.5" thickBot="1">
      <c r="A4" s="65"/>
      <c r="B4" s="1"/>
      <c r="C4" s="66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3" thickBot="1">
      <c r="A5" s="199" t="s">
        <v>116</v>
      </c>
      <c r="B5" s="191" t="s">
        <v>471</v>
      </c>
      <c r="C5" s="54" t="s">
        <v>472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75">
      <c r="A6" s="431" t="s">
        <v>117</v>
      </c>
      <c r="B6" s="192" t="s">
        <v>473</v>
      </c>
      <c r="C6" s="432">
        <f>SUM(C7+C22+C25+C33+C40+C46+C48)</f>
        <v>13150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4.25">
      <c r="A7" s="433" t="s">
        <v>118</v>
      </c>
      <c r="B7" s="193" t="s">
        <v>217</v>
      </c>
      <c r="C7" s="434">
        <f>SUM(C8:C21)</f>
        <v>5900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3.5" customHeight="1">
      <c r="A8" s="336" t="s">
        <v>207</v>
      </c>
      <c r="B8" s="195" t="s">
        <v>651</v>
      </c>
      <c r="C8" s="337">
        <v>111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3.5" customHeight="1">
      <c r="A9" s="336" t="s">
        <v>209</v>
      </c>
      <c r="B9" s="195" t="s">
        <v>640</v>
      </c>
      <c r="C9" s="337">
        <v>22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3.5" customHeight="1">
      <c r="A10" s="336" t="s">
        <v>209</v>
      </c>
      <c r="B10" s="195" t="s">
        <v>643</v>
      </c>
      <c r="C10" s="337">
        <v>196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3.5" customHeight="1">
      <c r="A11" s="336" t="s">
        <v>209</v>
      </c>
      <c r="B11" s="195" t="s">
        <v>641</v>
      </c>
      <c r="C11" s="337">
        <v>229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3.5" customHeight="1">
      <c r="A12" s="336" t="s">
        <v>209</v>
      </c>
      <c r="B12" s="195" t="s">
        <v>655</v>
      </c>
      <c r="C12" s="337">
        <v>281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3.5" customHeight="1">
      <c r="A13" s="336" t="s">
        <v>210</v>
      </c>
      <c r="B13" s="195" t="s">
        <v>642</v>
      </c>
      <c r="C13" s="337">
        <v>200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3.5" customHeight="1">
      <c r="A14" s="339" t="s">
        <v>211</v>
      </c>
      <c r="B14" s="195" t="s">
        <v>542</v>
      </c>
      <c r="C14" s="337">
        <v>239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3.5" customHeight="1">
      <c r="A15" s="339" t="s">
        <v>211</v>
      </c>
      <c r="B15" s="451" t="s">
        <v>652</v>
      </c>
      <c r="C15" s="337">
        <v>-111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3.5" customHeight="1">
      <c r="A16" s="339" t="s">
        <v>211</v>
      </c>
      <c r="B16" s="451" t="s">
        <v>649</v>
      </c>
      <c r="C16" s="337">
        <v>553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3.5" customHeight="1">
      <c r="A17" s="339" t="s">
        <v>211</v>
      </c>
      <c r="B17" s="451" t="s">
        <v>656</v>
      </c>
      <c r="C17" s="337">
        <v>-117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3.5" customHeight="1">
      <c r="A18" s="339" t="s">
        <v>123</v>
      </c>
      <c r="B18" s="451" t="s">
        <v>662</v>
      </c>
      <c r="C18" s="337">
        <v>2148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3.5" customHeight="1">
      <c r="A19" s="339" t="s">
        <v>123</v>
      </c>
      <c r="B19" s="451" t="s">
        <v>663</v>
      </c>
      <c r="C19" s="337">
        <v>2000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3.5" customHeight="1">
      <c r="A20" s="339" t="s">
        <v>123</v>
      </c>
      <c r="B20" s="451" t="s">
        <v>671</v>
      </c>
      <c r="C20" s="337">
        <v>149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2.75" customHeight="1" hidden="1">
      <c r="A21" s="339" t="s">
        <v>123</v>
      </c>
      <c r="B21" s="451"/>
      <c r="C21" s="33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4.25">
      <c r="A22" s="433" t="s">
        <v>129</v>
      </c>
      <c r="B22" s="193" t="s">
        <v>218</v>
      </c>
      <c r="C22" s="435">
        <f>C23+C24</f>
        <v>5000</v>
      </c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3.5" customHeight="1">
      <c r="A23" s="336" t="s">
        <v>133</v>
      </c>
      <c r="B23" s="195" t="s">
        <v>679</v>
      </c>
      <c r="C23" s="337">
        <v>5000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3.5" customHeight="1" hidden="1">
      <c r="A24" s="336" t="s">
        <v>130</v>
      </c>
      <c r="B24" s="195" t="s">
        <v>474</v>
      </c>
      <c r="C24" s="33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4.25">
      <c r="A25" s="433" t="s">
        <v>138</v>
      </c>
      <c r="B25" s="193" t="s">
        <v>95</v>
      </c>
      <c r="C25" s="435">
        <f>SUM(C26:C32)</f>
        <v>-750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3.5" customHeight="1" hidden="1">
      <c r="A26" s="336" t="s">
        <v>544</v>
      </c>
      <c r="B26" s="195" t="s">
        <v>475</v>
      </c>
      <c r="C26" s="33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3.5" customHeight="1" hidden="1">
      <c r="A27" s="336" t="s">
        <v>545</v>
      </c>
      <c r="B27" s="195" t="s">
        <v>476</v>
      </c>
      <c r="C27" s="33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3.5" customHeight="1" hidden="1">
      <c r="A28" s="336" t="s">
        <v>142</v>
      </c>
      <c r="B28" s="196" t="s">
        <v>477</v>
      </c>
      <c r="C28" s="33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3.5" customHeight="1">
      <c r="A29" s="336" t="s">
        <v>478</v>
      </c>
      <c r="B29" s="195" t="s">
        <v>479</v>
      </c>
      <c r="C29" s="436">
        <v>250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3.5" customHeight="1" hidden="1">
      <c r="A30" s="336" t="s">
        <v>480</v>
      </c>
      <c r="B30" s="195" t="s">
        <v>481</v>
      </c>
      <c r="C30" s="33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3.5" customHeight="1">
      <c r="A31" s="336" t="s">
        <v>482</v>
      </c>
      <c r="B31" s="195" t="s">
        <v>680</v>
      </c>
      <c r="C31" s="337">
        <v>-1000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3.5" customHeight="1" hidden="1">
      <c r="A32" s="336" t="s">
        <v>144</v>
      </c>
      <c r="B32" s="195" t="s">
        <v>483</v>
      </c>
      <c r="C32" s="33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4.25">
      <c r="A33" s="433" t="s">
        <v>149</v>
      </c>
      <c r="B33" s="193" t="s">
        <v>219</v>
      </c>
      <c r="C33" s="435">
        <f>SUM(C34:C39)</f>
        <v>600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3.5" customHeight="1">
      <c r="A34" s="336" t="s">
        <v>153</v>
      </c>
      <c r="B34" s="195" t="s">
        <v>681</v>
      </c>
      <c r="C34" s="437">
        <v>-40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3.5" customHeight="1">
      <c r="A35" s="336" t="s">
        <v>154</v>
      </c>
      <c r="B35" s="195" t="s">
        <v>682</v>
      </c>
      <c r="C35" s="437">
        <v>40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3.5" customHeight="1">
      <c r="A36" s="336" t="s">
        <v>156</v>
      </c>
      <c r="B36" s="195" t="s">
        <v>516</v>
      </c>
      <c r="C36" s="437">
        <v>600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3.5" customHeight="1" hidden="1">
      <c r="A37" s="336" t="s">
        <v>164</v>
      </c>
      <c r="B37" s="195" t="s">
        <v>484</v>
      </c>
      <c r="C37" s="43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3.5" customHeight="1" hidden="1">
      <c r="A38" s="336" t="s">
        <v>172</v>
      </c>
      <c r="B38" s="195" t="s">
        <v>485</v>
      </c>
      <c r="C38" s="43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3.5" customHeight="1" hidden="1">
      <c r="A39" s="336" t="s">
        <v>384</v>
      </c>
      <c r="B39" s="25" t="s">
        <v>532</v>
      </c>
      <c r="C39" s="43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4.25">
      <c r="A40" s="433" t="s">
        <v>176</v>
      </c>
      <c r="B40" s="193" t="s">
        <v>220</v>
      </c>
      <c r="C40" s="435">
        <f>SUM(C41:C45)</f>
        <v>400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3.5" customHeight="1" hidden="1">
      <c r="A41" s="336" t="s">
        <v>177</v>
      </c>
      <c r="B41" s="25" t="s">
        <v>182</v>
      </c>
      <c r="C41" s="43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3.5" customHeight="1" hidden="1">
      <c r="A42" s="336" t="s">
        <v>178</v>
      </c>
      <c r="B42" s="25"/>
      <c r="C42" s="43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3.5" customHeight="1">
      <c r="A43" s="336" t="s">
        <v>179</v>
      </c>
      <c r="B43" s="25" t="s">
        <v>684</v>
      </c>
      <c r="C43" s="337">
        <v>400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3.5" customHeight="1" hidden="1">
      <c r="A44" s="336" t="s">
        <v>180</v>
      </c>
      <c r="B44" s="25" t="s">
        <v>517</v>
      </c>
      <c r="C44" s="43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3.5" customHeight="1" hidden="1">
      <c r="A45" s="439" t="s">
        <v>181</v>
      </c>
      <c r="B45" s="25" t="s">
        <v>186</v>
      </c>
      <c r="C45" s="43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4.25">
      <c r="A46" s="433" t="s">
        <v>187</v>
      </c>
      <c r="B46" s="193" t="s">
        <v>221</v>
      </c>
      <c r="C46" s="435">
        <f>SUM(C47:C47)</f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3.5" customHeight="1" hidden="1">
      <c r="A47" s="439" t="s">
        <v>486</v>
      </c>
      <c r="B47" s="196" t="s">
        <v>534</v>
      </c>
      <c r="C47" s="33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4.25">
      <c r="A48" s="433" t="s">
        <v>188</v>
      </c>
      <c r="B48" s="193" t="s">
        <v>222</v>
      </c>
      <c r="C48" s="435">
        <f>SUM(C49:C51)</f>
        <v>2000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3.5" customHeight="1" thickBot="1">
      <c r="A49" s="10" t="s">
        <v>685</v>
      </c>
      <c r="B49" s="25" t="s">
        <v>686</v>
      </c>
      <c r="C49" s="437">
        <v>2000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3.5" customHeight="1" hidden="1">
      <c r="A50" s="336" t="s">
        <v>196</v>
      </c>
      <c r="B50" s="25" t="s">
        <v>199</v>
      </c>
      <c r="C50" s="43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3.5" customHeight="1" hidden="1">
      <c r="A51" s="440" t="s">
        <v>197</v>
      </c>
      <c r="B51" s="203" t="s">
        <v>200</v>
      </c>
      <c r="C51" s="4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5" hidden="1" thickBot="1">
      <c r="A52" s="433" t="s">
        <v>388</v>
      </c>
      <c r="B52" s="257" t="s">
        <v>389</v>
      </c>
      <c r="C52" s="442">
        <f>SUM(C53+C58)</f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8" customHeight="1" hidden="1">
      <c r="A53" s="433"/>
      <c r="B53" s="28" t="s">
        <v>403</v>
      </c>
      <c r="C53" s="435">
        <f>SUM(C54)+C57</f>
        <v>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3.5" customHeight="1" hidden="1">
      <c r="A54" s="433"/>
      <c r="B54" s="198" t="s">
        <v>414</v>
      </c>
      <c r="C54" s="443">
        <f>SUM(C55:C56)</f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s="446" customFormat="1" ht="13.5" customHeight="1" hidden="1">
      <c r="A55" s="433"/>
      <c r="B55" s="198" t="s">
        <v>415</v>
      </c>
      <c r="C55" s="444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  <c r="AO55" s="445"/>
      <c r="AP55" s="445"/>
      <c r="AQ55" s="445"/>
      <c r="AR55" s="445"/>
    </row>
    <row r="56" spans="1:44" s="446" customFormat="1" ht="13.5" customHeight="1" hidden="1">
      <c r="A56" s="433"/>
      <c r="B56" s="198" t="s">
        <v>416</v>
      </c>
      <c r="C56" s="444">
        <v>0</v>
      </c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  <c r="AO56" s="445"/>
      <c r="AP56" s="445"/>
      <c r="AQ56" s="445"/>
      <c r="AR56" s="445"/>
    </row>
    <row r="57" spans="1:44" s="446" customFormat="1" ht="13.5" customHeight="1" hidden="1">
      <c r="A57" s="433"/>
      <c r="B57" s="198" t="s">
        <v>487</v>
      </c>
      <c r="C57" s="447">
        <v>0</v>
      </c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  <c r="AO57" s="445"/>
      <c r="AP57" s="445"/>
      <c r="AQ57" s="445"/>
      <c r="AR57" s="445"/>
    </row>
    <row r="58" spans="1:44" ht="18" customHeight="1" hidden="1" thickBot="1">
      <c r="A58" s="433"/>
      <c r="B58" s="28" t="s">
        <v>404</v>
      </c>
      <c r="C58" s="435">
        <f>SUM(C59:C60)</f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3.5" customHeight="1" hidden="1">
      <c r="A59" s="433"/>
      <c r="B59" s="195" t="s">
        <v>391</v>
      </c>
      <c r="C59" s="337"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3.5" hidden="1" thickBot="1">
      <c r="A60" s="433"/>
      <c r="B60" s="10" t="s">
        <v>392</v>
      </c>
      <c r="C60" s="337"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8" thickBot="1">
      <c r="A61" s="433"/>
      <c r="B61" s="55" t="s">
        <v>488</v>
      </c>
      <c r="C61" s="56">
        <f>SUM(C6+C52)</f>
        <v>13150</v>
      </c>
      <c r="D61" s="9">
        <f>C61-C108</f>
        <v>0</v>
      </c>
      <c r="E61" s="9">
        <f>'1.Bev-kiad.'!H61</f>
        <v>13150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5.75">
      <c r="A62" s="431" t="s">
        <v>204</v>
      </c>
      <c r="B62" s="197" t="s">
        <v>406</v>
      </c>
      <c r="C62" s="448">
        <f>SUM(C63+C94)</f>
        <v>13150</v>
      </c>
      <c r="D62" s="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4.25">
      <c r="A63" s="433" t="s">
        <v>201</v>
      </c>
      <c r="B63" s="201" t="s">
        <v>6</v>
      </c>
      <c r="C63" s="434">
        <f>SUM(C65:C93)</f>
        <v>5718</v>
      </c>
      <c r="D63" s="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 hidden="1">
      <c r="A64" s="336"/>
      <c r="B64" s="194" t="s">
        <v>489</v>
      </c>
      <c r="C64" s="337"/>
      <c r="D64" s="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336" t="s">
        <v>504</v>
      </c>
      <c r="B65" s="195" t="s">
        <v>654</v>
      </c>
      <c r="C65" s="337">
        <v>141</v>
      </c>
      <c r="D65" s="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336" t="s">
        <v>504</v>
      </c>
      <c r="B66" s="195" t="s">
        <v>670</v>
      </c>
      <c r="C66" s="337">
        <v>129</v>
      </c>
      <c r="D66" s="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336" t="s">
        <v>504</v>
      </c>
      <c r="B67" s="195" t="s">
        <v>697</v>
      </c>
      <c r="C67" s="337">
        <v>-22</v>
      </c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2.75">
      <c r="A68" s="336" t="s">
        <v>692</v>
      </c>
      <c r="B68" s="195" t="s">
        <v>693</v>
      </c>
      <c r="C68" s="337">
        <f>30+40+85</f>
        <v>155</v>
      </c>
      <c r="D68" s="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2.75">
      <c r="A69" s="336" t="s">
        <v>690</v>
      </c>
      <c r="B69" s="195" t="s">
        <v>691</v>
      </c>
      <c r="C69" s="337">
        <v>-70</v>
      </c>
      <c r="D69" s="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2.75">
      <c r="A70" s="336" t="s">
        <v>501</v>
      </c>
      <c r="B70" s="24" t="s">
        <v>664</v>
      </c>
      <c r="C70" s="337">
        <v>100</v>
      </c>
      <c r="D70" s="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2.75">
      <c r="A71" s="336" t="s">
        <v>213</v>
      </c>
      <c r="B71" s="195" t="s">
        <v>503</v>
      </c>
      <c r="C71" s="337">
        <f>23+20</f>
        <v>43</v>
      </c>
      <c r="D71" s="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2.75" hidden="1">
      <c r="A72" s="336" t="s">
        <v>213</v>
      </c>
      <c r="B72" s="195" t="s">
        <v>505</v>
      </c>
      <c r="C72" s="337"/>
      <c r="D72" s="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2.75">
      <c r="A73" s="336" t="s">
        <v>506</v>
      </c>
      <c r="B73" s="195" t="s">
        <v>648</v>
      </c>
      <c r="C73" s="337">
        <v>436</v>
      </c>
      <c r="D73" s="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2.75">
      <c r="A74" s="336" t="s">
        <v>546</v>
      </c>
      <c r="B74" s="195" t="s">
        <v>547</v>
      </c>
      <c r="C74" s="337">
        <f>22+196</f>
        <v>218</v>
      </c>
      <c r="D74" s="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2.75">
      <c r="A75" s="336" t="s">
        <v>548</v>
      </c>
      <c r="B75" s="195" t="s">
        <v>665</v>
      </c>
      <c r="C75" s="337">
        <v>748</v>
      </c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2.75">
      <c r="A76" s="336" t="s">
        <v>549</v>
      </c>
      <c r="B76" s="195" t="s">
        <v>644</v>
      </c>
      <c r="C76" s="337">
        <v>229</v>
      </c>
      <c r="D76" s="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2.75">
      <c r="A77" s="336" t="s">
        <v>530</v>
      </c>
      <c r="B77" s="24" t="s">
        <v>675</v>
      </c>
      <c r="C77" s="337">
        <v>63</v>
      </c>
      <c r="D77" s="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2.75" hidden="1">
      <c r="A78" s="336" t="s">
        <v>530</v>
      </c>
      <c r="B78" s="195" t="s">
        <v>531</v>
      </c>
      <c r="C78" s="337"/>
      <c r="D78" s="9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2.75" hidden="1">
      <c r="A79" s="336" t="s">
        <v>530</v>
      </c>
      <c r="B79" s="195" t="s">
        <v>535</v>
      </c>
      <c r="C79" s="337"/>
      <c r="D79" s="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2.75" hidden="1">
      <c r="A80" s="336" t="s">
        <v>530</v>
      </c>
      <c r="B80" s="195" t="s">
        <v>536</v>
      </c>
      <c r="C80" s="337"/>
      <c r="D80" s="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2.75">
      <c r="A81" s="336" t="s">
        <v>645</v>
      </c>
      <c r="B81" s="195" t="s">
        <v>646</v>
      </c>
      <c r="C81" s="337">
        <v>200</v>
      </c>
      <c r="D81" s="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2.75">
      <c r="A82" s="336" t="s">
        <v>645</v>
      </c>
      <c r="B82" s="195" t="s">
        <v>647</v>
      </c>
      <c r="C82" s="337">
        <v>425</v>
      </c>
      <c r="D82" s="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2.75">
      <c r="A83" s="336" t="s">
        <v>645</v>
      </c>
      <c r="B83" s="195" t="s">
        <v>666</v>
      </c>
      <c r="C83" s="337">
        <v>70</v>
      </c>
      <c r="D83" s="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2.75">
      <c r="A84" s="336" t="s">
        <v>645</v>
      </c>
      <c r="B84" s="195" t="s">
        <v>676</v>
      </c>
      <c r="C84" s="337">
        <v>109</v>
      </c>
      <c r="D84" s="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2.75">
      <c r="A85" s="336" t="s">
        <v>645</v>
      </c>
      <c r="B85" s="195" t="s">
        <v>695</v>
      </c>
      <c r="C85" s="337">
        <v>100</v>
      </c>
      <c r="D85" s="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2.75">
      <c r="A86" s="336" t="s">
        <v>645</v>
      </c>
      <c r="B86" s="195" t="s">
        <v>696</v>
      </c>
      <c r="C86" s="337">
        <v>150</v>
      </c>
      <c r="D86" s="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2.75">
      <c r="A87" s="336" t="s">
        <v>499</v>
      </c>
      <c r="B87" s="195" t="s">
        <v>500</v>
      </c>
      <c r="C87" s="337">
        <f>175+117+250+46</f>
        <v>588</v>
      </c>
      <c r="D87" s="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2.75">
      <c r="A88" s="336" t="s">
        <v>502</v>
      </c>
      <c r="B88" s="195" t="s">
        <v>667</v>
      </c>
      <c r="C88" s="337">
        <v>200</v>
      </c>
      <c r="D88" s="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2.75">
      <c r="A89" s="336" t="s">
        <v>502</v>
      </c>
      <c r="B89" s="195" t="s">
        <v>694</v>
      </c>
      <c r="C89" s="337">
        <v>-100</v>
      </c>
      <c r="D89" s="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2.75" hidden="1">
      <c r="A90" s="336" t="s">
        <v>514</v>
      </c>
      <c r="B90" s="195" t="s">
        <v>515</v>
      </c>
      <c r="C90" s="337"/>
      <c r="D90" s="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>
      <c r="A91" s="336" t="s">
        <v>700</v>
      </c>
      <c r="B91" s="195" t="s">
        <v>701</v>
      </c>
      <c r="C91" s="337">
        <v>235</v>
      </c>
      <c r="D91" s="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2.75">
      <c r="A92" s="336" t="s">
        <v>540</v>
      </c>
      <c r="B92" s="195" t="s">
        <v>541</v>
      </c>
      <c r="C92" s="337">
        <v>239</v>
      </c>
      <c r="D92" s="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3.5" customHeight="1">
      <c r="A93" s="336" t="s">
        <v>490</v>
      </c>
      <c r="B93" s="195" t="s">
        <v>491</v>
      </c>
      <c r="C93" s="447">
        <f>2148+404-1000+250-85-150-235</f>
        <v>1332</v>
      </c>
      <c r="D93" s="9"/>
      <c r="E93" s="9">
        <f>'2.működés'!G106</f>
        <v>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4.25">
      <c r="A94" s="433" t="s">
        <v>202</v>
      </c>
      <c r="B94" s="193" t="s">
        <v>223</v>
      </c>
      <c r="C94" s="449">
        <f>SUM(C95:C102)</f>
        <v>7432</v>
      </c>
      <c r="D94" s="9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3.5" customHeight="1">
      <c r="A95" s="336" t="s">
        <v>492</v>
      </c>
      <c r="B95" s="245" t="s">
        <v>668</v>
      </c>
      <c r="C95" s="447">
        <v>228</v>
      </c>
      <c r="D95" s="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3.5" customHeight="1">
      <c r="A96" s="336" t="s">
        <v>492</v>
      </c>
      <c r="B96" s="245" t="s">
        <v>678</v>
      </c>
      <c r="C96" s="447">
        <v>2963</v>
      </c>
      <c r="D96" s="9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3.5" customHeight="1">
      <c r="A97" s="336" t="s">
        <v>492</v>
      </c>
      <c r="B97" s="245" t="s">
        <v>688</v>
      </c>
      <c r="C97" s="447">
        <v>300</v>
      </c>
      <c r="D97" s="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3.5" customHeight="1">
      <c r="A98" s="336" t="s">
        <v>492</v>
      </c>
      <c r="B98" s="245" t="s">
        <v>698</v>
      </c>
      <c r="C98" s="447">
        <v>22</v>
      </c>
      <c r="D98" s="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3.5" customHeight="1">
      <c r="A99" s="336" t="s">
        <v>492</v>
      </c>
      <c r="B99" s="245" t="s">
        <v>703</v>
      </c>
      <c r="C99" s="447">
        <v>285</v>
      </c>
      <c r="D99" s="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3.5" customHeight="1">
      <c r="A100" s="336" t="s">
        <v>400</v>
      </c>
      <c r="B100" s="23" t="s">
        <v>677</v>
      </c>
      <c r="C100" s="447">
        <v>1819</v>
      </c>
      <c r="D100" s="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3.5" customHeight="1">
      <c r="A101" s="336" t="s">
        <v>400</v>
      </c>
      <c r="B101" s="318" t="s">
        <v>705</v>
      </c>
      <c r="C101" s="447">
        <v>500</v>
      </c>
      <c r="D101" s="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3.5" customHeight="1">
      <c r="A102" s="336"/>
      <c r="B102" s="195" t="s">
        <v>493</v>
      </c>
      <c r="C102" s="447">
        <f>SUM(C103:C104)</f>
        <v>1315</v>
      </c>
      <c r="D102" s="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3.5" customHeight="1">
      <c r="A103" s="336"/>
      <c r="B103" s="206" t="s">
        <v>494</v>
      </c>
      <c r="C103" s="444">
        <v>0</v>
      </c>
      <c r="D103" s="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3.5" customHeight="1" thickBot="1">
      <c r="A104" s="336"/>
      <c r="B104" s="206" t="s">
        <v>543</v>
      </c>
      <c r="C104" s="444">
        <f>400+1700-285-500</f>
        <v>1315</v>
      </c>
      <c r="D104" s="9"/>
      <c r="E104" s="9">
        <f>'3.felh'!G55</f>
        <v>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8" customHeight="1" hidden="1" thickBot="1">
      <c r="A105" s="433" t="s">
        <v>203</v>
      </c>
      <c r="B105" s="262" t="s">
        <v>393</v>
      </c>
      <c r="C105" s="450">
        <f>SUM(C106:C107)</f>
        <v>0</v>
      </c>
      <c r="D105" s="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3.5" customHeight="1" hidden="1">
      <c r="A106" s="336" t="s">
        <v>495</v>
      </c>
      <c r="B106" s="195" t="s">
        <v>496</v>
      </c>
      <c r="C106" s="447"/>
      <c r="D106" s="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3.5" customHeight="1" hidden="1">
      <c r="A107" s="336" t="s">
        <v>396</v>
      </c>
      <c r="B107" s="195" t="s">
        <v>497</v>
      </c>
      <c r="C107" s="447"/>
      <c r="D107" s="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23.25" customHeight="1" thickBot="1">
      <c r="A108" s="433"/>
      <c r="B108" s="55" t="s">
        <v>498</v>
      </c>
      <c r="C108" s="56">
        <f>SUM(C62+C105)</f>
        <v>13150</v>
      </c>
      <c r="D108" s="9">
        <f>C61-C108</f>
        <v>0</v>
      </c>
      <c r="E108" s="9">
        <f>'1.Bev-kiad.'!H73</f>
        <v>13150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3:44" ht="15.75" customHeight="1">
      <c r="C109" s="9"/>
      <c r="D109" s="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3:44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3:44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3:44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3:44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2:44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2:44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2:44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2:44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2:44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2:44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2:44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2:44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2:44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2:44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2:44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2:44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2:44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2:44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2:44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2:44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2:44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2:44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2:44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2:44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2:44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2:44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2:44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2:44" ht="15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2:44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2:44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2:44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2:44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2:44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2:44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2:44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2:44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2:44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2:44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2:44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2:44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2:44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2:44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2:44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2:44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2:44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2:44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2:44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2:44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2:44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2:44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2:44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2:44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2:44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2:44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2:44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2:44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2:44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2:44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2:44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2:44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2:44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2:44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2:44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2:44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2:44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2:44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2:44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2:44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2:44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2:44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2:44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2:44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2:44" ht="15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2:44" ht="15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2:44" ht="15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2:44" ht="15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2:44" ht="15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2:44" ht="15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2:44" ht="15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2:44" ht="15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2:44" ht="15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2:44" ht="15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2:44" ht="15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2:44" ht="15.75" customHeight="1">
      <c r="B193" s="2"/>
      <c r="C193" s="37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2:44" ht="15.75" customHeight="1">
      <c r="B194" s="2"/>
      <c r="C194" s="37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2:44" ht="15.75" customHeight="1">
      <c r="B195" s="2"/>
      <c r="C195" s="37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2:44" ht="15.75" customHeight="1">
      <c r="B196" s="2"/>
      <c r="C196" s="37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2:44" ht="15.75" customHeight="1">
      <c r="B197" s="2"/>
      <c r="C197" s="3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2:44" ht="15.75" customHeight="1">
      <c r="B198" s="2"/>
      <c r="C198" s="37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2:44" ht="15.75" customHeight="1">
      <c r="B199" s="2"/>
      <c r="C199" s="37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2:44" ht="15.75" customHeight="1">
      <c r="B200" s="2"/>
      <c r="C200" s="37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2:44" ht="15.75" customHeight="1">
      <c r="B201" s="2"/>
      <c r="C201" s="37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2:44" ht="15.75" customHeight="1">
      <c r="B202" s="2"/>
      <c r="C202" s="37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2:44" ht="15.75" customHeight="1">
      <c r="B203" s="2"/>
      <c r="C203" s="37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2:44" ht="15.75" customHeight="1">
      <c r="B204" s="2"/>
      <c r="C204" s="37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2:44" ht="15.75" customHeight="1">
      <c r="B205" s="2"/>
      <c r="C205" s="37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2:44" ht="15.75" customHeight="1">
      <c r="B206" s="2"/>
      <c r="C206" s="37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2:44" ht="15.75" customHeight="1">
      <c r="B207" s="2"/>
      <c r="C207" s="3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2:44" ht="15.75" customHeight="1">
      <c r="B208" s="2"/>
      <c r="C208" s="37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2:44" ht="15.75" customHeight="1">
      <c r="B209" s="2"/>
      <c r="C209" s="37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2:44" ht="15.75" customHeight="1">
      <c r="B210" s="2"/>
      <c r="C210" s="37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2:44" ht="15.75" customHeight="1">
      <c r="B211" s="2"/>
      <c r="C211" s="37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2:44" ht="15.75" customHeight="1">
      <c r="B212" s="2"/>
      <c r="C212" s="37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2:44" ht="15.75" customHeight="1">
      <c r="B213" s="2"/>
      <c r="C213" s="37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2:44" ht="15.75" customHeight="1">
      <c r="B214" s="2"/>
      <c r="C214" s="37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2:44" ht="15.75" customHeight="1">
      <c r="B215" s="2"/>
      <c r="C215" s="3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2:44" ht="15.75" customHeight="1">
      <c r="B216" s="2"/>
      <c r="C216" s="37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2:44" ht="15.75" customHeight="1">
      <c r="B217" s="2"/>
      <c r="C217" s="37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2:44" ht="15.75" customHeight="1">
      <c r="B218" s="2"/>
      <c r="C218" s="37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2:44" ht="15.75" customHeight="1">
      <c r="B219" s="2"/>
      <c r="C219" s="37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2:44" ht="15.75" customHeight="1">
      <c r="B220" s="2"/>
      <c r="C220" s="37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2:44" ht="15.75" customHeight="1">
      <c r="B221" s="2"/>
      <c r="C221" s="3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2:44" ht="15.75" customHeight="1">
      <c r="B222" s="2"/>
      <c r="C222" s="37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2:44" ht="15.75" customHeight="1">
      <c r="B223" s="2"/>
      <c r="C223" s="37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2:44" ht="15.75" customHeight="1">
      <c r="B224" s="2"/>
      <c r="C224" s="37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2:44" ht="15.75" customHeight="1">
      <c r="B225" s="2"/>
      <c r="C225" s="37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2:44" ht="15.75" customHeight="1">
      <c r="B226" s="2"/>
      <c r="C226" s="37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2:44" ht="15.75" customHeight="1">
      <c r="B227" s="2"/>
      <c r="C227" s="3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2:44" ht="15.75" customHeight="1">
      <c r="B228" s="2"/>
      <c r="C228" s="37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2:44" ht="15.75" customHeight="1">
      <c r="B229" s="2"/>
      <c r="C229" s="37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2:44" ht="15.75" customHeight="1">
      <c r="B230" s="2"/>
      <c r="C230" s="37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2:44" ht="15.75" customHeight="1">
      <c r="B231" s="2"/>
      <c r="C231" s="37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2:44" ht="15.75" customHeight="1">
      <c r="B232" s="2"/>
      <c r="C232" s="37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2:44" ht="15.75" customHeight="1">
      <c r="B233" s="2"/>
      <c r="C233" s="37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2:44" ht="15.75" customHeight="1">
      <c r="B234" s="2"/>
      <c r="C234" s="37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2:44" ht="15.75" customHeight="1">
      <c r="B235" s="2"/>
      <c r="C235" s="37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2:44" ht="15.75" customHeight="1">
      <c r="B236" s="2"/>
      <c r="C236" s="37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2:44" ht="15.75" customHeight="1">
      <c r="B237" s="2"/>
      <c r="C237" s="37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2:44" ht="15.75" customHeight="1">
      <c r="B238" s="2"/>
      <c r="C238" s="37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2:44" ht="15.75" customHeight="1">
      <c r="B239" s="2"/>
      <c r="C239" s="37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2:44" ht="15.75" customHeight="1">
      <c r="B240" s="2"/>
      <c r="C240" s="37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2:44" ht="15.75" customHeight="1">
      <c r="B241" s="2"/>
      <c r="C241" s="37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2:44" ht="15.75" customHeight="1">
      <c r="B242" s="2"/>
      <c r="C242" s="37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2:44" ht="15.75" customHeight="1">
      <c r="B243" s="2"/>
      <c r="C243" s="37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2:44" ht="15.75" customHeight="1">
      <c r="B244" s="2"/>
      <c r="C244" s="37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2:44" ht="15.75" customHeight="1">
      <c r="B245" s="2"/>
      <c r="C245" s="37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2:44" ht="15.75" customHeight="1">
      <c r="B246" s="2"/>
      <c r="C246" s="37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2:44" ht="15.75" customHeight="1">
      <c r="B247" s="2"/>
      <c r="C247" s="37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2:44" ht="15.75" customHeight="1">
      <c r="B248" s="2"/>
      <c r="C248" s="37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2:44" ht="15.75" customHeight="1">
      <c r="B249" s="2"/>
      <c r="C249" s="37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2:44" ht="15.75" customHeight="1">
      <c r="B250" s="2"/>
      <c r="C250" s="37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2:44" ht="15.75" customHeight="1">
      <c r="B251" s="2"/>
      <c r="C251" s="37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2:44" ht="15.75" customHeight="1">
      <c r="B252" s="2"/>
      <c r="C252" s="37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2:44" ht="15.75" customHeight="1">
      <c r="B253" s="2"/>
      <c r="C253" s="37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2:44" ht="15.75" customHeight="1">
      <c r="B254" s="2"/>
      <c r="C254" s="37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2:44" ht="15.75" customHeight="1">
      <c r="B255" s="2"/>
      <c r="C255" s="37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2:44" ht="15.75" customHeight="1">
      <c r="B256" s="2"/>
      <c r="C256" s="37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2:44" ht="15.75" customHeight="1">
      <c r="B257" s="2"/>
      <c r="C257" s="37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2:44" ht="15.75" customHeight="1">
      <c r="B258" s="2"/>
      <c r="C258" s="37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2:44" ht="15.75" customHeight="1">
      <c r="B259" s="2"/>
      <c r="C259" s="37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2:44" ht="15.75" customHeight="1">
      <c r="B260" s="2"/>
      <c r="C260" s="37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2:44" ht="15.75" customHeight="1">
      <c r="B261" s="2"/>
      <c r="C261" s="37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2:44" ht="15.75" customHeight="1">
      <c r="B262" s="2"/>
      <c r="C262" s="37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2:44" ht="15.75" customHeight="1">
      <c r="B263" s="2"/>
      <c r="C263" s="37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2:44" ht="15.75" customHeight="1">
      <c r="B264" s="2"/>
      <c r="C264" s="37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2:44" ht="15.75" customHeight="1">
      <c r="B265" s="2"/>
      <c r="C265" s="37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2:44" ht="15.75" customHeight="1">
      <c r="B266" s="2"/>
      <c r="C266" s="37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2:44" ht="15.75" customHeight="1">
      <c r="B267" s="2"/>
      <c r="C267" s="37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2:44" ht="15.75" customHeight="1">
      <c r="B268" s="2"/>
      <c r="C268" s="37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2:44" ht="15.75" customHeight="1">
      <c r="B269" s="2"/>
      <c r="C269" s="37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2:44" ht="15.75" customHeight="1">
      <c r="B270" s="2"/>
      <c r="C270" s="37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2:44" ht="15.75" customHeight="1">
      <c r="B271" s="2"/>
      <c r="C271" s="37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2:44" ht="15.75" customHeight="1">
      <c r="B272" s="2"/>
      <c r="C272" s="37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2:44" ht="15.75" customHeight="1">
      <c r="B273" s="2"/>
      <c r="C273" s="37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2:44" ht="15.75" customHeight="1">
      <c r="B274" s="2"/>
      <c r="C274" s="37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2:44" ht="15.75" customHeight="1">
      <c r="B275" s="2"/>
      <c r="C275" s="37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2:44" ht="15.75" customHeight="1">
      <c r="B276" s="2"/>
      <c r="C276" s="37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2:44" ht="15.75" customHeight="1">
      <c r="B277" s="2"/>
      <c r="C277" s="37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2:44" ht="15.75" customHeight="1">
      <c r="B278" s="2"/>
      <c r="C278" s="37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2:44" ht="15.75" customHeight="1">
      <c r="B279" s="2"/>
      <c r="C279" s="37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2:44" ht="15.75" customHeight="1">
      <c r="B280" s="2"/>
      <c r="C280" s="37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2:44" ht="15.75" customHeight="1">
      <c r="B281" s="2"/>
      <c r="C281" s="37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2:44" ht="15.75" customHeight="1">
      <c r="B282" s="2"/>
      <c r="C282" s="37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2:44" ht="15.75" customHeight="1">
      <c r="B283" s="2"/>
      <c r="C283" s="37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2:44" ht="15.75" customHeight="1">
      <c r="B284" s="2"/>
      <c r="C284" s="37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2:44" ht="15.75" customHeight="1">
      <c r="B285" s="2"/>
      <c r="C285" s="37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2:44" ht="15.75" customHeight="1">
      <c r="B286" s="2"/>
      <c r="C286" s="37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2:44" ht="15.75" customHeight="1">
      <c r="B287" s="2"/>
      <c r="C287" s="37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2:44" ht="15.75" customHeight="1">
      <c r="B288" s="2"/>
      <c r="C288" s="37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2:44" ht="15.75" customHeight="1">
      <c r="B289" s="2"/>
      <c r="C289" s="37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2:44" ht="15.75" customHeight="1">
      <c r="B290" s="2"/>
      <c r="C290" s="37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2:44" ht="15.75" customHeight="1">
      <c r="B291" s="2"/>
      <c r="C291" s="37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2:44" ht="15.75" customHeight="1">
      <c r="B292" s="2"/>
      <c r="C292" s="37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2:44" ht="15.75" customHeight="1">
      <c r="B293" s="2"/>
      <c r="C293" s="37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2:44" ht="15.75" customHeight="1">
      <c r="B294" s="2"/>
      <c r="C294" s="37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2:44" ht="15.75" customHeight="1">
      <c r="B295" s="2"/>
      <c r="C295" s="37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2:44" ht="15.75" customHeight="1">
      <c r="B296" s="2"/>
      <c r="C296" s="37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2:44" ht="15.75" customHeight="1">
      <c r="B297" s="2"/>
      <c r="C297" s="37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2:44" ht="15.75" customHeight="1">
      <c r="B298" s="2"/>
      <c r="C298" s="37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2:44" ht="15.75" customHeight="1">
      <c r="B299" s="2"/>
      <c r="C299" s="37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2:44" ht="15.75" customHeight="1">
      <c r="B300" s="2"/>
      <c r="C300" s="37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2:44" ht="15.75" customHeight="1">
      <c r="B301" s="2"/>
      <c r="C301" s="37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2:44" ht="15.75" customHeight="1">
      <c r="B302" s="2"/>
      <c r="C302" s="37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2:44" ht="15.75" customHeight="1">
      <c r="B303" s="2"/>
      <c r="C303" s="37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2:44" ht="15.75" customHeight="1">
      <c r="B304" s="2"/>
      <c r="C304" s="37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2:44" ht="15.75" customHeight="1">
      <c r="B305" s="2"/>
      <c r="C305" s="37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2:44" ht="15.75" customHeight="1">
      <c r="B306" s="2"/>
      <c r="C306" s="37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2:44" ht="15.75" customHeight="1">
      <c r="B307" s="2"/>
      <c r="C307" s="37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2:44" ht="15.75" customHeight="1">
      <c r="B308" s="2"/>
      <c r="C308" s="37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2:44" ht="15.75" customHeight="1">
      <c r="B309" s="2"/>
      <c r="C309" s="37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2:44" ht="15.75" customHeight="1">
      <c r="B310" s="2"/>
      <c r="C310" s="37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2:44" ht="15.75" customHeight="1">
      <c r="B311" s="2"/>
      <c r="C311" s="37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2:44" ht="15.75" customHeight="1">
      <c r="B312" s="2"/>
      <c r="C312" s="37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2:44" ht="15.75" customHeight="1">
      <c r="B313" s="2"/>
      <c r="C313" s="37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2:44" ht="15.75" customHeight="1">
      <c r="B314" s="2"/>
      <c r="C314" s="37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2:44" ht="15.75" customHeight="1">
      <c r="B315" s="2"/>
      <c r="C315" s="37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2:44" ht="15.75" customHeight="1">
      <c r="B316" s="2"/>
      <c r="C316" s="37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2:44" ht="15.75" customHeight="1">
      <c r="B317" s="2"/>
      <c r="C317" s="37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2:44" ht="15.75" customHeight="1">
      <c r="B318" s="2"/>
      <c r="C318" s="37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2:44" ht="15.75" customHeight="1">
      <c r="B319" s="2"/>
      <c r="C319" s="37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2:44" ht="15.75" customHeight="1">
      <c r="B320" s="2"/>
      <c r="C320" s="37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2:44" ht="15.75" customHeight="1">
      <c r="B321" s="2"/>
      <c r="C321" s="37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2:44" ht="15.75" customHeight="1">
      <c r="B322" s="2"/>
      <c r="C322" s="37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2:44" ht="15.75" customHeight="1">
      <c r="B323" s="2"/>
      <c r="C323" s="37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2:44" ht="15.75" customHeight="1">
      <c r="B324" s="2"/>
      <c r="C324" s="37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2:44" ht="15.75" customHeight="1">
      <c r="B325" s="2"/>
      <c r="C325" s="37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2:44" ht="15.75" customHeight="1">
      <c r="B326" s="2"/>
      <c r="C326" s="37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2:44" ht="15.75" customHeight="1">
      <c r="B327" s="2"/>
      <c r="C327" s="37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2:44" ht="15.75" customHeight="1">
      <c r="B328" s="2"/>
      <c r="C328" s="37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2:44" ht="15.75" customHeight="1">
      <c r="B329" s="2"/>
      <c r="C329" s="37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2:44" ht="15.75" customHeight="1">
      <c r="B330" s="2"/>
      <c r="C330" s="37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2:44" ht="15.75" customHeight="1">
      <c r="B331" s="2"/>
      <c r="C331" s="37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2:44" ht="15.75" customHeight="1">
      <c r="B332" s="2"/>
      <c r="C332" s="37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2:44" ht="15.75" customHeight="1">
      <c r="B333" s="2"/>
      <c r="C333" s="37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2:44" ht="15.75" customHeight="1">
      <c r="B334" s="2"/>
      <c r="C334" s="37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2:44" ht="15.75" customHeight="1">
      <c r="B335" s="2"/>
      <c r="C335" s="37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2:44" ht="15.75" customHeight="1">
      <c r="B336" s="2"/>
      <c r="C336" s="37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2:44" ht="15.75" customHeight="1">
      <c r="B337" s="2"/>
      <c r="C337" s="37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2:44" ht="15.75" customHeight="1">
      <c r="B338" s="2"/>
      <c r="C338" s="37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2:44" ht="15.75" customHeight="1">
      <c r="B339" s="2"/>
      <c r="C339" s="37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2:44" ht="15.75" customHeight="1">
      <c r="B340" s="2"/>
      <c r="C340" s="37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2:44" ht="15.75" customHeight="1">
      <c r="B341" s="2"/>
      <c r="C341" s="37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2:44" ht="15.75" customHeight="1">
      <c r="B342" s="2"/>
      <c r="C342" s="37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2:44" ht="15.75" customHeight="1">
      <c r="B343" s="2"/>
      <c r="C343" s="37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2:44" ht="15.75" customHeight="1">
      <c r="B344" s="2"/>
      <c r="C344" s="37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2:44" ht="15.75" customHeight="1">
      <c r="B345" s="2"/>
      <c r="C345" s="37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2:44" ht="15.75" customHeight="1">
      <c r="B346" s="2"/>
      <c r="C346" s="37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2:44" ht="15.75" customHeight="1">
      <c r="B347" s="2"/>
      <c r="C347" s="37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2:44" ht="15.75" customHeight="1">
      <c r="B348" s="2"/>
      <c r="C348" s="37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2:44" ht="15.75" customHeight="1">
      <c r="B349" s="2"/>
      <c r="C349" s="37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2:44" ht="15.75" customHeight="1">
      <c r="B350" s="2"/>
      <c r="C350" s="37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2:44" ht="15.75" customHeight="1">
      <c r="B351" s="2"/>
      <c r="C351" s="37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2:44" ht="15.75" customHeight="1">
      <c r="B352" s="2"/>
      <c r="C352" s="37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2:44" ht="15.75" customHeight="1">
      <c r="B353" s="2"/>
      <c r="C353" s="37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2:44" ht="15.75" customHeight="1">
      <c r="B354" s="2"/>
      <c r="C354" s="37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2:44" ht="15.75" customHeight="1">
      <c r="B355" s="2"/>
      <c r="C355" s="37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2:44" ht="15.75" customHeight="1">
      <c r="B356" s="2"/>
      <c r="C356" s="37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2:44" ht="15.75" customHeight="1">
      <c r="B357" s="2"/>
      <c r="C357" s="37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2:44" ht="15.75" customHeight="1">
      <c r="B358" s="2"/>
      <c r="C358" s="37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2:44" ht="15.75" customHeight="1">
      <c r="B359" s="2"/>
      <c r="C359" s="37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2:44" ht="15.75" customHeight="1">
      <c r="B360" s="2"/>
      <c r="C360" s="37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2:44" ht="15.75" customHeight="1">
      <c r="B361" s="2"/>
      <c r="C361" s="37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2:44" ht="15.75" customHeight="1">
      <c r="B362" s="2"/>
      <c r="C362" s="37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2:44" ht="15.75" customHeight="1">
      <c r="B363" s="2"/>
      <c r="C363" s="37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2:44" ht="15.75" customHeight="1">
      <c r="B364" s="2"/>
      <c r="C364" s="37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2:44" ht="15.75" customHeight="1">
      <c r="B365" s="2"/>
      <c r="C365" s="37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2:44" ht="15.75" customHeight="1">
      <c r="B366" s="2"/>
      <c r="C366" s="37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2:44" ht="15.75" customHeight="1">
      <c r="B367" s="2"/>
      <c r="C367" s="37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2:44" ht="15.75" customHeight="1">
      <c r="B368" s="2"/>
      <c r="C368" s="37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2:44" ht="15.75" customHeight="1">
      <c r="B369" s="2"/>
      <c r="C369" s="37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2:44" ht="15.75" customHeight="1">
      <c r="B370" s="2"/>
      <c r="C370" s="37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2:44" ht="15.75" customHeight="1">
      <c r="B371" s="2"/>
      <c r="C371" s="37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2:44" ht="15.75" customHeight="1">
      <c r="B372" s="2"/>
      <c r="C372" s="37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2:44" ht="15.75" customHeight="1">
      <c r="B373" s="2"/>
      <c r="C373" s="37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2:44" ht="15.75" customHeight="1">
      <c r="B374" s="2"/>
      <c r="C374" s="37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2:44" ht="15.75" customHeight="1">
      <c r="B375" s="2"/>
      <c r="C375" s="37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2:44" ht="15.75" customHeight="1">
      <c r="B376" s="2"/>
      <c r="C376" s="37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2:44" ht="15.75" customHeight="1">
      <c r="B377" s="2"/>
      <c r="C377" s="37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2:44" ht="15.75" customHeight="1">
      <c r="B378" s="2"/>
      <c r="C378" s="37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2:44" ht="15.75" customHeight="1">
      <c r="B379" s="2"/>
      <c r="C379" s="37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2:44" ht="15.75" customHeight="1">
      <c r="B380" s="2"/>
      <c r="C380" s="37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2:44" ht="15.75" customHeight="1">
      <c r="B381" s="2"/>
      <c r="C381" s="37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2:44" ht="15.75" customHeight="1">
      <c r="B382" s="2"/>
      <c r="C382" s="37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2:44" ht="15.75" customHeight="1">
      <c r="B383" s="2"/>
      <c r="C383" s="37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2:44" ht="15.75" customHeight="1">
      <c r="B384" s="2"/>
      <c r="C384" s="37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2:44" ht="15.75" customHeight="1">
      <c r="B385" s="2"/>
      <c r="C385" s="37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2:44" ht="15.75" customHeight="1">
      <c r="B386" s="2"/>
      <c r="C386" s="37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2:44" ht="15.75" customHeight="1">
      <c r="B387" s="2"/>
      <c r="C387" s="37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2:44" ht="15.75" customHeight="1">
      <c r="B388" s="2"/>
      <c r="C388" s="37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2:44" ht="15.75" customHeight="1">
      <c r="B389" s="2"/>
      <c r="C389" s="37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2:44" ht="15.75" customHeight="1">
      <c r="B390" s="2"/>
      <c r="C390" s="37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2:44" ht="15.75" customHeight="1">
      <c r="B391" s="2"/>
      <c r="C391" s="37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2:44" ht="15.75" customHeight="1">
      <c r="B392" s="2"/>
      <c r="C392" s="37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2:44" ht="15.75" customHeight="1">
      <c r="B393" s="2"/>
      <c r="C393" s="37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2:44" ht="15.75" customHeight="1">
      <c r="B394" s="2"/>
      <c r="C394" s="37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2:44" ht="15.75" customHeight="1">
      <c r="B395" s="2"/>
      <c r="C395" s="37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2:44" ht="15.75" customHeight="1">
      <c r="B396" s="2"/>
      <c r="C396" s="37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2:44" ht="15.75" customHeight="1">
      <c r="B397" s="2"/>
      <c r="C397" s="37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2:44" ht="15.75" customHeight="1">
      <c r="B398" s="2"/>
      <c r="C398" s="37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2:44" ht="15.75" customHeight="1">
      <c r="B399" s="2"/>
      <c r="C399" s="37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2:44" ht="15.75" customHeight="1">
      <c r="B400" s="2"/>
      <c r="C400" s="37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2:44" ht="15.75" customHeight="1">
      <c r="B401" s="2"/>
      <c r="C401" s="37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2:44" ht="15.75" customHeight="1">
      <c r="B402" s="2"/>
      <c r="C402" s="37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2:44" ht="15.75" customHeight="1">
      <c r="B403" s="2"/>
      <c r="C403" s="37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2:44" ht="15.75" customHeight="1">
      <c r="B404" s="2"/>
      <c r="C404" s="37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2:44" ht="15.75" customHeight="1">
      <c r="B405" s="2"/>
      <c r="C405" s="37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2:44" ht="15.75" customHeight="1">
      <c r="B406" s="2"/>
      <c r="C406" s="37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2:44" ht="15.75" customHeight="1">
      <c r="B407" s="2"/>
      <c r="C407" s="37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2:44" ht="15.75" customHeight="1">
      <c r="B408" s="2"/>
      <c r="C408" s="37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2:44" ht="15.75" customHeight="1">
      <c r="B409" s="2"/>
      <c r="C409" s="37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2:44" ht="15.75" customHeight="1">
      <c r="B410" s="2"/>
      <c r="C410" s="37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2:44" ht="15.75" customHeight="1">
      <c r="B411" s="2"/>
      <c r="C411" s="37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2:44" ht="15.75" customHeight="1">
      <c r="B412" s="2"/>
      <c r="C412" s="37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2:44" ht="15.75" customHeight="1">
      <c r="B413" s="2"/>
      <c r="C413" s="37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2:44" ht="15.75" customHeight="1">
      <c r="B414" s="2"/>
      <c r="C414" s="37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2:44" ht="15.75" customHeight="1">
      <c r="B415" s="2"/>
      <c r="C415" s="37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2:44" ht="15.75" customHeight="1">
      <c r="B416" s="2"/>
      <c r="C416" s="37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2:44" ht="15.75" customHeight="1">
      <c r="B417" s="2"/>
      <c r="C417" s="37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2:44" ht="15.75" customHeight="1">
      <c r="B418" s="2"/>
      <c r="C418" s="37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2:44" ht="15.75" customHeight="1">
      <c r="B419" s="2"/>
      <c r="C419" s="37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2:44" ht="15.75" customHeight="1">
      <c r="B420" s="2"/>
      <c r="C420" s="37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2:44" ht="15.75" customHeight="1">
      <c r="B421" s="2"/>
      <c r="C421" s="37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2:44" ht="15.75" customHeight="1">
      <c r="B422" s="2"/>
      <c r="C422" s="3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2:44" ht="15.75" customHeight="1">
      <c r="B423" s="2"/>
      <c r="C423" s="37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2:44" ht="15.75" customHeight="1">
      <c r="B424" s="2"/>
      <c r="C424" s="37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2:44" ht="15.75" customHeight="1">
      <c r="B425" s="2"/>
      <c r="C425" s="37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2:44" ht="15.75" customHeight="1">
      <c r="B426" s="2"/>
      <c r="C426" s="37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2:44" ht="15.75" customHeight="1">
      <c r="B427" s="2"/>
      <c r="C427" s="37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2:44" ht="15.75" customHeight="1">
      <c r="B428" s="2"/>
      <c r="C428" s="37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2:44" ht="15.75" customHeight="1">
      <c r="B429" s="2"/>
      <c r="C429" s="37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2:44" ht="15.75" customHeight="1">
      <c r="B430" s="2"/>
      <c r="C430" s="37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2:44" ht="15.75" customHeight="1">
      <c r="B431" s="2"/>
      <c r="C431" s="37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2:44" ht="15.75" customHeight="1">
      <c r="B432" s="2"/>
      <c r="C432" s="37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2:44" ht="15.75" customHeight="1">
      <c r="B433" s="2"/>
      <c r="C433" s="37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2:44" ht="15.75" customHeight="1">
      <c r="B434" s="2"/>
      <c r="C434" s="37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2:44" ht="15.75" customHeight="1">
      <c r="B435" s="2"/>
      <c r="C435" s="37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2:44" ht="15.75" customHeight="1">
      <c r="B436" s="2"/>
      <c r="C436" s="37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2:44" ht="15.75" customHeight="1">
      <c r="B437" s="2"/>
      <c r="C437" s="37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2:44" ht="15.75" customHeight="1">
      <c r="B438" s="2"/>
      <c r="C438" s="37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2:44" ht="15.75" customHeight="1">
      <c r="B439" s="2"/>
      <c r="C439" s="37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2:44" ht="15.75" customHeight="1">
      <c r="B440" s="2"/>
      <c r="C440" s="37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2:44" ht="15.75" customHeight="1">
      <c r="B441" s="2"/>
      <c r="C441" s="37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2:44" ht="15.75" customHeight="1">
      <c r="B442" s="2"/>
      <c r="C442" s="37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2:44" ht="15.75" customHeight="1">
      <c r="B443" s="2"/>
      <c r="C443" s="37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2:44" ht="15.75" customHeight="1">
      <c r="B444" s="2"/>
      <c r="C444" s="37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2:44" ht="15.75" customHeight="1">
      <c r="B445" s="2"/>
      <c r="C445" s="37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2:44" ht="15.75" customHeight="1">
      <c r="B446" s="2"/>
      <c r="C446" s="37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2:44" ht="15.75" customHeight="1">
      <c r="B447" s="2"/>
      <c r="C447" s="37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2:44" ht="15.75" customHeight="1">
      <c r="B448" s="2"/>
      <c r="C448" s="37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2:44" ht="15.75" customHeight="1">
      <c r="B449" s="2"/>
      <c r="C449" s="37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2:44" ht="15.75" customHeight="1">
      <c r="B450" s="2"/>
      <c r="C450" s="37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2:44" ht="15.75" customHeight="1">
      <c r="B451" s="2"/>
      <c r="C451" s="37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2:44" ht="15.75" customHeight="1">
      <c r="B452" s="2"/>
      <c r="C452" s="37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2:44" ht="15.75" customHeight="1">
      <c r="B453" s="2"/>
      <c r="C453" s="37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2:44" ht="15.75" customHeight="1">
      <c r="B454" s="2"/>
      <c r="C454" s="37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2:44" ht="15.75" customHeight="1">
      <c r="B455" s="2"/>
      <c r="C455" s="37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2:44" ht="15.75" customHeight="1">
      <c r="B456" s="2"/>
      <c r="C456" s="37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2:44" ht="15.75" customHeight="1">
      <c r="B457" s="2"/>
      <c r="C457" s="37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2:44" ht="15.75" customHeight="1">
      <c r="B458" s="2"/>
      <c r="C458" s="37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2:44" ht="15.75" customHeight="1">
      <c r="B459" s="2"/>
      <c r="C459" s="37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2:44" ht="15.75" customHeight="1">
      <c r="B460" s="2"/>
      <c r="C460" s="37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2:44" ht="15.75" customHeight="1">
      <c r="B461" s="2"/>
      <c r="C461" s="37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2:44" ht="15.75" customHeight="1">
      <c r="B462" s="2"/>
      <c r="C462" s="37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2:44" ht="15.75" customHeight="1">
      <c r="B463" s="2"/>
      <c r="C463" s="37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2:44" ht="15.75" customHeight="1">
      <c r="B464" s="2"/>
      <c r="C464" s="37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2:44" ht="15.75" customHeight="1">
      <c r="B465" s="2"/>
      <c r="C465" s="37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2:44" ht="15.75" customHeight="1">
      <c r="B466" s="2"/>
      <c r="C466" s="37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2:44" ht="15.75" customHeight="1">
      <c r="B467" s="2"/>
      <c r="C467" s="37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2:44" ht="15.75" customHeight="1">
      <c r="B468" s="2"/>
      <c r="C468" s="37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2:44" ht="15.75" customHeight="1">
      <c r="B469" s="2"/>
      <c r="C469" s="37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2:44" ht="15.75" customHeight="1">
      <c r="B470" s="2"/>
      <c r="C470" s="37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2:44" ht="15.75" customHeight="1">
      <c r="B471" s="2"/>
      <c r="C471" s="37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2:44" ht="15.75" customHeight="1">
      <c r="B472" s="2"/>
      <c r="C472" s="37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2:44" ht="15.75" customHeight="1">
      <c r="B473" s="2"/>
      <c r="C473" s="37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2:44" ht="15.75" customHeight="1">
      <c r="B474" s="2"/>
      <c r="C474" s="37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2:44" ht="15.75" customHeight="1">
      <c r="B475" s="2"/>
      <c r="C475" s="37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2:44" ht="15.75" customHeight="1">
      <c r="B476" s="2"/>
      <c r="C476" s="37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2:44" ht="15.75" customHeight="1">
      <c r="B477" s="2"/>
      <c r="C477" s="37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2:44" ht="15.75" customHeight="1">
      <c r="B478" s="2"/>
      <c r="C478" s="37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2:44" ht="15.75" customHeight="1">
      <c r="B479" s="2"/>
      <c r="C479" s="37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2:44" ht="15.75" customHeight="1">
      <c r="B480" s="2"/>
      <c r="C480" s="37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2:44" ht="15.75" customHeight="1">
      <c r="B481" s="2"/>
      <c r="C481" s="37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2:44" ht="15.75" customHeight="1">
      <c r="B482" s="2"/>
      <c r="C482" s="37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2:44" ht="15.75" customHeight="1">
      <c r="B483" s="2"/>
      <c r="C483" s="37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2:44" ht="15.75" customHeight="1">
      <c r="B484" s="2"/>
      <c r="C484" s="37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2:44" ht="15.75" customHeight="1">
      <c r="B485" s="2"/>
      <c r="C485" s="37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2:44" ht="15.75" customHeight="1">
      <c r="B486" s="2"/>
      <c r="C486" s="37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2:44" ht="15.75" customHeight="1">
      <c r="B487" s="2"/>
      <c r="C487" s="37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2:44" ht="15.75" customHeight="1">
      <c r="B488" s="2"/>
      <c r="C488" s="37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2:44" ht="15.75" customHeight="1">
      <c r="B489" s="2"/>
      <c r="C489" s="37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2:44" ht="15.75" customHeight="1">
      <c r="B490" s="2"/>
      <c r="C490" s="37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2:44" ht="15.75" customHeight="1">
      <c r="B491" s="2"/>
      <c r="C491" s="37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2:44" ht="15.75" customHeight="1">
      <c r="B492" s="2"/>
      <c r="C492" s="37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2:44" ht="15.75" customHeight="1">
      <c r="B493" s="2"/>
      <c r="C493" s="37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2:44" ht="15.75" customHeight="1">
      <c r="B494" s="2"/>
      <c r="C494" s="37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2:44" ht="15.75" customHeight="1">
      <c r="B495" s="2"/>
      <c r="C495" s="37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2:44" ht="15.75" customHeight="1">
      <c r="B496" s="2"/>
      <c r="C496" s="37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2:44" ht="15.75" customHeight="1">
      <c r="B497" s="2"/>
      <c r="C497" s="37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2:44" ht="15.75" customHeight="1">
      <c r="B498" s="2"/>
      <c r="C498" s="37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2:44" ht="15.75" customHeight="1">
      <c r="B499" s="2"/>
      <c r="C499" s="37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2:44" ht="15.75" customHeight="1">
      <c r="B500" s="2"/>
      <c r="C500" s="37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2:44" ht="15.75" customHeight="1">
      <c r="B501" s="2"/>
      <c r="C501" s="37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2:44" ht="15.75" customHeight="1">
      <c r="B502" s="2"/>
      <c r="C502" s="37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2:44" ht="15.75" customHeight="1">
      <c r="B503" s="2"/>
      <c r="C503" s="37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2:44" ht="15.75" customHeight="1">
      <c r="B504" s="2"/>
      <c r="C504" s="37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2:44" ht="15.75" customHeight="1">
      <c r="B505" s="2"/>
      <c r="C505" s="37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2:44" ht="15.75" customHeight="1">
      <c r="B506" s="2"/>
      <c r="C506" s="37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2:44" ht="15.75" customHeight="1">
      <c r="B507" s="2"/>
      <c r="C507" s="37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2:44" ht="15.75" customHeight="1">
      <c r="B508" s="2"/>
      <c r="C508" s="37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2:44" ht="15.75" customHeight="1">
      <c r="B509" s="2"/>
      <c r="C509" s="37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2:44" ht="15.75" customHeight="1">
      <c r="B510" s="2"/>
      <c r="C510" s="37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2:44" ht="15.75" customHeight="1">
      <c r="B511" s="2"/>
      <c r="C511" s="37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2:44" ht="15.75" customHeight="1">
      <c r="B512" s="2"/>
      <c r="C512" s="37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2:44" ht="15.75" customHeight="1">
      <c r="B513" s="2"/>
      <c r="C513" s="37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2:44" ht="15.75" customHeight="1">
      <c r="B514" s="2"/>
      <c r="C514" s="37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2:44" ht="15.75" customHeight="1">
      <c r="B515" s="2"/>
      <c r="C515" s="37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2:44" ht="15.75" customHeight="1">
      <c r="B516" s="2"/>
      <c r="C516" s="37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2:44" ht="15.75" customHeight="1">
      <c r="B517" s="2"/>
      <c r="C517" s="37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2:44" ht="15.75" customHeight="1">
      <c r="B518" s="2"/>
      <c r="C518" s="37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2:44" ht="15.75" customHeight="1">
      <c r="B519" s="2"/>
      <c r="C519" s="37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2:44" ht="15.75" customHeight="1">
      <c r="B520" s="2"/>
      <c r="C520" s="37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2:44" ht="15.75" customHeight="1">
      <c r="B521" s="2"/>
      <c r="C521" s="37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2:44" ht="15.75" customHeight="1">
      <c r="B522" s="2"/>
      <c r="C522" s="37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2:44" ht="15.75" customHeight="1">
      <c r="B523" s="2"/>
      <c r="C523" s="37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2:44" ht="15.75" customHeight="1">
      <c r="B524" s="2"/>
      <c r="C524" s="37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2:44" ht="15.75" customHeight="1">
      <c r="B525" s="2"/>
      <c r="C525" s="37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2:44" ht="15.75" customHeight="1">
      <c r="B526" s="2"/>
      <c r="C526" s="37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2:44" ht="15.75" customHeight="1">
      <c r="B527" s="2"/>
      <c r="C527" s="37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2:44" ht="15.75" customHeight="1">
      <c r="B528" s="2"/>
      <c r="C528" s="37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2:44" ht="15.75" customHeight="1">
      <c r="B529" s="2"/>
      <c r="C529" s="37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2:44" ht="15.75" customHeight="1">
      <c r="B530" s="2"/>
      <c r="C530" s="37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2:44" ht="15.75" customHeight="1">
      <c r="B531" s="2"/>
      <c r="C531" s="37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2:44" ht="15.75" customHeight="1">
      <c r="B532" s="2"/>
      <c r="C532" s="37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2:44" ht="15.75" customHeight="1">
      <c r="B533" s="2"/>
      <c r="C533" s="37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2:44" ht="15.75" customHeight="1">
      <c r="B534" s="2"/>
      <c r="C534" s="37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2:44" ht="15.75" customHeight="1">
      <c r="B535" s="2"/>
      <c r="C535" s="37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2:44" ht="15.75" customHeight="1">
      <c r="B536" s="2"/>
      <c r="C536" s="37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2:44" ht="15.75" customHeight="1">
      <c r="B537" s="2"/>
      <c r="C537" s="3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2:44" ht="15.75" customHeight="1">
      <c r="B538" s="2"/>
      <c r="C538" s="37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2:44" ht="15.75" customHeight="1">
      <c r="B539" s="2"/>
      <c r="C539" s="37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2:44" ht="15.75" customHeight="1">
      <c r="B540" s="2"/>
      <c r="C540" s="37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2:44" ht="15.75" customHeight="1">
      <c r="B541" s="2"/>
      <c r="C541" s="37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2:44" ht="15.75" customHeight="1">
      <c r="B542" s="2"/>
      <c r="C542" s="37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2:44" ht="15.75" customHeight="1">
      <c r="B543" s="2"/>
      <c r="C543" s="37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2:44" ht="15.75" customHeight="1">
      <c r="B544" s="2"/>
      <c r="C544" s="37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2:44" ht="15.75" customHeight="1">
      <c r="B545" s="2"/>
      <c r="C545" s="37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2:44" ht="15.75" customHeight="1">
      <c r="B546" s="2"/>
      <c r="C546" s="37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2:44" ht="15.75" customHeight="1">
      <c r="B547" s="2"/>
      <c r="C547" s="37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2:44" ht="15.75" customHeight="1">
      <c r="B548" s="2"/>
      <c r="C548" s="37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2:44" ht="15.75" customHeight="1">
      <c r="B549" s="2"/>
      <c r="C549" s="37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2:44" ht="15.75" customHeight="1">
      <c r="B550" s="2"/>
      <c r="C550" s="37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2:44" ht="15.75" customHeight="1">
      <c r="B551" s="2"/>
      <c r="C551" s="37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2:44" ht="15.75" customHeight="1">
      <c r="B552" s="2"/>
      <c r="C552" s="37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2:44" ht="15.75" customHeight="1">
      <c r="B553" s="2"/>
      <c r="C553" s="37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2:44" ht="15.75" customHeight="1">
      <c r="B554" s="2"/>
      <c r="C554" s="37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2:44" ht="15.75" customHeight="1">
      <c r="B555" s="2"/>
      <c r="C555" s="37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2:44" ht="15.75" customHeight="1">
      <c r="B556" s="2"/>
      <c r="C556" s="37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2:44" ht="15.75" customHeight="1">
      <c r="B557" s="2"/>
      <c r="C557" s="37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2:44" ht="15.75" customHeight="1">
      <c r="B558" s="2"/>
      <c r="C558" s="37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2:44" ht="15.75" customHeight="1">
      <c r="B559" s="2"/>
      <c r="C559" s="37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2:44" ht="15.75" customHeight="1">
      <c r="B560" s="2"/>
      <c r="C560" s="37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2:44" ht="15.75" customHeight="1">
      <c r="B561" s="2"/>
      <c r="C561" s="37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2:44" ht="15.75" customHeight="1">
      <c r="B562" s="2"/>
      <c r="C562" s="37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2:44" ht="15.75" customHeight="1">
      <c r="B563" s="2"/>
      <c r="C563" s="37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2:44" ht="15.75" customHeight="1">
      <c r="B564" s="2"/>
      <c r="C564" s="37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2:44" ht="15.75" customHeight="1">
      <c r="B565" s="2"/>
      <c r="C565" s="37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2:44" ht="15.75" customHeight="1">
      <c r="B566" s="2"/>
      <c r="C566" s="37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2:44" ht="15.75" customHeight="1">
      <c r="B567" s="2"/>
      <c r="C567" s="37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2:44" ht="15.75" customHeight="1">
      <c r="B568" s="2"/>
      <c r="C568" s="37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2:44" ht="15.75" customHeight="1">
      <c r="B569" s="2"/>
      <c r="C569" s="37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2:44" ht="15.75" customHeight="1">
      <c r="B570" s="2"/>
      <c r="C570" s="37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2:44" ht="15.75" customHeight="1">
      <c r="B571" s="2"/>
      <c r="C571" s="37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2:44" ht="15.75" customHeight="1">
      <c r="B572" s="2"/>
      <c r="C572" s="37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2:44" ht="15.75" customHeight="1">
      <c r="B573" s="2"/>
      <c r="C573" s="37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2:44" ht="15.75" customHeight="1">
      <c r="B574" s="2"/>
      <c r="C574" s="37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2:44" ht="15.75" customHeight="1">
      <c r="B575" s="2"/>
      <c r="C575" s="37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2:44" ht="15.75" customHeight="1">
      <c r="B576" s="2"/>
      <c r="C576" s="37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2:44" ht="15.75" customHeight="1">
      <c r="B577" s="2"/>
      <c r="C577" s="37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2:44" ht="15.75" customHeight="1">
      <c r="B578" s="2"/>
      <c r="C578" s="37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2:44" ht="15.75" customHeight="1">
      <c r="B579" s="2"/>
      <c r="C579" s="37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2:44" ht="15.75" customHeight="1">
      <c r="B580" s="2"/>
      <c r="C580" s="37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2:44" ht="15.75" customHeight="1">
      <c r="B581" s="2"/>
      <c r="C581" s="37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2:44" ht="15.75" customHeight="1">
      <c r="B582" s="2"/>
      <c r="C582" s="37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2:44" ht="15.75" customHeight="1">
      <c r="B583" s="2"/>
      <c r="C583" s="37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2:44" ht="15.75" customHeight="1">
      <c r="B584" s="2"/>
      <c r="C584" s="37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2:44" ht="15.75" customHeight="1">
      <c r="B585" s="2"/>
      <c r="C585" s="37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2:44" ht="15.75" customHeight="1">
      <c r="B586" s="2"/>
      <c r="C586" s="37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2:44" ht="15.75" customHeight="1">
      <c r="B587" s="2"/>
      <c r="C587" s="37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2:44" ht="15.75" customHeight="1">
      <c r="B588" s="2"/>
      <c r="C588" s="37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2:44" ht="15.75" customHeight="1">
      <c r="B589" s="2"/>
      <c r="C589" s="37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2:44" ht="15.75" customHeight="1">
      <c r="B590" s="2"/>
      <c r="C590" s="37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2:44" ht="15.75" customHeight="1">
      <c r="B591" s="2"/>
      <c r="C591" s="37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2:44" ht="15.75" customHeight="1">
      <c r="B592" s="2"/>
      <c r="C592" s="37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2:44" ht="15.75" customHeight="1">
      <c r="B593" s="2"/>
      <c r="C593" s="37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2:44" ht="15.75" customHeight="1">
      <c r="B594" s="2"/>
      <c r="C594" s="37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2:44" ht="15.75" customHeight="1">
      <c r="B595" s="2"/>
      <c r="C595" s="37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2:44" ht="15.75" customHeight="1">
      <c r="B596" s="2"/>
      <c r="C596" s="37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2:44" ht="15.75" customHeight="1">
      <c r="B597" s="2"/>
      <c r="C597" s="37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2:44" ht="15.75" customHeight="1">
      <c r="B598" s="2"/>
      <c r="C598" s="37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2:44" ht="15.75" customHeight="1">
      <c r="B599" s="2"/>
      <c r="C599" s="37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2:44" ht="15.75" customHeight="1">
      <c r="B600" s="2"/>
      <c r="C600" s="37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2:44" ht="15.75" customHeight="1">
      <c r="B601" s="2"/>
      <c r="C601" s="37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2:44" ht="15.75" customHeight="1">
      <c r="B602" s="2"/>
      <c r="C602" s="37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2:44" ht="15.75" customHeight="1">
      <c r="B603" s="2"/>
      <c r="C603" s="37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2:44" ht="15.75" customHeight="1">
      <c r="B604" s="2"/>
      <c r="C604" s="37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2:44" ht="15.75" customHeight="1">
      <c r="B605" s="2"/>
      <c r="C605" s="37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2:44" ht="15.75" customHeight="1">
      <c r="B606" s="2"/>
      <c r="C606" s="37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2:44" ht="15.75" customHeight="1">
      <c r="B607" s="2"/>
      <c r="C607" s="37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2:44" ht="15.75" customHeight="1">
      <c r="B608" s="2"/>
      <c r="C608" s="37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2:44" ht="15.75" customHeight="1">
      <c r="B609" s="2"/>
      <c r="C609" s="37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2:44" ht="15.75" customHeight="1">
      <c r="B610" s="2"/>
      <c r="C610" s="37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2:44" ht="15.75" customHeight="1">
      <c r="B611" s="2"/>
      <c r="C611" s="37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2:44" ht="15.75" customHeight="1">
      <c r="B612" s="2"/>
      <c r="C612" s="37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2:44" ht="15.75" customHeight="1">
      <c r="B613" s="2"/>
      <c r="C613" s="37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2:44" ht="15.75" customHeight="1">
      <c r="B614" s="2"/>
      <c r="C614" s="37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2:44" ht="15.75" customHeight="1">
      <c r="B615" s="2"/>
      <c r="C615" s="37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2:44" ht="15.75" customHeight="1">
      <c r="B616" s="2"/>
      <c r="C616" s="37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2:44" ht="15.75" customHeight="1">
      <c r="B617" s="2"/>
      <c r="C617" s="37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2:44" ht="15.75" customHeight="1">
      <c r="B618" s="2"/>
      <c r="C618" s="37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2:44" ht="15.75" customHeight="1">
      <c r="B619" s="2"/>
      <c r="C619" s="37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2:44" ht="15.75" customHeight="1">
      <c r="B620" s="2"/>
      <c r="C620" s="37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2:44" ht="15.75" customHeight="1">
      <c r="B621" s="2"/>
      <c r="C621" s="37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2:44" ht="15.75" customHeight="1">
      <c r="B622" s="2"/>
      <c r="C622" s="37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2:44" ht="15.75" customHeight="1">
      <c r="B623" s="2"/>
      <c r="C623" s="37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2:44" ht="15.75" customHeight="1">
      <c r="B624" s="2"/>
      <c r="C624" s="37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2:44" ht="15.75" customHeight="1">
      <c r="B625" s="2"/>
      <c r="C625" s="37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2:44" ht="15.75" customHeight="1">
      <c r="B626" s="2"/>
      <c r="C626" s="37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2:44" ht="15.75" customHeight="1">
      <c r="B627" s="2"/>
      <c r="C627" s="37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2:44" ht="15.75" customHeight="1">
      <c r="B628" s="2"/>
      <c r="C628" s="37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2:44" ht="15.75" customHeight="1">
      <c r="B629" s="2"/>
      <c r="C629" s="37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2:44" ht="15.75" customHeight="1">
      <c r="B630" s="2"/>
      <c r="C630" s="37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2:44" ht="15.75" customHeight="1">
      <c r="B631" s="2"/>
      <c r="C631" s="37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2:44" ht="15.75" customHeight="1">
      <c r="B632" s="2"/>
      <c r="C632" s="37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2:44" ht="15.75" customHeight="1">
      <c r="B633" s="2"/>
      <c r="C633" s="37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2:44" ht="15.75" customHeight="1">
      <c r="B634" s="2"/>
      <c r="C634" s="37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2:44" ht="15.75" customHeight="1">
      <c r="B635" s="2"/>
      <c r="C635" s="37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2:44" ht="15.75" customHeight="1">
      <c r="B636" s="2"/>
      <c r="C636" s="37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2:44" ht="15.75" customHeight="1">
      <c r="B637" s="2"/>
      <c r="C637" s="37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2:44" ht="15.75" customHeight="1">
      <c r="B638" s="2"/>
      <c r="C638" s="37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2:44" ht="15.75" customHeight="1">
      <c r="B639" s="2"/>
      <c r="C639" s="37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2:44" ht="15.75" customHeight="1">
      <c r="B640" s="2"/>
      <c r="C640" s="37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2:44" ht="15.75" customHeight="1">
      <c r="B641" s="2"/>
      <c r="C641" s="37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2:44" ht="15.75" customHeight="1">
      <c r="B642" s="2"/>
      <c r="C642" s="37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2:44" ht="15.75" customHeight="1">
      <c r="B643" s="2"/>
      <c r="C643" s="37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2:44" ht="15.75" customHeight="1">
      <c r="B644" s="2"/>
      <c r="C644" s="37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2:44" ht="15.75" customHeight="1">
      <c r="B645" s="2"/>
      <c r="C645" s="37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2:44" ht="15.75" customHeight="1">
      <c r="B646" s="2"/>
      <c r="C646" s="37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2:44" ht="15.75" customHeight="1">
      <c r="B647" s="2"/>
      <c r="C647" s="37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2:44" ht="15.75" customHeight="1">
      <c r="B648" s="2"/>
      <c r="C648" s="37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2:44" ht="15.75" customHeight="1">
      <c r="B649" s="2"/>
      <c r="C649" s="37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2:44" ht="15.75" customHeight="1">
      <c r="B650" s="2"/>
      <c r="C650" s="37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2:44" ht="15.75" customHeight="1">
      <c r="B651" s="2"/>
      <c r="C651" s="37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2:44" ht="15.75" customHeight="1">
      <c r="B652" s="2"/>
      <c r="C652" s="37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2:44" ht="15.75" customHeight="1">
      <c r="B653" s="2"/>
      <c r="C653" s="37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2:44" ht="15.75" customHeight="1">
      <c r="B654" s="2"/>
      <c r="C654" s="37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2:44" ht="15.75" customHeight="1">
      <c r="B655" s="2"/>
      <c r="C655" s="37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2:44" ht="15.75" customHeight="1">
      <c r="B656" s="2"/>
      <c r="C656" s="37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2:44" ht="15.75" customHeight="1">
      <c r="B657" s="2"/>
      <c r="C657" s="37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2:44" ht="15.75" customHeight="1">
      <c r="B658" s="2"/>
      <c r="C658" s="37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2:44" ht="15.75" customHeight="1">
      <c r="B659" s="2"/>
      <c r="C659" s="37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2:44" ht="15.75" customHeight="1">
      <c r="B660" s="2"/>
      <c r="C660" s="37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2:44" ht="15.75" customHeight="1">
      <c r="B661" s="2"/>
      <c r="C661" s="37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2:44" ht="15.75" customHeight="1">
      <c r="B662" s="2"/>
      <c r="C662" s="37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2:44" ht="15.75" customHeight="1">
      <c r="B663" s="2"/>
      <c r="C663" s="37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2:44" ht="15.75" customHeight="1">
      <c r="B664" s="2"/>
      <c r="C664" s="37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2:44" ht="15.75" customHeight="1">
      <c r="B665" s="2"/>
      <c r="C665" s="37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spans="2:44" s="2" customFormat="1" ht="15.75" customHeight="1">
      <c r="B676" s="300"/>
      <c r="C676" s="45"/>
      <c r="D676" s="300"/>
      <c r="E676" s="300"/>
      <c r="F676" s="300"/>
      <c r="G676" s="300"/>
      <c r="H676" s="300"/>
      <c r="I676" s="300"/>
      <c r="J676" s="300"/>
      <c r="K676" s="300"/>
      <c r="L676" s="300"/>
      <c r="M676" s="300"/>
      <c r="N676" s="300"/>
      <c r="O676" s="300"/>
      <c r="P676" s="300"/>
      <c r="Q676" s="300"/>
      <c r="R676" s="300"/>
      <c r="S676" s="300"/>
      <c r="T676" s="300"/>
      <c r="U676" s="300"/>
      <c r="V676" s="300"/>
      <c r="W676" s="300"/>
      <c r="X676" s="300"/>
      <c r="Y676" s="300"/>
      <c r="Z676" s="300"/>
      <c r="AA676" s="300"/>
      <c r="AB676" s="300"/>
      <c r="AC676" s="300"/>
      <c r="AD676" s="300"/>
      <c r="AE676" s="300"/>
      <c r="AF676" s="300"/>
      <c r="AG676" s="300"/>
      <c r="AH676" s="300"/>
      <c r="AI676" s="300"/>
      <c r="AJ676" s="300"/>
      <c r="AK676" s="300"/>
      <c r="AL676" s="300"/>
      <c r="AM676" s="300"/>
      <c r="AN676" s="300"/>
      <c r="AO676" s="300"/>
      <c r="AP676" s="300"/>
      <c r="AQ676" s="300"/>
      <c r="AR676" s="300"/>
    </row>
    <row r="677" spans="2:44" s="2" customFormat="1" ht="15.75" customHeight="1">
      <c r="B677" s="300"/>
      <c r="C677" s="45"/>
      <c r="D677" s="300"/>
      <c r="E677" s="300"/>
      <c r="F677" s="300"/>
      <c r="G677" s="300"/>
      <c r="H677" s="300"/>
      <c r="I677" s="300"/>
      <c r="J677" s="300"/>
      <c r="K677" s="300"/>
      <c r="L677" s="300"/>
      <c r="M677" s="300"/>
      <c r="N677" s="300"/>
      <c r="O677" s="300"/>
      <c r="P677" s="300"/>
      <c r="Q677" s="300"/>
      <c r="R677" s="300"/>
      <c r="S677" s="300"/>
      <c r="T677" s="300"/>
      <c r="U677" s="300"/>
      <c r="V677" s="300"/>
      <c r="W677" s="300"/>
      <c r="X677" s="300"/>
      <c r="Y677" s="300"/>
      <c r="Z677" s="300"/>
      <c r="AA677" s="300"/>
      <c r="AB677" s="300"/>
      <c r="AC677" s="300"/>
      <c r="AD677" s="300"/>
      <c r="AE677" s="300"/>
      <c r="AF677" s="300"/>
      <c r="AG677" s="300"/>
      <c r="AH677" s="300"/>
      <c r="AI677" s="300"/>
      <c r="AJ677" s="300"/>
      <c r="AK677" s="300"/>
      <c r="AL677" s="300"/>
      <c r="AM677" s="300"/>
      <c r="AN677" s="300"/>
      <c r="AO677" s="300"/>
      <c r="AP677" s="300"/>
      <c r="AQ677" s="300"/>
      <c r="AR677" s="300"/>
    </row>
    <row r="678" spans="2:44" s="2" customFormat="1" ht="15.75" customHeight="1">
      <c r="B678" s="300"/>
      <c r="C678" s="45"/>
      <c r="D678" s="300"/>
      <c r="E678" s="300"/>
      <c r="F678" s="300"/>
      <c r="G678" s="300"/>
      <c r="H678" s="300"/>
      <c r="I678" s="300"/>
      <c r="J678" s="300"/>
      <c r="K678" s="300"/>
      <c r="L678" s="300"/>
      <c r="M678" s="300"/>
      <c r="N678" s="300"/>
      <c r="O678" s="300"/>
      <c r="P678" s="300"/>
      <c r="Q678" s="300"/>
      <c r="R678" s="300"/>
      <c r="S678" s="300"/>
      <c r="T678" s="300"/>
      <c r="U678" s="300"/>
      <c r="V678" s="300"/>
      <c r="W678" s="300"/>
      <c r="X678" s="300"/>
      <c r="Y678" s="300"/>
      <c r="Z678" s="300"/>
      <c r="AA678" s="300"/>
      <c r="AB678" s="300"/>
      <c r="AC678" s="300"/>
      <c r="AD678" s="300"/>
      <c r="AE678" s="300"/>
      <c r="AF678" s="300"/>
      <c r="AG678" s="300"/>
      <c r="AH678" s="300"/>
      <c r="AI678" s="300"/>
      <c r="AJ678" s="300"/>
      <c r="AK678" s="300"/>
      <c r="AL678" s="300"/>
      <c r="AM678" s="300"/>
      <c r="AN678" s="300"/>
      <c r="AO678" s="300"/>
      <c r="AP678" s="300"/>
      <c r="AQ678" s="300"/>
      <c r="AR678" s="300"/>
    </row>
    <row r="679" spans="2:44" s="2" customFormat="1" ht="15.75" customHeight="1">
      <c r="B679" s="300"/>
      <c r="C679" s="45"/>
      <c r="D679" s="300"/>
      <c r="E679" s="300"/>
      <c r="F679" s="300"/>
      <c r="G679" s="300"/>
      <c r="H679" s="300"/>
      <c r="I679" s="300"/>
      <c r="J679" s="300"/>
      <c r="K679" s="300"/>
      <c r="L679" s="300"/>
      <c r="M679" s="300"/>
      <c r="N679" s="300"/>
      <c r="O679" s="300"/>
      <c r="P679" s="300"/>
      <c r="Q679" s="300"/>
      <c r="R679" s="300"/>
      <c r="S679" s="300"/>
      <c r="T679" s="300"/>
      <c r="U679" s="300"/>
      <c r="V679" s="300"/>
      <c r="W679" s="300"/>
      <c r="X679" s="300"/>
      <c r="Y679" s="300"/>
      <c r="Z679" s="300"/>
      <c r="AA679" s="300"/>
      <c r="AB679" s="300"/>
      <c r="AC679" s="300"/>
      <c r="AD679" s="300"/>
      <c r="AE679" s="300"/>
      <c r="AF679" s="300"/>
      <c r="AG679" s="300"/>
      <c r="AH679" s="300"/>
      <c r="AI679" s="300"/>
      <c r="AJ679" s="300"/>
      <c r="AK679" s="300"/>
      <c r="AL679" s="300"/>
      <c r="AM679" s="300"/>
      <c r="AN679" s="300"/>
      <c r="AO679" s="300"/>
      <c r="AP679" s="300"/>
      <c r="AQ679" s="300"/>
      <c r="AR679" s="300"/>
    </row>
    <row r="680" spans="2:44" s="2" customFormat="1" ht="15.75" customHeight="1">
      <c r="B680" s="300"/>
      <c r="C680" s="45"/>
      <c r="D680" s="300"/>
      <c r="E680" s="300"/>
      <c r="F680" s="300"/>
      <c r="G680" s="300"/>
      <c r="H680" s="300"/>
      <c r="I680" s="300"/>
      <c r="J680" s="300"/>
      <c r="K680" s="300"/>
      <c r="L680" s="300"/>
      <c r="M680" s="300"/>
      <c r="N680" s="300"/>
      <c r="O680" s="300"/>
      <c r="P680" s="300"/>
      <c r="Q680" s="300"/>
      <c r="R680" s="300"/>
      <c r="S680" s="300"/>
      <c r="T680" s="300"/>
      <c r="U680" s="300"/>
      <c r="V680" s="300"/>
      <c r="W680" s="300"/>
      <c r="X680" s="300"/>
      <c r="Y680" s="300"/>
      <c r="Z680" s="300"/>
      <c r="AA680" s="300"/>
      <c r="AB680" s="300"/>
      <c r="AC680" s="300"/>
      <c r="AD680" s="300"/>
      <c r="AE680" s="300"/>
      <c r="AF680" s="300"/>
      <c r="AG680" s="300"/>
      <c r="AH680" s="300"/>
      <c r="AI680" s="300"/>
      <c r="AJ680" s="300"/>
      <c r="AK680" s="300"/>
      <c r="AL680" s="300"/>
      <c r="AM680" s="300"/>
      <c r="AN680" s="300"/>
      <c r="AO680" s="300"/>
      <c r="AP680" s="300"/>
      <c r="AQ680" s="300"/>
      <c r="AR680" s="300"/>
    </row>
    <row r="681" spans="2:44" s="2" customFormat="1" ht="15.75" customHeight="1">
      <c r="B681" s="300"/>
      <c r="C681" s="45"/>
      <c r="D681" s="300"/>
      <c r="E681" s="300"/>
      <c r="F681" s="300"/>
      <c r="G681" s="300"/>
      <c r="H681" s="300"/>
      <c r="I681" s="300"/>
      <c r="J681" s="300"/>
      <c r="K681" s="300"/>
      <c r="L681" s="300"/>
      <c r="M681" s="300"/>
      <c r="N681" s="300"/>
      <c r="O681" s="300"/>
      <c r="P681" s="300"/>
      <c r="Q681" s="300"/>
      <c r="R681" s="300"/>
      <c r="S681" s="300"/>
      <c r="T681" s="300"/>
      <c r="U681" s="300"/>
      <c r="V681" s="300"/>
      <c r="W681" s="300"/>
      <c r="X681" s="300"/>
      <c r="Y681" s="300"/>
      <c r="Z681" s="300"/>
      <c r="AA681" s="300"/>
      <c r="AB681" s="300"/>
      <c r="AC681" s="300"/>
      <c r="AD681" s="300"/>
      <c r="AE681" s="300"/>
      <c r="AF681" s="300"/>
      <c r="AG681" s="300"/>
      <c r="AH681" s="300"/>
      <c r="AI681" s="300"/>
      <c r="AJ681" s="300"/>
      <c r="AK681" s="300"/>
      <c r="AL681" s="300"/>
      <c r="AM681" s="300"/>
      <c r="AN681" s="300"/>
      <c r="AO681" s="300"/>
      <c r="AP681" s="300"/>
      <c r="AQ681" s="300"/>
      <c r="AR681" s="300"/>
    </row>
    <row r="682" spans="2:44" s="2" customFormat="1" ht="15.75" customHeight="1">
      <c r="B682" s="300"/>
      <c r="C682" s="45"/>
      <c r="D682" s="300"/>
      <c r="E682" s="300"/>
      <c r="F682" s="300"/>
      <c r="G682" s="300"/>
      <c r="H682" s="300"/>
      <c r="I682" s="300"/>
      <c r="J682" s="300"/>
      <c r="K682" s="300"/>
      <c r="L682" s="300"/>
      <c r="M682" s="300"/>
      <c r="N682" s="300"/>
      <c r="O682" s="300"/>
      <c r="P682" s="300"/>
      <c r="Q682" s="300"/>
      <c r="R682" s="300"/>
      <c r="S682" s="300"/>
      <c r="T682" s="300"/>
      <c r="U682" s="300"/>
      <c r="V682" s="300"/>
      <c r="W682" s="300"/>
      <c r="X682" s="300"/>
      <c r="Y682" s="300"/>
      <c r="Z682" s="300"/>
      <c r="AA682" s="300"/>
      <c r="AB682" s="300"/>
      <c r="AC682" s="300"/>
      <c r="AD682" s="300"/>
      <c r="AE682" s="300"/>
      <c r="AF682" s="300"/>
      <c r="AG682" s="300"/>
      <c r="AH682" s="300"/>
      <c r="AI682" s="300"/>
      <c r="AJ682" s="300"/>
      <c r="AK682" s="300"/>
      <c r="AL682" s="300"/>
      <c r="AM682" s="300"/>
      <c r="AN682" s="300"/>
      <c r="AO682" s="300"/>
      <c r="AP682" s="300"/>
      <c r="AQ682" s="300"/>
      <c r="AR682" s="300"/>
    </row>
    <row r="683" spans="2:44" s="2" customFormat="1" ht="15.75" customHeight="1">
      <c r="B683" s="300"/>
      <c r="C683" s="45"/>
      <c r="D683" s="300"/>
      <c r="E683" s="300"/>
      <c r="F683" s="300"/>
      <c r="G683" s="300"/>
      <c r="H683" s="300"/>
      <c r="I683" s="300"/>
      <c r="J683" s="300"/>
      <c r="K683" s="300"/>
      <c r="L683" s="300"/>
      <c r="M683" s="300"/>
      <c r="N683" s="300"/>
      <c r="O683" s="300"/>
      <c r="P683" s="300"/>
      <c r="Q683" s="300"/>
      <c r="R683" s="300"/>
      <c r="S683" s="300"/>
      <c r="T683" s="300"/>
      <c r="U683" s="300"/>
      <c r="V683" s="300"/>
      <c r="W683" s="300"/>
      <c r="X683" s="300"/>
      <c r="Y683" s="300"/>
      <c r="Z683" s="300"/>
      <c r="AA683" s="300"/>
      <c r="AB683" s="300"/>
      <c r="AC683" s="300"/>
      <c r="AD683" s="300"/>
      <c r="AE683" s="300"/>
      <c r="AF683" s="300"/>
      <c r="AG683" s="300"/>
      <c r="AH683" s="300"/>
      <c r="AI683" s="300"/>
      <c r="AJ683" s="300"/>
      <c r="AK683" s="300"/>
      <c r="AL683" s="300"/>
      <c r="AM683" s="300"/>
      <c r="AN683" s="300"/>
      <c r="AO683" s="300"/>
      <c r="AP683" s="300"/>
      <c r="AQ683" s="300"/>
      <c r="AR683" s="300"/>
    </row>
    <row r="684" spans="2:44" s="2" customFormat="1" ht="15.75" customHeight="1">
      <c r="B684" s="300"/>
      <c r="C684" s="45"/>
      <c r="D684" s="300"/>
      <c r="E684" s="300"/>
      <c r="F684" s="300"/>
      <c r="G684" s="300"/>
      <c r="H684" s="300"/>
      <c r="I684" s="300"/>
      <c r="J684" s="300"/>
      <c r="K684" s="300"/>
      <c r="L684" s="300"/>
      <c r="M684" s="300"/>
      <c r="N684" s="300"/>
      <c r="O684" s="300"/>
      <c r="P684" s="300"/>
      <c r="Q684" s="300"/>
      <c r="R684" s="300"/>
      <c r="S684" s="300"/>
      <c r="T684" s="300"/>
      <c r="U684" s="300"/>
      <c r="V684" s="300"/>
      <c r="W684" s="300"/>
      <c r="X684" s="300"/>
      <c r="Y684" s="300"/>
      <c r="Z684" s="300"/>
      <c r="AA684" s="300"/>
      <c r="AB684" s="300"/>
      <c r="AC684" s="300"/>
      <c r="AD684" s="300"/>
      <c r="AE684" s="300"/>
      <c r="AF684" s="300"/>
      <c r="AG684" s="300"/>
      <c r="AH684" s="300"/>
      <c r="AI684" s="300"/>
      <c r="AJ684" s="300"/>
      <c r="AK684" s="300"/>
      <c r="AL684" s="300"/>
      <c r="AM684" s="300"/>
      <c r="AN684" s="300"/>
      <c r="AO684" s="300"/>
      <c r="AP684" s="300"/>
      <c r="AQ684" s="300"/>
      <c r="AR684" s="300"/>
    </row>
    <row r="685" spans="2:44" s="2" customFormat="1" ht="15.75" customHeight="1">
      <c r="B685" s="300"/>
      <c r="C685" s="45"/>
      <c r="D685" s="300"/>
      <c r="E685" s="300"/>
      <c r="F685" s="300"/>
      <c r="G685" s="300"/>
      <c r="H685" s="300"/>
      <c r="I685" s="300"/>
      <c r="J685" s="300"/>
      <c r="K685" s="300"/>
      <c r="L685" s="300"/>
      <c r="M685" s="300"/>
      <c r="N685" s="300"/>
      <c r="O685" s="300"/>
      <c r="P685" s="300"/>
      <c r="Q685" s="300"/>
      <c r="R685" s="300"/>
      <c r="S685" s="300"/>
      <c r="T685" s="300"/>
      <c r="U685" s="300"/>
      <c r="V685" s="300"/>
      <c r="W685" s="300"/>
      <c r="X685" s="300"/>
      <c r="Y685" s="300"/>
      <c r="Z685" s="300"/>
      <c r="AA685" s="300"/>
      <c r="AB685" s="300"/>
      <c r="AC685" s="300"/>
      <c r="AD685" s="300"/>
      <c r="AE685" s="300"/>
      <c r="AF685" s="300"/>
      <c r="AG685" s="300"/>
      <c r="AH685" s="300"/>
      <c r="AI685" s="300"/>
      <c r="AJ685" s="300"/>
      <c r="AK685" s="300"/>
      <c r="AL685" s="300"/>
      <c r="AM685" s="300"/>
      <c r="AN685" s="300"/>
      <c r="AO685" s="300"/>
      <c r="AP685" s="300"/>
      <c r="AQ685" s="300"/>
      <c r="AR685" s="300"/>
    </row>
    <row r="686" spans="2:44" s="2" customFormat="1" ht="15.75" customHeight="1">
      <c r="B686" s="300"/>
      <c r="C686" s="45"/>
      <c r="D686" s="300"/>
      <c r="E686" s="300"/>
      <c r="F686" s="300"/>
      <c r="G686" s="300"/>
      <c r="H686" s="300"/>
      <c r="I686" s="300"/>
      <c r="J686" s="300"/>
      <c r="K686" s="300"/>
      <c r="L686" s="300"/>
      <c r="M686" s="300"/>
      <c r="N686" s="300"/>
      <c r="O686" s="300"/>
      <c r="P686" s="300"/>
      <c r="Q686" s="300"/>
      <c r="R686" s="300"/>
      <c r="S686" s="300"/>
      <c r="T686" s="300"/>
      <c r="U686" s="300"/>
      <c r="V686" s="300"/>
      <c r="W686" s="300"/>
      <c r="X686" s="300"/>
      <c r="Y686" s="300"/>
      <c r="Z686" s="300"/>
      <c r="AA686" s="300"/>
      <c r="AB686" s="300"/>
      <c r="AC686" s="300"/>
      <c r="AD686" s="300"/>
      <c r="AE686" s="300"/>
      <c r="AF686" s="300"/>
      <c r="AG686" s="300"/>
      <c r="AH686" s="300"/>
      <c r="AI686" s="300"/>
      <c r="AJ686" s="300"/>
      <c r="AK686" s="300"/>
      <c r="AL686" s="300"/>
      <c r="AM686" s="300"/>
      <c r="AN686" s="300"/>
      <c r="AO686" s="300"/>
      <c r="AP686" s="300"/>
      <c r="AQ686" s="300"/>
      <c r="AR686" s="300"/>
    </row>
    <row r="687" spans="2:44" s="2" customFormat="1" ht="15.75" customHeight="1">
      <c r="B687" s="300"/>
      <c r="C687" s="45"/>
      <c r="D687" s="300"/>
      <c r="E687" s="300"/>
      <c r="F687" s="300"/>
      <c r="G687" s="300"/>
      <c r="H687" s="300"/>
      <c r="I687" s="300"/>
      <c r="J687" s="300"/>
      <c r="K687" s="300"/>
      <c r="L687" s="300"/>
      <c r="M687" s="300"/>
      <c r="N687" s="300"/>
      <c r="O687" s="300"/>
      <c r="P687" s="300"/>
      <c r="Q687" s="300"/>
      <c r="R687" s="300"/>
      <c r="S687" s="300"/>
      <c r="T687" s="300"/>
      <c r="U687" s="300"/>
      <c r="V687" s="300"/>
      <c r="W687" s="300"/>
      <c r="X687" s="300"/>
      <c r="Y687" s="300"/>
      <c r="Z687" s="300"/>
      <c r="AA687" s="300"/>
      <c r="AB687" s="300"/>
      <c r="AC687" s="300"/>
      <c r="AD687" s="300"/>
      <c r="AE687" s="300"/>
      <c r="AF687" s="300"/>
      <c r="AG687" s="300"/>
      <c r="AH687" s="300"/>
      <c r="AI687" s="300"/>
      <c r="AJ687" s="300"/>
      <c r="AK687" s="300"/>
      <c r="AL687" s="300"/>
      <c r="AM687" s="300"/>
      <c r="AN687" s="300"/>
      <c r="AO687" s="300"/>
      <c r="AP687" s="300"/>
      <c r="AQ687" s="300"/>
      <c r="AR687" s="300"/>
    </row>
    <row r="688" spans="2:44" s="2" customFormat="1" ht="15.75" customHeight="1">
      <c r="B688" s="300"/>
      <c r="C688" s="45"/>
      <c r="D688" s="300"/>
      <c r="E688" s="300"/>
      <c r="F688" s="300"/>
      <c r="G688" s="300"/>
      <c r="H688" s="300"/>
      <c r="I688" s="300"/>
      <c r="J688" s="300"/>
      <c r="K688" s="300"/>
      <c r="L688" s="300"/>
      <c r="M688" s="300"/>
      <c r="N688" s="300"/>
      <c r="O688" s="300"/>
      <c r="P688" s="300"/>
      <c r="Q688" s="300"/>
      <c r="R688" s="300"/>
      <c r="S688" s="300"/>
      <c r="T688" s="300"/>
      <c r="U688" s="300"/>
      <c r="V688" s="300"/>
      <c r="W688" s="300"/>
      <c r="X688" s="300"/>
      <c r="Y688" s="300"/>
      <c r="Z688" s="300"/>
      <c r="AA688" s="300"/>
      <c r="AB688" s="300"/>
      <c r="AC688" s="300"/>
      <c r="AD688" s="300"/>
      <c r="AE688" s="300"/>
      <c r="AF688" s="300"/>
      <c r="AG688" s="300"/>
      <c r="AH688" s="300"/>
      <c r="AI688" s="300"/>
      <c r="AJ688" s="300"/>
      <c r="AK688" s="300"/>
      <c r="AL688" s="300"/>
      <c r="AM688" s="300"/>
      <c r="AN688" s="300"/>
      <c r="AO688" s="300"/>
      <c r="AP688" s="300"/>
      <c r="AQ688" s="300"/>
      <c r="AR688" s="300"/>
    </row>
    <row r="689" spans="2:44" s="2" customFormat="1" ht="15.75" customHeight="1">
      <c r="B689" s="300"/>
      <c r="C689" s="45"/>
      <c r="D689" s="300"/>
      <c r="E689" s="300"/>
      <c r="F689" s="300"/>
      <c r="G689" s="300"/>
      <c r="H689" s="300"/>
      <c r="I689" s="300"/>
      <c r="J689" s="300"/>
      <c r="K689" s="300"/>
      <c r="L689" s="300"/>
      <c r="M689" s="300"/>
      <c r="N689" s="300"/>
      <c r="O689" s="300"/>
      <c r="P689" s="300"/>
      <c r="Q689" s="300"/>
      <c r="R689" s="300"/>
      <c r="S689" s="300"/>
      <c r="T689" s="300"/>
      <c r="U689" s="300"/>
      <c r="V689" s="300"/>
      <c r="W689" s="300"/>
      <c r="X689" s="300"/>
      <c r="Y689" s="300"/>
      <c r="Z689" s="300"/>
      <c r="AA689" s="300"/>
      <c r="AB689" s="300"/>
      <c r="AC689" s="300"/>
      <c r="AD689" s="300"/>
      <c r="AE689" s="300"/>
      <c r="AF689" s="300"/>
      <c r="AG689" s="300"/>
      <c r="AH689" s="300"/>
      <c r="AI689" s="300"/>
      <c r="AJ689" s="300"/>
      <c r="AK689" s="300"/>
      <c r="AL689" s="300"/>
      <c r="AM689" s="300"/>
      <c r="AN689" s="300"/>
      <c r="AO689" s="300"/>
      <c r="AP689" s="300"/>
      <c r="AQ689" s="300"/>
      <c r="AR689" s="300"/>
    </row>
    <row r="690" spans="2:44" s="2" customFormat="1" ht="15.75" customHeight="1">
      <c r="B690" s="300"/>
      <c r="C690" s="45"/>
      <c r="D690" s="300"/>
      <c r="E690" s="300"/>
      <c r="F690" s="300"/>
      <c r="G690" s="300"/>
      <c r="H690" s="300"/>
      <c r="I690" s="300"/>
      <c r="J690" s="300"/>
      <c r="K690" s="300"/>
      <c r="L690" s="300"/>
      <c r="M690" s="300"/>
      <c r="N690" s="300"/>
      <c r="O690" s="300"/>
      <c r="P690" s="300"/>
      <c r="Q690" s="300"/>
      <c r="R690" s="300"/>
      <c r="S690" s="300"/>
      <c r="T690" s="300"/>
      <c r="U690" s="300"/>
      <c r="V690" s="300"/>
      <c r="W690" s="300"/>
      <c r="X690" s="300"/>
      <c r="Y690" s="300"/>
      <c r="Z690" s="300"/>
      <c r="AA690" s="300"/>
      <c r="AB690" s="300"/>
      <c r="AC690" s="300"/>
      <c r="AD690" s="300"/>
      <c r="AE690" s="300"/>
      <c r="AF690" s="300"/>
      <c r="AG690" s="300"/>
      <c r="AH690" s="300"/>
      <c r="AI690" s="300"/>
      <c r="AJ690" s="300"/>
      <c r="AK690" s="300"/>
      <c r="AL690" s="300"/>
      <c r="AM690" s="300"/>
      <c r="AN690" s="300"/>
      <c r="AO690" s="300"/>
      <c r="AP690" s="300"/>
      <c r="AQ690" s="300"/>
      <c r="AR690" s="300"/>
    </row>
    <row r="691" spans="2:44" s="2" customFormat="1" ht="15.75" customHeight="1">
      <c r="B691" s="300"/>
      <c r="C691" s="45"/>
      <c r="D691" s="300"/>
      <c r="E691" s="300"/>
      <c r="F691" s="300"/>
      <c r="G691" s="300"/>
      <c r="H691" s="300"/>
      <c r="I691" s="300"/>
      <c r="J691" s="300"/>
      <c r="K691" s="300"/>
      <c r="L691" s="300"/>
      <c r="M691" s="300"/>
      <c r="N691" s="300"/>
      <c r="O691" s="300"/>
      <c r="P691" s="300"/>
      <c r="Q691" s="300"/>
      <c r="R691" s="300"/>
      <c r="S691" s="300"/>
      <c r="T691" s="300"/>
      <c r="U691" s="300"/>
      <c r="V691" s="300"/>
      <c r="W691" s="300"/>
      <c r="X691" s="300"/>
      <c r="Y691" s="300"/>
      <c r="Z691" s="300"/>
      <c r="AA691" s="300"/>
      <c r="AB691" s="300"/>
      <c r="AC691" s="300"/>
      <c r="AD691" s="300"/>
      <c r="AE691" s="300"/>
      <c r="AF691" s="300"/>
      <c r="AG691" s="300"/>
      <c r="AH691" s="300"/>
      <c r="AI691" s="300"/>
      <c r="AJ691" s="300"/>
      <c r="AK691" s="300"/>
      <c r="AL691" s="300"/>
      <c r="AM691" s="300"/>
      <c r="AN691" s="300"/>
      <c r="AO691" s="300"/>
      <c r="AP691" s="300"/>
      <c r="AQ691" s="300"/>
      <c r="AR691" s="300"/>
    </row>
    <row r="692" spans="2:44" s="2" customFormat="1" ht="15.75" customHeight="1">
      <c r="B692" s="300"/>
      <c r="C692" s="45"/>
      <c r="D692" s="300"/>
      <c r="E692" s="300"/>
      <c r="F692" s="300"/>
      <c r="G692" s="300"/>
      <c r="H692" s="300"/>
      <c r="I692" s="300"/>
      <c r="J692" s="300"/>
      <c r="K692" s="300"/>
      <c r="L692" s="300"/>
      <c r="M692" s="300"/>
      <c r="N692" s="300"/>
      <c r="O692" s="300"/>
      <c r="P692" s="300"/>
      <c r="Q692" s="300"/>
      <c r="R692" s="300"/>
      <c r="S692" s="300"/>
      <c r="T692" s="300"/>
      <c r="U692" s="300"/>
      <c r="V692" s="300"/>
      <c r="W692" s="300"/>
      <c r="X692" s="300"/>
      <c r="Y692" s="300"/>
      <c r="Z692" s="300"/>
      <c r="AA692" s="300"/>
      <c r="AB692" s="300"/>
      <c r="AC692" s="300"/>
      <c r="AD692" s="300"/>
      <c r="AE692" s="300"/>
      <c r="AF692" s="300"/>
      <c r="AG692" s="300"/>
      <c r="AH692" s="300"/>
      <c r="AI692" s="300"/>
      <c r="AJ692" s="300"/>
      <c r="AK692" s="300"/>
      <c r="AL692" s="300"/>
      <c r="AM692" s="300"/>
      <c r="AN692" s="300"/>
      <c r="AO692" s="300"/>
      <c r="AP692" s="300"/>
      <c r="AQ692" s="300"/>
      <c r="AR692" s="300"/>
    </row>
    <row r="693" spans="2:44" s="2" customFormat="1" ht="15.75" customHeight="1">
      <c r="B693" s="300"/>
      <c r="C693" s="45"/>
      <c r="D693" s="300"/>
      <c r="E693" s="300"/>
      <c r="F693" s="300"/>
      <c r="G693" s="300"/>
      <c r="H693" s="300"/>
      <c r="I693" s="300"/>
      <c r="J693" s="300"/>
      <c r="K693" s="300"/>
      <c r="L693" s="300"/>
      <c r="M693" s="300"/>
      <c r="N693" s="300"/>
      <c r="O693" s="300"/>
      <c r="P693" s="300"/>
      <c r="Q693" s="300"/>
      <c r="R693" s="300"/>
      <c r="S693" s="300"/>
      <c r="T693" s="300"/>
      <c r="U693" s="300"/>
      <c r="V693" s="300"/>
      <c r="W693" s="300"/>
      <c r="X693" s="300"/>
      <c r="Y693" s="300"/>
      <c r="Z693" s="300"/>
      <c r="AA693" s="300"/>
      <c r="AB693" s="300"/>
      <c r="AC693" s="300"/>
      <c r="AD693" s="300"/>
      <c r="AE693" s="300"/>
      <c r="AF693" s="300"/>
      <c r="AG693" s="300"/>
      <c r="AH693" s="300"/>
      <c r="AI693" s="300"/>
      <c r="AJ693" s="300"/>
      <c r="AK693" s="300"/>
      <c r="AL693" s="300"/>
      <c r="AM693" s="300"/>
      <c r="AN693" s="300"/>
      <c r="AO693" s="300"/>
      <c r="AP693" s="300"/>
      <c r="AQ693" s="300"/>
      <c r="AR693" s="300"/>
    </row>
    <row r="694" spans="2:44" s="2" customFormat="1" ht="15.75" customHeight="1">
      <c r="B694" s="300"/>
      <c r="C694" s="45"/>
      <c r="D694" s="300"/>
      <c r="E694" s="300"/>
      <c r="F694" s="300"/>
      <c r="G694" s="300"/>
      <c r="H694" s="300"/>
      <c r="I694" s="300"/>
      <c r="J694" s="300"/>
      <c r="K694" s="300"/>
      <c r="L694" s="300"/>
      <c r="M694" s="300"/>
      <c r="N694" s="300"/>
      <c r="O694" s="300"/>
      <c r="P694" s="300"/>
      <c r="Q694" s="300"/>
      <c r="R694" s="300"/>
      <c r="S694" s="300"/>
      <c r="T694" s="300"/>
      <c r="U694" s="300"/>
      <c r="V694" s="300"/>
      <c r="W694" s="300"/>
      <c r="X694" s="300"/>
      <c r="Y694" s="300"/>
      <c r="Z694" s="300"/>
      <c r="AA694" s="300"/>
      <c r="AB694" s="300"/>
      <c r="AC694" s="300"/>
      <c r="AD694" s="300"/>
      <c r="AE694" s="300"/>
      <c r="AF694" s="300"/>
      <c r="AG694" s="300"/>
      <c r="AH694" s="300"/>
      <c r="AI694" s="300"/>
      <c r="AJ694" s="300"/>
      <c r="AK694" s="300"/>
      <c r="AL694" s="300"/>
      <c r="AM694" s="300"/>
      <c r="AN694" s="300"/>
      <c r="AO694" s="300"/>
      <c r="AP694" s="300"/>
      <c r="AQ694" s="300"/>
      <c r="AR694" s="300"/>
    </row>
    <row r="695" spans="2:44" s="2" customFormat="1" ht="15.75" customHeight="1">
      <c r="B695" s="300"/>
      <c r="C695" s="45"/>
      <c r="D695" s="300"/>
      <c r="E695" s="300"/>
      <c r="F695" s="300"/>
      <c r="G695" s="300"/>
      <c r="H695" s="300"/>
      <c r="I695" s="300"/>
      <c r="J695" s="300"/>
      <c r="K695" s="300"/>
      <c r="L695" s="300"/>
      <c r="M695" s="300"/>
      <c r="N695" s="300"/>
      <c r="O695" s="300"/>
      <c r="P695" s="300"/>
      <c r="Q695" s="300"/>
      <c r="R695" s="300"/>
      <c r="S695" s="300"/>
      <c r="T695" s="300"/>
      <c r="U695" s="300"/>
      <c r="V695" s="300"/>
      <c r="W695" s="300"/>
      <c r="X695" s="300"/>
      <c r="Y695" s="300"/>
      <c r="Z695" s="300"/>
      <c r="AA695" s="300"/>
      <c r="AB695" s="300"/>
      <c r="AC695" s="300"/>
      <c r="AD695" s="300"/>
      <c r="AE695" s="300"/>
      <c r="AF695" s="300"/>
      <c r="AG695" s="300"/>
      <c r="AH695" s="300"/>
      <c r="AI695" s="300"/>
      <c r="AJ695" s="300"/>
      <c r="AK695" s="300"/>
      <c r="AL695" s="300"/>
      <c r="AM695" s="300"/>
      <c r="AN695" s="300"/>
      <c r="AO695" s="300"/>
      <c r="AP695" s="300"/>
      <c r="AQ695" s="300"/>
      <c r="AR695" s="300"/>
    </row>
    <row r="696" spans="2:44" s="2" customFormat="1" ht="15.75" customHeight="1">
      <c r="B696" s="300"/>
      <c r="C696" s="45"/>
      <c r="D696" s="300"/>
      <c r="E696" s="300"/>
      <c r="F696" s="300"/>
      <c r="G696" s="300"/>
      <c r="H696" s="300"/>
      <c r="I696" s="300"/>
      <c r="J696" s="300"/>
      <c r="K696" s="300"/>
      <c r="L696" s="300"/>
      <c r="M696" s="300"/>
      <c r="N696" s="300"/>
      <c r="O696" s="300"/>
      <c r="P696" s="300"/>
      <c r="Q696" s="300"/>
      <c r="R696" s="300"/>
      <c r="S696" s="300"/>
      <c r="T696" s="300"/>
      <c r="U696" s="300"/>
      <c r="V696" s="300"/>
      <c r="W696" s="300"/>
      <c r="X696" s="300"/>
      <c r="Y696" s="300"/>
      <c r="Z696" s="300"/>
      <c r="AA696" s="300"/>
      <c r="AB696" s="300"/>
      <c r="AC696" s="300"/>
      <c r="AD696" s="300"/>
      <c r="AE696" s="300"/>
      <c r="AF696" s="300"/>
      <c r="AG696" s="300"/>
      <c r="AH696" s="300"/>
      <c r="AI696" s="300"/>
      <c r="AJ696" s="300"/>
      <c r="AK696" s="300"/>
      <c r="AL696" s="300"/>
      <c r="AM696" s="300"/>
      <c r="AN696" s="300"/>
      <c r="AO696" s="300"/>
      <c r="AP696" s="300"/>
      <c r="AQ696" s="300"/>
      <c r="AR696" s="300"/>
    </row>
    <row r="697" spans="2:44" s="2" customFormat="1" ht="15.75" customHeight="1">
      <c r="B697" s="300"/>
      <c r="C697" s="45"/>
      <c r="D697" s="300"/>
      <c r="E697" s="300"/>
      <c r="F697" s="300"/>
      <c r="G697" s="300"/>
      <c r="H697" s="300"/>
      <c r="I697" s="300"/>
      <c r="J697" s="300"/>
      <c r="K697" s="300"/>
      <c r="L697" s="300"/>
      <c r="M697" s="300"/>
      <c r="N697" s="300"/>
      <c r="O697" s="300"/>
      <c r="P697" s="300"/>
      <c r="Q697" s="300"/>
      <c r="R697" s="300"/>
      <c r="S697" s="300"/>
      <c r="T697" s="300"/>
      <c r="U697" s="300"/>
      <c r="V697" s="300"/>
      <c r="W697" s="300"/>
      <c r="X697" s="300"/>
      <c r="Y697" s="300"/>
      <c r="Z697" s="300"/>
      <c r="AA697" s="300"/>
      <c r="AB697" s="300"/>
      <c r="AC697" s="300"/>
      <c r="AD697" s="300"/>
      <c r="AE697" s="300"/>
      <c r="AF697" s="300"/>
      <c r="AG697" s="300"/>
      <c r="AH697" s="300"/>
      <c r="AI697" s="300"/>
      <c r="AJ697" s="300"/>
      <c r="AK697" s="300"/>
      <c r="AL697" s="300"/>
      <c r="AM697" s="300"/>
      <c r="AN697" s="300"/>
      <c r="AO697" s="300"/>
      <c r="AP697" s="300"/>
      <c r="AQ697" s="300"/>
      <c r="AR697" s="300"/>
    </row>
    <row r="698" spans="2:44" s="2" customFormat="1" ht="15.75" customHeight="1">
      <c r="B698" s="300"/>
      <c r="C698" s="45"/>
      <c r="D698" s="300"/>
      <c r="E698" s="300"/>
      <c r="F698" s="300"/>
      <c r="G698" s="300"/>
      <c r="H698" s="300"/>
      <c r="I698" s="300"/>
      <c r="J698" s="300"/>
      <c r="K698" s="300"/>
      <c r="L698" s="300"/>
      <c r="M698" s="300"/>
      <c r="N698" s="300"/>
      <c r="O698" s="300"/>
      <c r="P698" s="300"/>
      <c r="Q698" s="300"/>
      <c r="R698" s="300"/>
      <c r="S698" s="300"/>
      <c r="T698" s="300"/>
      <c r="U698" s="300"/>
      <c r="V698" s="300"/>
      <c r="W698" s="300"/>
      <c r="X698" s="300"/>
      <c r="Y698" s="300"/>
      <c r="Z698" s="300"/>
      <c r="AA698" s="300"/>
      <c r="AB698" s="300"/>
      <c r="AC698" s="300"/>
      <c r="AD698" s="300"/>
      <c r="AE698" s="300"/>
      <c r="AF698" s="300"/>
      <c r="AG698" s="300"/>
      <c r="AH698" s="300"/>
      <c r="AI698" s="300"/>
      <c r="AJ698" s="300"/>
      <c r="AK698" s="300"/>
      <c r="AL698" s="300"/>
      <c r="AM698" s="300"/>
      <c r="AN698" s="300"/>
      <c r="AO698" s="300"/>
      <c r="AP698" s="300"/>
      <c r="AQ698" s="300"/>
      <c r="AR698" s="300"/>
    </row>
    <row r="699" spans="2:44" s="2" customFormat="1" ht="15.75" customHeight="1">
      <c r="B699" s="300"/>
      <c r="C699" s="45"/>
      <c r="D699" s="300"/>
      <c r="E699" s="300"/>
      <c r="F699" s="300"/>
      <c r="G699" s="300"/>
      <c r="H699" s="300"/>
      <c r="I699" s="300"/>
      <c r="J699" s="300"/>
      <c r="K699" s="300"/>
      <c r="L699" s="300"/>
      <c r="M699" s="300"/>
      <c r="N699" s="300"/>
      <c r="O699" s="300"/>
      <c r="P699" s="300"/>
      <c r="Q699" s="300"/>
      <c r="R699" s="300"/>
      <c r="S699" s="300"/>
      <c r="T699" s="300"/>
      <c r="U699" s="300"/>
      <c r="V699" s="300"/>
      <c r="W699" s="300"/>
      <c r="X699" s="300"/>
      <c r="Y699" s="300"/>
      <c r="Z699" s="300"/>
      <c r="AA699" s="300"/>
      <c r="AB699" s="300"/>
      <c r="AC699" s="300"/>
      <c r="AD699" s="300"/>
      <c r="AE699" s="300"/>
      <c r="AF699" s="300"/>
      <c r="AG699" s="300"/>
      <c r="AH699" s="300"/>
      <c r="AI699" s="300"/>
      <c r="AJ699" s="300"/>
      <c r="AK699" s="300"/>
      <c r="AL699" s="300"/>
      <c r="AM699" s="300"/>
      <c r="AN699" s="300"/>
      <c r="AO699" s="300"/>
      <c r="AP699" s="300"/>
      <c r="AQ699" s="300"/>
      <c r="AR699" s="300"/>
    </row>
    <row r="700" spans="2:44" s="2" customFormat="1" ht="15.75" customHeight="1">
      <c r="B700" s="300"/>
      <c r="C700" s="45"/>
      <c r="D700" s="300"/>
      <c r="E700" s="300"/>
      <c r="F700" s="300"/>
      <c r="G700" s="300"/>
      <c r="H700" s="300"/>
      <c r="I700" s="300"/>
      <c r="J700" s="300"/>
      <c r="K700" s="300"/>
      <c r="L700" s="300"/>
      <c r="M700" s="300"/>
      <c r="N700" s="300"/>
      <c r="O700" s="300"/>
      <c r="P700" s="300"/>
      <c r="Q700" s="300"/>
      <c r="R700" s="300"/>
      <c r="S700" s="300"/>
      <c r="T700" s="300"/>
      <c r="U700" s="300"/>
      <c r="V700" s="300"/>
      <c r="W700" s="300"/>
      <c r="X700" s="300"/>
      <c r="Y700" s="300"/>
      <c r="Z700" s="300"/>
      <c r="AA700" s="300"/>
      <c r="AB700" s="300"/>
      <c r="AC700" s="300"/>
      <c r="AD700" s="300"/>
      <c r="AE700" s="300"/>
      <c r="AF700" s="300"/>
      <c r="AG700" s="300"/>
      <c r="AH700" s="300"/>
      <c r="AI700" s="300"/>
      <c r="AJ700" s="300"/>
      <c r="AK700" s="300"/>
      <c r="AL700" s="300"/>
      <c r="AM700" s="300"/>
      <c r="AN700" s="300"/>
      <c r="AO700" s="300"/>
      <c r="AP700" s="300"/>
      <c r="AQ700" s="300"/>
      <c r="AR700" s="300"/>
    </row>
    <row r="701" spans="2:44" s="2" customFormat="1" ht="15.75" customHeight="1">
      <c r="B701" s="300"/>
      <c r="C701" s="45"/>
      <c r="D701" s="300"/>
      <c r="E701" s="300"/>
      <c r="F701" s="300"/>
      <c r="G701" s="300"/>
      <c r="H701" s="300"/>
      <c r="I701" s="300"/>
      <c r="J701" s="300"/>
      <c r="K701" s="300"/>
      <c r="L701" s="300"/>
      <c r="M701" s="300"/>
      <c r="N701" s="300"/>
      <c r="O701" s="300"/>
      <c r="P701" s="300"/>
      <c r="Q701" s="300"/>
      <c r="R701" s="300"/>
      <c r="S701" s="300"/>
      <c r="T701" s="300"/>
      <c r="U701" s="300"/>
      <c r="V701" s="300"/>
      <c r="W701" s="300"/>
      <c r="X701" s="300"/>
      <c r="Y701" s="300"/>
      <c r="Z701" s="300"/>
      <c r="AA701" s="300"/>
      <c r="AB701" s="300"/>
      <c r="AC701" s="300"/>
      <c r="AD701" s="300"/>
      <c r="AE701" s="300"/>
      <c r="AF701" s="300"/>
      <c r="AG701" s="300"/>
      <c r="AH701" s="300"/>
      <c r="AI701" s="300"/>
      <c r="AJ701" s="300"/>
      <c r="AK701" s="300"/>
      <c r="AL701" s="300"/>
      <c r="AM701" s="300"/>
      <c r="AN701" s="300"/>
      <c r="AO701" s="300"/>
      <c r="AP701" s="300"/>
      <c r="AQ701" s="300"/>
      <c r="AR701" s="300"/>
    </row>
    <row r="702" spans="2:44" s="2" customFormat="1" ht="15.75" customHeight="1">
      <c r="B702" s="300"/>
      <c r="C702" s="45"/>
      <c r="D702" s="300"/>
      <c r="E702" s="300"/>
      <c r="F702" s="300"/>
      <c r="G702" s="300"/>
      <c r="H702" s="300"/>
      <c r="I702" s="300"/>
      <c r="J702" s="300"/>
      <c r="K702" s="300"/>
      <c r="L702" s="300"/>
      <c r="M702" s="300"/>
      <c r="N702" s="300"/>
      <c r="O702" s="300"/>
      <c r="P702" s="300"/>
      <c r="Q702" s="300"/>
      <c r="R702" s="300"/>
      <c r="S702" s="300"/>
      <c r="T702" s="300"/>
      <c r="U702" s="300"/>
      <c r="V702" s="300"/>
      <c r="W702" s="300"/>
      <c r="X702" s="300"/>
      <c r="Y702" s="300"/>
      <c r="Z702" s="300"/>
      <c r="AA702" s="300"/>
      <c r="AB702" s="300"/>
      <c r="AC702" s="300"/>
      <c r="AD702" s="300"/>
      <c r="AE702" s="300"/>
      <c r="AF702" s="300"/>
      <c r="AG702" s="300"/>
      <c r="AH702" s="300"/>
      <c r="AI702" s="300"/>
      <c r="AJ702" s="300"/>
      <c r="AK702" s="300"/>
      <c r="AL702" s="300"/>
      <c r="AM702" s="300"/>
      <c r="AN702" s="300"/>
      <c r="AO702" s="300"/>
      <c r="AP702" s="300"/>
      <c r="AQ702" s="300"/>
      <c r="AR702" s="300"/>
    </row>
    <row r="703" spans="2:44" s="2" customFormat="1" ht="15.75" customHeight="1">
      <c r="B703" s="300"/>
      <c r="C703" s="45"/>
      <c r="D703" s="300"/>
      <c r="E703" s="300"/>
      <c r="F703" s="300"/>
      <c r="G703" s="300"/>
      <c r="H703" s="300"/>
      <c r="I703" s="300"/>
      <c r="J703" s="300"/>
      <c r="K703" s="300"/>
      <c r="L703" s="300"/>
      <c r="M703" s="300"/>
      <c r="N703" s="300"/>
      <c r="O703" s="300"/>
      <c r="P703" s="300"/>
      <c r="Q703" s="300"/>
      <c r="R703" s="300"/>
      <c r="S703" s="300"/>
      <c r="T703" s="300"/>
      <c r="U703" s="300"/>
      <c r="V703" s="300"/>
      <c r="W703" s="300"/>
      <c r="X703" s="300"/>
      <c r="Y703" s="300"/>
      <c r="Z703" s="300"/>
      <c r="AA703" s="300"/>
      <c r="AB703" s="300"/>
      <c r="AC703" s="300"/>
      <c r="AD703" s="300"/>
      <c r="AE703" s="300"/>
      <c r="AF703" s="300"/>
      <c r="AG703" s="300"/>
      <c r="AH703" s="300"/>
      <c r="AI703" s="300"/>
      <c r="AJ703" s="300"/>
      <c r="AK703" s="300"/>
      <c r="AL703" s="300"/>
      <c r="AM703" s="300"/>
      <c r="AN703" s="300"/>
      <c r="AO703" s="300"/>
      <c r="AP703" s="300"/>
      <c r="AQ703" s="300"/>
      <c r="AR703" s="300"/>
    </row>
    <row r="704" spans="2:44" s="2" customFormat="1" ht="15.75" customHeight="1">
      <c r="B704" s="300"/>
      <c r="C704" s="45"/>
      <c r="D704" s="300"/>
      <c r="E704" s="300"/>
      <c r="F704" s="300"/>
      <c r="G704" s="300"/>
      <c r="H704" s="300"/>
      <c r="I704" s="300"/>
      <c r="J704" s="300"/>
      <c r="K704" s="300"/>
      <c r="L704" s="300"/>
      <c r="M704" s="300"/>
      <c r="N704" s="300"/>
      <c r="O704" s="300"/>
      <c r="P704" s="300"/>
      <c r="Q704" s="300"/>
      <c r="R704" s="300"/>
      <c r="S704" s="300"/>
      <c r="T704" s="300"/>
      <c r="U704" s="300"/>
      <c r="V704" s="300"/>
      <c r="W704" s="300"/>
      <c r="X704" s="300"/>
      <c r="Y704" s="300"/>
      <c r="Z704" s="300"/>
      <c r="AA704" s="300"/>
      <c r="AB704" s="300"/>
      <c r="AC704" s="300"/>
      <c r="AD704" s="300"/>
      <c r="AE704" s="300"/>
      <c r="AF704" s="300"/>
      <c r="AG704" s="300"/>
      <c r="AH704" s="300"/>
      <c r="AI704" s="300"/>
      <c r="AJ704" s="300"/>
      <c r="AK704" s="300"/>
      <c r="AL704" s="300"/>
      <c r="AM704" s="300"/>
      <c r="AN704" s="300"/>
      <c r="AO704" s="300"/>
      <c r="AP704" s="300"/>
      <c r="AQ704" s="300"/>
      <c r="AR704" s="300"/>
    </row>
    <row r="705" spans="2:44" s="2" customFormat="1" ht="15.75" customHeight="1">
      <c r="B705" s="300"/>
      <c r="C705" s="45"/>
      <c r="D705" s="300"/>
      <c r="E705" s="300"/>
      <c r="F705" s="300"/>
      <c r="G705" s="300"/>
      <c r="H705" s="300"/>
      <c r="I705" s="300"/>
      <c r="J705" s="300"/>
      <c r="K705" s="300"/>
      <c r="L705" s="300"/>
      <c r="M705" s="300"/>
      <c r="N705" s="300"/>
      <c r="O705" s="300"/>
      <c r="P705" s="300"/>
      <c r="Q705" s="300"/>
      <c r="R705" s="300"/>
      <c r="S705" s="300"/>
      <c r="T705" s="300"/>
      <c r="U705" s="300"/>
      <c r="V705" s="300"/>
      <c r="W705" s="300"/>
      <c r="X705" s="300"/>
      <c r="Y705" s="300"/>
      <c r="Z705" s="300"/>
      <c r="AA705" s="300"/>
      <c r="AB705" s="300"/>
      <c r="AC705" s="300"/>
      <c r="AD705" s="300"/>
      <c r="AE705" s="300"/>
      <c r="AF705" s="300"/>
      <c r="AG705" s="300"/>
      <c r="AH705" s="300"/>
      <c r="AI705" s="300"/>
      <c r="AJ705" s="300"/>
      <c r="AK705" s="300"/>
      <c r="AL705" s="300"/>
      <c r="AM705" s="300"/>
      <c r="AN705" s="300"/>
      <c r="AO705" s="300"/>
      <c r="AP705" s="300"/>
      <c r="AQ705" s="300"/>
      <c r="AR705" s="300"/>
    </row>
    <row r="706" spans="2:44" s="2" customFormat="1" ht="15.75" customHeight="1">
      <c r="B706" s="300"/>
      <c r="C706" s="45"/>
      <c r="D706" s="300"/>
      <c r="E706" s="300"/>
      <c r="F706" s="300"/>
      <c r="G706" s="300"/>
      <c r="H706" s="300"/>
      <c r="I706" s="300"/>
      <c r="J706" s="300"/>
      <c r="K706" s="300"/>
      <c r="L706" s="300"/>
      <c r="M706" s="300"/>
      <c r="N706" s="300"/>
      <c r="O706" s="300"/>
      <c r="P706" s="300"/>
      <c r="Q706" s="300"/>
      <c r="R706" s="300"/>
      <c r="S706" s="300"/>
      <c r="T706" s="300"/>
      <c r="U706" s="300"/>
      <c r="V706" s="300"/>
      <c r="W706" s="300"/>
      <c r="X706" s="300"/>
      <c r="Y706" s="300"/>
      <c r="Z706" s="300"/>
      <c r="AA706" s="300"/>
      <c r="AB706" s="300"/>
      <c r="AC706" s="300"/>
      <c r="AD706" s="300"/>
      <c r="AE706" s="300"/>
      <c r="AF706" s="300"/>
      <c r="AG706" s="300"/>
      <c r="AH706" s="300"/>
      <c r="AI706" s="300"/>
      <c r="AJ706" s="300"/>
      <c r="AK706" s="300"/>
      <c r="AL706" s="300"/>
      <c r="AM706" s="300"/>
      <c r="AN706" s="300"/>
      <c r="AO706" s="300"/>
      <c r="AP706" s="300"/>
      <c r="AQ706" s="300"/>
      <c r="AR706" s="300"/>
    </row>
    <row r="707" spans="2:44" s="2" customFormat="1" ht="15.75" customHeight="1">
      <c r="B707" s="300"/>
      <c r="C707" s="45"/>
      <c r="D707" s="300"/>
      <c r="E707" s="300"/>
      <c r="F707" s="300"/>
      <c r="G707" s="300"/>
      <c r="H707" s="300"/>
      <c r="I707" s="300"/>
      <c r="J707" s="300"/>
      <c r="K707" s="300"/>
      <c r="L707" s="300"/>
      <c r="M707" s="300"/>
      <c r="N707" s="300"/>
      <c r="O707" s="300"/>
      <c r="P707" s="300"/>
      <c r="Q707" s="300"/>
      <c r="R707" s="300"/>
      <c r="S707" s="300"/>
      <c r="T707" s="300"/>
      <c r="U707" s="300"/>
      <c r="V707" s="300"/>
      <c r="W707" s="300"/>
      <c r="X707" s="300"/>
      <c r="Y707" s="300"/>
      <c r="Z707" s="300"/>
      <c r="AA707" s="300"/>
      <c r="AB707" s="300"/>
      <c r="AC707" s="300"/>
      <c r="AD707" s="300"/>
      <c r="AE707" s="300"/>
      <c r="AF707" s="300"/>
      <c r="AG707" s="300"/>
      <c r="AH707" s="300"/>
      <c r="AI707" s="300"/>
      <c r="AJ707" s="300"/>
      <c r="AK707" s="300"/>
      <c r="AL707" s="300"/>
      <c r="AM707" s="300"/>
      <c r="AN707" s="300"/>
      <c r="AO707" s="300"/>
      <c r="AP707" s="300"/>
      <c r="AQ707" s="300"/>
      <c r="AR707" s="300"/>
    </row>
    <row r="708" spans="2:44" s="2" customFormat="1" ht="15.75" customHeight="1">
      <c r="B708" s="300"/>
      <c r="C708" s="45"/>
      <c r="D708" s="300"/>
      <c r="E708" s="300"/>
      <c r="F708" s="300"/>
      <c r="G708" s="300"/>
      <c r="H708" s="300"/>
      <c r="I708" s="300"/>
      <c r="J708" s="300"/>
      <c r="K708" s="300"/>
      <c r="L708" s="300"/>
      <c r="M708" s="300"/>
      <c r="N708" s="300"/>
      <c r="O708" s="300"/>
      <c r="P708" s="300"/>
      <c r="Q708" s="300"/>
      <c r="R708" s="300"/>
      <c r="S708" s="300"/>
      <c r="T708" s="300"/>
      <c r="U708" s="300"/>
      <c r="V708" s="300"/>
      <c r="W708" s="300"/>
      <c r="X708" s="300"/>
      <c r="Y708" s="300"/>
      <c r="Z708" s="300"/>
      <c r="AA708" s="300"/>
      <c r="AB708" s="300"/>
      <c r="AC708" s="300"/>
      <c r="AD708" s="300"/>
      <c r="AE708" s="300"/>
      <c r="AF708" s="300"/>
      <c r="AG708" s="300"/>
      <c r="AH708" s="300"/>
      <c r="AI708" s="300"/>
      <c r="AJ708" s="300"/>
      <c r="AK708" s="300"/>
      <c r="AL708" s="300"/>
      <c r="AM708" s="300"/>
      <c r="AN708" s="300"/>
      <c r="AO708" s="300"/>
      <c r="AP708" s="300"/>
      <c r="AQ708" s="300"/>
      <c r="AR708" s="300"/>
    </row>
    <row r="709" spans="2:44" s="2" customFormat="1" ht="15.75" customHeight="1">
      <c r="B709" s="300"/>
      <c r="C709" s="45"/>
      <c r="D709" s="300"/>
      <c r="E709" s="300"/>
      <c r="F709" s="300"/>
      <c r="G709" s="300"/>
      <c r="H709" s="300"/>
      <c r="I709" s="300"/>
      <c r="J709" s="300"/>
      <c r="K709" s="300"/>
      <c r="L709" s="300"/>
      <c r="M709" s="300"/>
      <c r="N709" s="300"/>
      <c r="O709" s="300"/>
      <c r="P709" s="300"/>
      <c r="Q709" s="300"/>
      <c r="R709" s="300"/>
      <c r="S709" s="300"/>
      <c r="T709" s="300"/>
      <c r="U709" s="300"/>
      <c r="V709" s="300"/>
      <c r="W709" s="300"/>
      <c r="X709" s="300"/>
      <c r="Y709" s="300"/>
      <c r="Z709" s="300"/>
      <c r="AA709" s="300"/>
      <c r="AB709" s="300"/>
      <c r="AC709" s="300"/>
      <c r="AD709" s="300"/>
      <c r="AE709" s="300"/>
      <c r="AF709" s="300"/>
      <c r="AG709" s="300"/>
      <c r="AH709" s="300"/>
      <c r="AI709" s="300"/>
      <c r="AJ709" s="300"/>
      <c r="AK709" s="300"/>
      <c r="AL709" s="300"/>
      <c r="AM709" s="300"/>
      <c r="AN709" s="300"/>
      <c r="AO709" s="300"/>
      <c r="AP709" s="300"/>
      <c r="AQ709" s="300"/>
      <c r="AR709" s="300"/>
    </row>
    <row r="710" spans="2:44" s="2" customFormat="1" ht="15.75" customHeight="1">
      <c r="B710" s="300"/>
      <c r="C710" s="45"/>
      <c r="D710" s="300"/>
      <c r="E710" s="300"/>
      <c r="F710" s="300"/>
      <c r="G710" s="300"/>
      <c r="H710" s="300"/>
      <c r="I710" s="300"/>
      <c r="J710" s="300"/>
      <c r="K710" s="300"/>
      <c r="L710" s="300"/>
      <c r="M710" s="300"/>
      <c r="N710" s="300"/>
      <c r="O710" s="300"/>
      <c r="P710" s="300"/>
      <c r="Q710" s="300"/>
      <c r="R710" s="300"/>
      <c r="S710" s="300"/>
      <c r="T710" s="300"/>
      <c r="U710" s="300"/>
      <c r="V710" s="300"/>
      <c r="W710" s="300"/>
      <c r="X710" s="300"/>
      <c r="Y710" s="300"/>
      <c r="Z710" s="300"/>
      <c r="AA710" s="300"/>
      <c r="AB710" s="300"/>
      <c r="AC710" s="300"/>
      <c r="AD710" s="300"/>
      <c r="AE710" s="300"/>
      <c r="AF710" s="300"/>
      <c r="AG710" s="300"/>
      <c r="AH710" s="300"/>
      <c r="AI710" s="300"/>
      <c r="AJ710" s="300"/>
      <c r="AK710" s="300"/>
      <c r="AL710" s="300"/>
      <c r="AM710" s="300"/>
      <c r="AN710" s="300"/>
      <c r="AO710" s="300"/>
      <c r="AP710" s="300"/>
      <c r="AQ710" s="300"/>
      <c r="AR710" s="300"/>
    </row>
    <row r="711" spans="2:44" s="2" customFormat="1" ht="15.75" customHeight="1">
      <c r="B711" s="300"/>
      <c r="C711" s="45"/>
      <c r="D711" s="300"/>
      <c r="E711" s="300"/>
      <c r="F711" s="300"/>
      <c r="G711" s="300"/>
      <c r="H711" s="300"/>
      <c r="I711" s="300"/>
      <c r="J711" s="300"/>
      <c r="K711" s="300"/>
      <c r="L711" s="300"/>
      <c r="M711" s="300"/>
      <c r="N711" s="300"/>
      <c r="O711" s="300"/>
      <c r="P711" s="300"/>
      <c r="Q711" s="300"/>
      <c r="R711" s="300"/>
      <c r="S711" s="300"/>
      <c r="T711" s="300"/>
      <c r="U711" s="300"/>
      <c r="V711" s="300"/>
      <c r="W711" s="300"/>
      <c r="X711" s="300"/>
      <c r="Y711" s="300"/>
      <c r="Z711" s="300"/>
      <c r="AA711" s="300"/>
      <c r="AB711" s="300"/>
      <c r="AC711" s="300"/>
      <c r="AD711" s="300"/>
      <c r="AE711" s="300"/>
      <c r="AF711" s="300"/>
      <c r="AG711" s="300"/>
      <c r="AH711" s="300"/>
      <c r="AI711" s="300"/>
      <c r="AJ711" s="300"/>
      <c r="AK711" s="300"/>
      <c r="AL711" s="300"/>
      <c r="AM711" s="300"/>
      <c r="AN711" s="300"/>
      <c r="AO711" s="300"/>
      <c r="AP711" s="300"/>
      <c r="AQ711" s="300"/>
      <c r="AR711" s="300"/>
    </row>
    <row r="712" spans="2:44" s="2" customFormat="1" ht="15.75" customHeight="1">
      <c r="B712" s="300"/>
      <c r="C712" s="45"/>
      <c r="D712" s="300"/>
      <c r="E712" s="300"/>
      <c r="F712" s="300"/>
      <c r="G712" s="300"/>
      <c r="H712" s="300"/>
      <c r="I712" s="300"/>
      <c r="J712" s="300"/>
      <c r="K712" s="300"/>
      <c r="L712" s="300"/>
      <c r="M712" s="300"/>
      <c r="N712" s="300"/>
      <c r="O712" s="300"/>
      <c r="P712" s="300"/>
      <c r="Q712" s="300"/>
      <c r="R712" s="300"/>
      <c r="S712" s="300"/>
      <c r="T712" s="300"/>
      <c r="U712" s="300"/>
      <c r="V712" s="300"/>
      <c r="W712" s="300"/>
      <c r="X712" s="300"/>
      <c r="Y712" s="300"/>
      <c r="Z712" s="300"/>
      <c r="AA712" s="300"/>
      <c r="AB712" s="300"/>
      <c r="AC712" s="300"/>
      <c r="AD712" s="300"/>
      <c r="AE712" s="300"/>
      <c r="AF712" s="300"/>
      <c r="AG712" s="300"/>
      <c r="AH712" s="300"/>
      <c r="AI712" s="300"/>
      <c r="AJ712" s="300"/>
      <c r="AK712" s="300"/>
      <c r="AL712" s="300"/>
      <c r="AM712" s="300"/>
      <c r="AN712" s="300"/>
      <c r="AO712" s="300"/>
      <c r="AP712" s="300"/>
      <c r="AQ712" s="300"/>
      <c r="AR712" s="300"/>
    </row>
    <row r="713" spans="2:44" s="2" customFormat="1" ht="15.75" customHeight="1">
      <c r="B713" s="300"/>
      <c r="C713" s="45"/>
      <c r="D713" s="300"/>
      <c r="E713" s="300"/>
      <c r="F713" s="300"/>
      <c r="G713" s="300"/>
      <c r="H713" s="300"/>
      <c r="I713" s="300"/>
      <c r="J713" s="300"/>
      <c r="K713" s="300"/>
      <c r="L713" s="300"/>
      <c r="M713" s="300"/>
      <c r="N713" s="300"/>
      <c r="O713" s="300"/>
      <c r="P713" s="300"/>
      <c r="Q713" s="300"/>
      <c r="R713" s="300"/>
      <c r="S713" s="300"/>
      <c r="T713" s="300"/>
      <c r="U713" s="300"/>
      <c r="V713" s="300"/>
      <c r="W713" s="300"/>
      <c r="X713" s="300"/>
      <c r="Y713" s="300"/>
      <c r="Z713" s="300"/>
      <c r="AA713" s="300"/>
      <c r="AB713" s="300"/>
      <c r="AC713" s="300"/>
      <c r="AD713" s="300"/>
      <c r="AE713" s="300"/>
      <c r="AF713" s="300"/>
      <c r="AG713" s="300"/>
      <c r="AH713" s="300"/>
      <c r="AI713" s="300"/>
      <c r="AJ713" s="300"/>
      <c r="AK713" s="300"/>
      <c r="AL713" s="300"/>
      <c r="AM713" s="300"/>
      <c r="AN713" s="300"/>
      <c r="AO713" s="300"/>
      <c r="AP713" s="300"/>
      <c r="AQ713" s="300"/>
      <c r="AR713" s="300"/>
    </row>
    <row r="714" spans="2:44" s="2" customFormat="1" ht="15.75" customHeight="1">
      <c r="B714" s="300"/>
      <c r="C714" s="45"/>
      <c r="D714" s="300"/>
      <c r="E714" s="300"/>
      <c r="F714" s="300"/>
      <c r="G714" s="300"/>
      <c r="H714" s="300"/>
      <c r="I714" s="300"/>
      <c r="J714" s="300"/>
      <c r="K714" s="300"/>
      <c r="L714" s="300"/>
      <c r="M714" s="300"/>
      <c r="N714" s="300"/>
      <c r="O714" s="300"/>
      <c r="P714" s="300"/>
      <c r="Q714" s="300"/>
      <c r="R714" s="300"/>
      <c r="S714" s="300"/>
      <c r="T714" s="300"/>
      <c r="U714" s="300"/>
      <c r="V714" s="300"/>
      <c r="W714" s="300"/>
      <c r="X714" s="300"/>
      <c r="Y714" s="300"/>
      <c r="Z714" s="300"/>
      <c r="AA714" s="300"/>
      <c r="AB714" s="300"/>
      <c r="AC714" s="300"/>
      <c r="AD714" s="300"/>
      <c r="AE714" s="300"/>
      <c r="AF714" s="300"/>
      <c r="AG714" s="300"/>
      <c r="AH714" s="300"/>
      <c r="AI714" s="300"/>
      <c r="AJ714" s="300"/>
      <c r="AK714" s="300"/>
      <c r="AL714" s="300"/>
      <c r="AM714" s="300"/>
      <c r="AN714" s="300"/>
      <c r="AO714" s="300"/>
      <c r="AP714" s="300"/>
      <c r="AQ714" s="300"/>
      <c r="AR714" s="300"/>
    </row>
    <row r="715" spans="2:44" s="2" customFormat="1" ht="15.75" customHeight="1">
      <c r="B715" s="300"/>
      <c r="C715" s="45"/>
      <c r="D715" s="300"/>
      <c r="E715" s="300"/>
      <c r="F715" s="300"/>
      <c r="G715" s="300"/>
      <c r="H715" s="300"/>
      <c r="I715" s="300"/>
      <c r="J715" s="300"/>
      <c r="K715" s="300"/>
      <c r="L715" s="300"/>
      <c r="M715" s="300"/>
      <c r="N715" s="300"/>
      <c r="O715" s="300"/>
      <c r="P715" s="300"/>
      <c r="Q715" s="300"/>
      <c r="R715" s="300"/>
      <c r="S715" s="300"/>
      <c r="T715" s="300"/>
      <c r="U715" s="300"/>
      <c r="V715" s="300"/>
      <c r="W715" s="300"/>
      <c r="X715" s="300"/>
      <c r="Y715" s="300"/>
      <c r="Z715" s="300"/>
      <c r="AA715" s="300"/>
      <c r="AB715" s="300"/>
      <c r="AC715" s="300"/>
      <c r="AD715" s="300"/>
      <c r="AE715" s="300"/>
      <c r="AF715" s="300"/>
      <c r="AG715" s="300"/>
      <c r="AH715" s="300"/>
      <c r="AI715" s="300"/>
      <c r="AJ715" s="300"/>
      <c r="AK715" s="300"/>
      <c r="AL715" s="300"/>
      <c r="AM715" s="300"/>
      <c r="AN715" s="300"/>
      <c r="AO715" s="300"/>
      <c r="AP715" s="300"/>
      <c r="AQ715" s="300"/>
      <c r="AR715" s="300"/>
    </row>
    <row r="716" spans="2:44" s="2" customFormat="1" ht="15.75" customHeight="1">
      <c r="B716" s="300"/>
      <c r="C716" s="45"/>
      <c r="D716" s="300"/>
      <c r="E716" s="300"/>
      <c r="F716" s="300"/>
      <c r="G716" s="300"/>
      <c r="H716" s="300"/>
      <c r="I716" s="300"/>
      <c r="J716" s="300"/>
      <c r="K716" s="300"/>
      <c r="L716" s="300"/>
      <c r="M716" s="300"/>
      <c r="N716" s="300"/>
      <c r="O716" s="300"/>
      <c r="P716" s="300"/>
      <c r="Q716" s="300"/>
      <c r="R716" s="300"/>
      <c r="S716" s="300"/>
      <c r="T716" s="300"/>
      <c r="U716" s="300"/>
      <c r="V716" s="300"/>
      <c r="W716" s="300"/>
      <c r="X716" s="300"/>
      <c r="Y716" s="300"/>
      <c r="Z716" s="300"/>
      <c r="AA716" s="300"/>
      <c r="AB716" s="300"/>
      <c r="AC716" s="300"/>
      <c r="AD716" s="300"/>
      <c r="AE716" s="300"/>
      <c r="AF716" s="300"/>
      <c r="AG716" s="300"/>
      <c r="AH716" s="300"/>
      <c r="AI716" s="300"/>
      <c r="AJ716" s="300"/>
      <c r="AK716" s="300"/>
      <c r="AL716" s="300"/>
      <c r="AM716" s="300"/>
      <c r="AN716" s="300"/>
      <c r="AO716" s="300"/>
      <c r="AP716" s="300"/>
      <c r="AQ716" s="300"/>
      <c r="AR716" s="300"/>
    </row>
    <row r="717" spans="2:44" s="2" customFormat="1" ht="15.75" customHeight="1">
      <c r="B717" s="300"/>
      <c r="C717" s="45"/>
      <c r="D717" s="300"/>
      <c r="E717" s="300"/>
      <c r="F717" s="300"/>
      <c r="G717" s="300"/>
      <c r="H717" s="300"/>
      <c r="I717" s="300"/>
      <c r="J717" s="300"/>
      <c r="K717" s="300"/>
      <c r="L717" s="300"/>
      <c r="M717" s="300"/>
      <c r="N717" s="300"/>
      <c r="O717" s="300"/>
      <c r="P717" s="300"/>
      <c r="Q717" s="300"/>
      <c r="R717" s="300"/>
      <c r="S717" s="300"/>
      <c r="T717" s="300"/>
      <c r="U717" s="300"/>
      <c r="V717" s="300"/>
      <c r="W717" s="300"/>
      <c r="X717" s="300"/>
      <c r="Y717" s="300"/>
      <c r="Z717" s="300"/>
      <c r="AA717" s="300"/>
      <c r="AB717" s="300"/>
      <c r="AC717" s="300"/>
      <c r="AD717" s="300"/>
      <c r="AE717" s="300"/>
      <c r="AF717" s="300"/>
      <c r="AG717" s="300"/>
      <c r="AH717" s="300"/>
      <c r="AI717" s="300"/>
      <c r="AJ717" s="300"/>
      <c r="AK717" s="300"/>
      <c r="AL717" s="300"/>
      <c r="AM717" s="300"/>
      <c r="AN717" s="300"/>
      <c r="AO717" s="300"/>
      <c r="AP717" s="300"/>
      <c r="AQ717" s="300"/>
      <c r="AR717" s="300"/>
    </row>
    <row r="718" spans="2:44" s="2" customFormat="1" ht="15.75" customHeight="1">
      <c r="B718" s="300"/>
      <c r="C718" s="45"/>
      <c r="D718" s="300"/>
      <c r="E718" s="300"/>
      <c r="F718" s="300"/>
      <c r="G718" s="300"/>
      <c r="H718" s="300"/>
      <c r="I718" s="300"/>
      <c r="J718" s="300"/>
      <c r="K718" s="300"/>
      <c r="L718" s="300"/>
      <c r="M718" s="300"/>
      <c r="N718" s="300"/>
      <c r="O718" s="300"/>
      <c r="P718" s="300"/>
      <c r="Q718" s="300"/>
      <c r="R718" s="300"/>
      <c r="S718" s="300"/>
      <c r="T718" s="300"/>
      <c r="U718" s="300"/>
      <c r="V718" s="300"/>
      <c r="W718" s="300"/>
      <c r="X718" s="300"/>
      <c r="Y718" s="300"/>
      <c r="Z718" s="300"/>
      <c r="AA718" s="300"/>
      <c r="AB718" s="300"/>
      <c r="AC718" s="300"/>
      <c r="AD718" s="300"/>
      <c r="AE718" s="300"/>
      <c r="AF718" s="300"/>
      <c r="AG718" s="300"/>
      <c r="AH718" s="300"/>
      <c r="AI718" s="300"/>
      <c r="AJ718" s="300"/>
      <c r="AK718" s="300"/>
      <c r="AL718" s="300"/>
      <c r="AM718" s="300"/>
      <c r="AN718" s="300"/>
      <c r="AO718" s="300"/>
      <c r="AP718" s="300"/>
      <c r="AQ718" s="300"/>
      <c r="AR718" s="300"/>
    </row>
    <row r="719" spans="2:44" s="2" customFormat="1" ht="15.75" customHeight="1">
      <c r="B719" s="300"/>
      <c r="C719" s="45"/>
      <c r="D719" s="300"/>
      <c r="E719" s="300"/>
      <c r="F719" s="300"/>
      <c r="G719" s="300"/>
      <c r="H719" s="300"/>
      <c r="I719" s="300"/>
      <c r="J719" s="300"/>
      <c r="K719" s="300"/>
      <c r="L719" s="300"/>
      <c r="M719" s="300"/>
      <c r="N719" s="300"/>
      <c r="O719" s="300"/>
      <c r="P719" s="300"/>
      <c r="Q719" s="300"/>
      <c r="R719" s="300"/>
      <c r="S719" s="300"/>
      <c r="T719" s="300"/>
      <c r="U719" s="300"/>
      <c r="V719" s="300"/>
      <c r="W719" s="300"/>
      <c r="X719" s="300"/>
      <c r="Y719" s="300"/>
      <c r="Z719" s="300"/>
      <c r="AA719" s="300"/>
      <c r="AB719" s="300"/>
      <c r="AC719" s="300"/>
      <c r="AD719" s="300"/>
      <c r="AE719" s="300"/>
      <c r="AF719" s="300"/>
      <c r="AG719" s="300"/>
      <c r="AH719" s="300"/>
      <c r="AI719" s="300"/>
      <c r="AJ719" s="300"/>
      <c r="AK719" s="300"/>
      <c r="AL719" s="300"/>
      <c r="AM719" s="300"/>
      <c r="AN719" s="300"/>
      <c r="AO719" s="300"/>
      <c r="AP719" s="300"/>
      <c r="AQ719" s="300"/>
      <c r="AR719" s="300"/>
    </row>
    <row r="720" spans="2:44" s="2" customFormat="1" ht="15.75" customHeight="1">
      <c r="B720" s="300"/>
      <c r="C720" s="45"/>
      <c r="D720" s="300"/>
      <c r="E720" s="300"/>
      <c r="F720" s="300"/>
      <c r="G720" s="300"/>
      <c r="H720" s="300"/>
      <c r="I720" s="300"/>
      <c r="J720" s="300"/>
      <c r="K720" s="300"/>
      <c r="L720" s="300"/>
      <c r="M720" s="300"/>
      <c r="N720" s="300"/>
      <c r="O720" s="300"/>
      <c r="P720" s="300"/>
      <c r="Q720" s="300"/>
      <c r="R720" s="300"/>
      <c r="S720" s="300"/>
      <c r="T720" s="300"/>
      <c r="U720" s="300"/>
      <c r="V720" s="300"/>
      <c r="W720" s="300"/>
      <c r="X720" s="300"/>
      <c r="Y720" s="300"/>
      <c r="Z720" s="300"/>
      <c r="AA720" s="300"/>
      <c r="AB720" s="300"/>
      <c r="AC720" s="300"/>
      <c r="AD720" s="300"/>
      <c r="AE720" s="300"/>
      <c r="AF720" s="300"/>
      <c r="AG720" s="300"/>
      <c r="AH720" s="300"/>
      <c r="AI720" s="300"/>
      <c r="AJ720" s="300"/>
      <c r="AK720" s="300"/>
      <c r="AL720" s="300"/>
      <c r="AM720" s="300"/>
      <c r="AN720" s="300"/>
      <c r="AO720" s="300"/>
      <c r="AP720" s="300"/>
      <c r="AQ720" s="300"/>
      <c r="AR720" s="300"/>
    </row>
    <row r="721" spans="2:44" s="2" customFormat="1" ht="15.75" customHeight="1">
      <c r="B721" s="300"/>
      <c r="C721" s="45"/>
      <c r="D721" s="300"/>
      <c r="E721" s="300"/>
      <c r="F721" s="300"/>
      <c r="G721" s="300"/>
      <c r="H721" s="300"/>
      <c r="I721" s="300"/>
      <c r="J721" s="300"/>
      <c r="K721" s="300"/>
      <c r="L721" s="300"/>
      <c r="M721" s="300"/>
      <c r="N721" s="300"/>
      <c r="O721" s="300"/>
      <c r="P721" s="300"/>
      <c r="Q721" s="300"/>
      <c r="R721" s="300"/>
      <c r="S721" s="300"/>
      <c r="T721" s="300"/>
      <c r="U721" s="300"/>
      <c r="V721" s="300"/>
      <c r="W721" s="300"/>
      <c r="X721" s="300"/>
      <c r="Y721" s="300"/>
      <c r="Z721" s="300"/>
      <c r="AA721" s="300"/>
      <c r="AB721" s="300"/>
      <c r="AC721" s="300"/>
      <c r="AD721" s="300"/>
      <c r="AE721" s="300"/>
      <c r="AF721" s="300"/>
      <c r="AG721" s="300"/>
      <c r="AH721" s="300"/>
      <c r="AI721" s="300"/>
      <c r="AJ721" s="300"/>
      <c r="AK721" s="300"/>
      <c r="AL721" s="300"/>
      <c r="AM721" s="300"/>
      <c r="AN721" s="300"/>
      <c r="AO721" s="300"/>
      <c r="AP721" s="300"/>
      <c r="AQ721" s="300"/>
      <c r="AR721" s="300"/>
    </row>
    <row r="722" spans="2:44" s="2" customFormat="1" ht="15.75" customHeight="1">
      <c r="B722" s="300"/>
      <c r="C722" s="45"/>
      <c r="D722" s="300"/>
      <c r="E722" s="300"/>
      <c r="F722" s="300"/>
      <c r="G722" s="300"/>
      <c r="H722" s="300"/>
      <c r="I722" s="300"/>
      <c r="J722" s="300"/>
      <c r="K722" s="300"/>
      <c r="L722" s="300"/>
      <c r="M722" s="300"/>
      <c r="N722" s="300"/>
      <c r="O722" s="300"/>
      <c r="P722" s="300"/>
      <c r="Q722" s="300"/>
      <c r="R722" s="300"/>
      <c r="S722" s="300"/>
      <c r="T722" s="300"/>
      <c r="U722" s="300"/>
      <c r="V722" s="300"/>
      <c r="W722" s="300"/>
      <c r="X722" s="300"/>
      <c r="Y722" s="300"/>
      <c r="Z722" s="300"/>
      <c r="AA722" s="300"/>
      <c r="AB722" s="300"/>
      <c r="AC722" s="300"/>
      <c r="AD722" s="300"/>
      <c r="AE722" s="300"/>
      <c r="AF722" s="300"/>
      <c r="AG722" s="300"/>
      <c r="AH722" s="300"/>
      <c r="AI722" s="300"/>
      <c r="AJ722" s="300"/>
      <c r="AK722" s="300"/>
      <c r="AL722" s="300"/>
      <c r="AM722" s="300"/>
      <c r="AN722" s="300"/>
      <c r="AO722" s="300"/>
      <c r="AP722" s="300"/>
      <c r="AQ722" s="300"/>
      <c r="AR722" s="300"/>
    </row>
    <row r="723" spans="2:44" s="2" customFormat="1" ht="15.75" customHeight="1">
      <c r="B723" s="300"/>
      <c r="C723" s="45"/>
      <c r="D723" s="300"/>
      <c r="E723" s="300"/>
      <c r="F723" s="300"/>
      <c r="G723" s="300"/>
      <c r="H723" s="300"/>
      <c r="I723" s="300"/>
      <c r="J723" s="300"/>
      <c r="K723" s="300"/>
      <c r="L723" s="300"/>
      <c r="M723" s="300"/>
      <c r="N723" s="300"/>
      <c r="O723" s="300"/>
      <c r="P723" s="300"/>
      <c r="Q723" s="300"/>
      <c r="R723" s="300"/>
      <c r="S723" s="300"/>
      <c r="T723" s="300"/>
      <c r="U723" s="300"/>
      <c r="V723" s="300"/>
      <c r="W723" s="300"/>
      <c r="X723" s="300"/>
      <c r="Y723" s="300"/>
      <c r="Z723" s="300"/>
      <c r="AA723" s="300"/>
      <c r="AB723" s="300"/>
      <c r="AC723" s="300"/>
      <c r="AD723" s="300"/>
      <c r="AE723" s="300"/>
      <c r="AF723" s="300"/>
      <c r="AG723" s="300"/>
      <c r="AH723" s="300"/>
      <c r="AI723" s="300"/>
      <c r="AJ723" s="300"/>
      <c r="AK723" s="300"/>
      <c r="AL723" s="300"/>
      <c r="AM723" s="300"/>
      <c r="AN723" s="300"/>
      <c r="AO723" s="300"/>
      <c r="AP723" s="300"/>
      <c r="AQ723" s="300"/>
      <c r="AR723" s="300"/>
    </row>
    <row r="724" spans="2:44" s="2" customFormat="1" ht="15.75" customHeight="1">
      <c r="B724" s="300"/>
      <c r="C724" s="45"/>
      <c r="D724" s="300"/>
      <c r="E724" s="300"/>
      <c r="F724" s="300"/>
      <c r="G724" s="300"/>
      <c r="H724" s="300"/>
      <c r="I724" s="300"/>
      <c r="J724" s="300"/>
      <c r="K724" s="300"/>
      <c r="L724" s="300"/>
      <c r="M724" s="300"/>
      <c r="N724" s="300"/>
      <c r="O724" s="300"/>
      <c r="P724" s="300"/>
      <c r="Q724" s="300"/>
      <c r="R724" s="300"/>
      <c r="S724" s="300"/>
      <c r="T724" s="300"/>
      <c r="U724" s="300"/>
      <c r="V724" s="300"/>
      <c r="W724" s="300"/>
      <c r="X724" s="300"/>
      <c r="Y724" s="300"/>
      <c r="Z724" s="300"/>
      <c r="AA724" s="300"/>
      <c r="AB724" s="300"/>
      <c r="AC724" s="300"/>
      <c r="AD724" s="300"/>
      <c r="AE724" s="300"/>
      <c r="AF724" s="300"/>
      <c r="AG724" s="300"/>
      <c r="AH724" s="300"/>
      <c r="AI724" s="300"/>
      <c r="AJ724" s="300"/>
      <c r="AK724" s="300"/>
      <c r="AL724" s="300"/>
      <c r="AM724" s="300"/>
      <c r="AN724" s="300"/>
      <c r="AO724" s="300"/>
      <c r="AP724" s="300"/>
      <c r="AQ724" s="300"/>
      <c r="AR724" s="300"/>
    </row>
    <row r="725" spans="2:44" s="2" customFormat="1" ht="15.75" customHeight="1">
      <c r="B725" s="300"/>
      <c r="C725" s="45"/>
      <c r="D725" s="300"/>
      <c r="E725" s="300"/>
      <c r="F725" s="300"/>
      <c r="G725" s="300"/>
      <c r="H725" s="300"/>
      <c r="I725" s="300"/>
      <c r="J725" s="300"/>
      <c r="K725" s="300"/>
      <c r="L725" s="300"/>
      <c r="M725" s="300"/>
      <c r="N725" s="300"/>
      <c r="O725" s="300"/>
      <c r="P725" s="300"/>
      <c r="Q725" s="300"/>
      <c r="R725" s="300"/>
      <c r="S725" s="300"/>
      <c r="T725" s="300"/>
      <c r="U725" s="300"/>
      <c r="V725" s="300"/>
      <c r="W725" s="300"/>
      <c r="X725" s="300"/>
      <c r="Y725" s="300"/>
      <c r="Z725" s="300"/>
      <c r="AA725" s="300"/>
      <c r="AB725" s="300"/>
      <c r="AC725" s="300"/>
      <c r="AD725" s="300"/>
      <c r="AE725" s="300"/>
      <c r="AF725" s="300"/>
      <c r="AG725" s="300"/>
      <c r="AH725" s="300"/>
      <c r="AI725" s="300"/>
      <c r="AJ725" s="300"/>
      <c r="AK725" s="300"/>
      <c r="AL725" s="300"/>
      <c r="AM725" s="300"/>
      <c r="AN725" s="300"/>
      <c r="AO725" s="300"/>
      <c r="AP725" s="300"/>
      <c r="AQ725" s="300"/>
      <c r="AR725" s="300"/>
    </row>
    <row r="726" spans="2:44" s="2" customFormat="1" ht="15.75" customHeight="1">
      <c r="B726" s="300"/>
      <c r="C726" s="45"/>
      <c r="D726" s="300"/>
      <c r="E726" s="300"/>
      <c r="F726" s="300"/>
      <c r="G726" s="300"/>
      <c r="H726" s="300"/>
      <c r="I726" s="300"/>
      <c r="J726" s="300"/>
      <c r="K726" s="300"/>
      <c r="L726" s="300"/>
      <c r="M726" s="300"/>
      <c r="N726" s="300"/>
      <c r="O726" s="300"/>
      <c r="P726" s="300"/>
      <c r="Q726" s="300"/>
      <c r="R726" s="300"/>
      <c r="S726" s="300"/>
      <c r="T726" s="300"/>
      <c r="U726" s="300"/>
      <c r="V726" s="300"/>
      <c r="W726" s="300"/>
      <c r="X726" s="300"/>
      <c r="Y726" s="300"/>
      <c r="Z726" s="300"/>
      <c r="AA726" s="300"/>
      <c r="AB726" s="300"/>
      <c r="AC726" s="300"/>
      <c r="AD726" s="300"/>
      <c r="AE726" s="300"/>
      <c r="AF726" s="300"/>
      <c r="AG726" s="300"/>
      <c r="AH726" s="300"/>
      <c r="AI726" s="300"/>
      <c r="AJ726" s="300"/>
      <c r="AK726" s="300"/>
      <c r="AL726" s="300"/>
      <c r="AM726" s="300"/>
      <c r="AN726" s="300"/>
      <c r="AO726" s="300"/>
      <c r="AP726" s="300"/>
      <c r="AQ726" s="300"/>
      <c r="AR726" s="300"/>
    </row>
    <row r="727" spans="2:44" s="2" customFormat="1" ht="15.75" customHeight="1">
      <c r="B727" s="300"/>
      <c r="C727" s="45"/>
      <c r="D727" s="300"/>
      <c r="E727" s="300"/>
      <c r="F727" s="300"/>
      <c r="G727" s="300"/>
      <c r="H727" s="300"/>
      <c r="I727" s="300"/>
      <c r="J727" s="300"/>
      <c r="K727" s="300"/>
      <c r="L727" s="300"/>
      <c r="M727" s="300"/>
      <c r="N727" s="300"/>
      <c r="O727" s="300"/>
      <c r="P727" s="300"/>
      <c r="Q727" s="300"/>
      <c r="R727" s="300"/>
      <c r="S727" s="300"/>
      <c r="T727" s="300"/>
      <c r="U727" s="300"/>
      <c r="V727" s="300"/>
      <c r="W727" s="300"/>
      <c r="X727" s="300"/>
      <c r="Y727" s="300"/>
      <c r="Z727" s="300"/>
      <c r="AA727" s="300"/>
      <c r="AB727" s="300"/>
      <c r="AC727" s="300"/>
      <c r="AD727" s="300"/>
      <c r="AE727" s="300"/>
      <c r="AF727" s="300"/>
      <c r="AG727" s="300"/>
      <c r="AH727" s="300"/>
      <c r="AI727" s="300"/>
      <c r="AJ727" s="300"/>
      <c r="AK727" s="300"/>
      <c r="AL727" s="300"/>
      <c r="AM727" s="300"/>
      <c r="AN727" s="300"/>
      <c r="AO727" s="300"/>
      <c r="AP727" s="300"/>
      <c r="AQ727" s="300"/>
      <c r="AR727" s="300"/>
    </row>
    <row r="728" spans="2:44" s="2" customFormat="1" ht="15.75" customHeight="1">
      <c r="B728" s="300"/>
      <c r="C728" s="45"/>
      <c r="D728" s="300"/>
      <c r="E728" s="300"/>
      <c r="F728" s="300"/>
      <c r="G728" s="300"/>
      <c r="H728" s="300"/>
      <c r="I728" s="300"/>
      <c r="J728" s="300"/>
      <c r="K728" s="300"/>
      <c r="L728" s="300"/>
      <c r="M728" s="300"/>
      <c r="N728" s="300"/>
      <c r="O728" s="300"/>
      <c r="P728" s="300"/>
      <c r="Q728" s="300"/>
      <c r="R728" s="300"/>
      <c r="S728" s="300"/>
      <c r="T728" s="300"/>
      <c r="U728" s="300"/>
      <c r="V728" s="300"/>
      <c r="W728" s="300"/>
      <c r="X728" s="300"/>
      <c r="Y728" s="300"/>
      <c r="Z728" s="300"/>
      <c r="AA728" s="300"/>
      <c r="AB728" s="300"/>
      <c r="AC728" s="300"/>
      <c r="AD728" s="300"/>
      <c r="AE728" s="300"/>
      <c r="AF728" s="300"/>
      <c r="AG728" s="300"/>
      <c r="AH728" s="300"/>
      <c r="AI728" s="300"/>
      <c r="AJ728" s="300"/>
      <c r="AK728" s="300"/>
      <c r="AL728" s="300"/>
      <c r="AM728" s="300"/>
      <c r="AN728" s="300"/>
      <c r="AO728" s="300"/>
      <c r="AP728" s="300"/>
      <c r="AQ728" s="300"/>
      <c r="AR728" s="300"/>
    </row>
    <row r="729" spans="2:44" s="2" customFormat="1" ht="15.75" customHeight="1">
      <c r="B729" s="300"/>
      <c r="C729" s="45"/>
      <c r="D729" s="300"/>
      <c r="E729" s="300"/>
      <c r="F729" s="300"/>
      <c r="G729" s="300"/>
      <c r="H729" s="300"/>
      <c r="I729" s="300"/>
      <c r="J729" s="300"/>
      <c r="K729" s="300"/>
      <c r="L729" s="300"/>
      <c r="M729" s="300"/>
      <c r="N729" s="300"/>
      <c r="O729" s="300"/>
      <c r="P729" s="300"/>
      <c r="Q729" s="300"/>
      <c r="R729" s="300"/>
      <c r="S729" s="300"/>
      <c r="T729" s="300"/>
      <c r="U729" s="300"/>
      <c r="V729" s="300"/>
      <c r="W729" s="300"/>
      <c r="X729" s="300"/>
      <c r="Y729" s="300"/>
      <c r="Z729" s="300"/>
      <c r="AA729" s="300"/>
      <c r="AB729" s="300"/>
      <c r="AC729" s="300"/>
      <c r="AD729" s="300"/>
      <c r="AE729" s="300"/>
      <c r="AF729" s="300"/>
      <c r="AG729" s="300"/>
      <c r="AH729" s="300"/>
      <c r="AI729" s="300"/>
      <c r="AJ729" s="300"/>
      <c r="AK729" s="300"/>
      <c r="AL729" s="300"/>
      <c r="AM729" s="300"/>
      <c r="AN729" s="300"/>
      <c r="AO729" s="300"/>
      <c r="AP729" s="300"/>
      <c r="AQ729" s="300"/>
      <c r="AR729" s="300"/>
    </row>
    <row r="730" spans="2:44" s="2" customFormat="1" ht="15.75" customHeight="1">
      <c r="B730" s="300"/>
      <c r="C730" s="45"/>
      <c r="D730" s="300"/>
      <c r="E730" s="300"/>
      <c r="F730" s="300"/>
      <c r="G730" s="300"/>
      <c r="H730" s="300"/>
      <c r="I730" s="300"/>
      <c r="J730" s="300"/>
      <c r="K730" s="300"/>
      <c r="L730" s="300"/>
      <c r="M730" s="300"/>
      <c r="N730" s="300"/>
      <c r="O730" s="300"/>
      <c r="P730" s="300"/>
      <c r="Q730" s="300"/>
      <c r="R730" s="300"/>
      <c r="S730" s="300"/>
      <c r="T730" s="300"/>
      <c r="U730" s="300"/>
      <c r="V730" s="300"/>
      <c r="W730" s="300"/>
      <c r="X730" s="300"/>
      <c r="Y730" s="300"/>
      <c r="Z730" s="300"/>
      <c r="AA730" s="300"/>
      <c r="AB730" s="300"/>
      <c r="AC730" s="300"/>
      <c r="AD730" s="300"/>
      <c r="AE730" s="300"/>
      <c r="AF730" s="300"/>
      <c r="AG730" s="300"/>
      <c r="AH730" s="300"/>
      <c r="AI730" s="300"/>
      <c r="AJ730" s="300"/>
      <c r="AK730" s="300"/>
      <c r="AL730" s="300"/>
      <c r="AM730" s="300"/>
      <c r="AN730" s="300"/>
      <c r="AO730" s="300"/>
      <c r="AP730" s="300"/>
      <c r="AQ730" s="300"/>
      <c r="AR730" s="300"/>
    </row>
    <row r="731" spans="2:44" s="2" customFormat="1" ht="15.75" customHeight="1">
      <c r="B731" s="300"/>
      <c r="C731" s="45"/>
      <c r="D731" s="300"/>
      <c r="E731" s="300"/>
      <c r="F731" s="300"/>
      <c r="G731" s="300"/>
      <c r="H731" s="300"/>
      <c r="I731" s="300"/>
      <c r="J731" s="300"/>
      <c r="K731" s="300"/>
      <c r="L731" s="300"/>
      <c r="M731" s="300"/>
      <c r="N731" s="300"/>
      <c r="O731" s="300"/>
      <c r="P731" s="300"/>
      <c r="Q731" s="300"/>
      <c r="R731" s="300"/>
      <c r="S731" s="300"/>
      <c r="T731" s="300"/>
      <c r="U731" s="300"/>
      <c r="V731" s="300"/>
      <c r="W731" s="300"/>
      <c r="X731" s="300"/>
      <c r="Y731" s="300"/>
      <c r="Z731" s="300"/>
      <c r="AA731" s="300"/>
      <c r="AB731" s="300"/>
      <c r="AC731" s="300"/>
      <c r="AD731" s="300"/>
      <c r="AE731" s="300"/>
      <c r="AF731" s="300"/>
      <c r="AG731" s="300"/>
      <c r="AH731" s="300"/>
      <c r="AI731" s="300"/>
      <c r="AJ731" s="300"/>
      <c r="AK731" s="300"/>
      <c r="AL731" s="300"/>
      <c r="AM731" s="300"/>
      <c r="AN731" s="300"/>
      <c r="AO731" s="300"/>
      <c r="AP731" s="300"/>
      <c r="AQ731" s="300"/>
      <c r="AR731" s="300"/>
    </row>
    <row r="732" spans="2:44" s="2" customFormat="1" ht="15.75" customHeight="1">
      <c r="B732" s="300"/>
      <c r="C732" s="45"/>
      <c r="D732" s="300"/>
      <c r="E732" s="300"/>
      <c r="F732" s="300"/>
      <c r="G732" s="300"/>
      <c r="H732" s="300"/>
      <c r="I732" s="300"/>
      <c r="J732" s="300"/>
      <c r="K732" s="300"/>
      <c r="L732" s="300"/>
      <c r="M732" s="300"/>
      <c r="N732" s="300"/>
      <c r="O732" s="300"/>
      <c r="P732" s="300"/>
      <c r="Q732" s="300"/>
      <c r="R732" s="300"/>
      <c r="S732" s="300"/>
      <c r="T732" s="300"/>
      <c r="U732" s="300"/>
      <c r="V732" s="300"/>
      <c r="W732" s="300"/>
      <c r="X732" s="300"/>
      <c r="Y732" s="300"/>
      <c r="Z732" s="300"/>
      <c r="AA732" s="300"/>
      <c r="AB732" s="300"/>
      <c r="AC732" s="300"/>
      <c r="AD732" s="300"/>
      <c r="AE732" s="300"/>
      <c r="AF732" s="300"/>
      <c r="AG732" s="300"/>
      <c r="AH732" s="300"/>
      <c r="AI732" s="300"/>
      <c r="AJ732" s="300"/>
      <c r="AK732" s="300"/>
      <c r="AL732" s="300"/>
      <c r="AM732" s="300"/>
      <c r="AN732" s="300"/>
      <c r="AO732" s="300"/>
      <c r="AP732" s="300"/>
      <c r="AQ732" s="300"/>
      <c r="AR732" s="300"/>
    </row>
    <row r="733" spans="2:44" s="2" customFormat="1" ht="15.75" customHeight="1">
      <c r="B733" s="300"/>
      <c r="C733" s="45"/>
      <c r="D733" s="300"/>
      <c r="E733" s="300"/>
      <c r="F733" s="300"/>
      <c r="G733" s="300"/>
      <c r="H733" s="300"/>
      <c r="I733" s="300"/>
      <c r="J733" s="300"/>
      <c r="K733" s="300"/>
      <c r="L733" s="300"/>
      <c r="M733" s="300"/>
      <c r="N733" s="300"/>
      <c r="O733" s="300"/>
      <c r="P733" s="300"/>
      <c r="Q733" s="300"/>
      <c r="R733" s="300"/>
      <c r="S733" s="300"/>
      <c r="T733" s="300"/>
      <c r="U733" s="300"/>
      <c r="V733" s="300"/>
      <c r="W733" s="300"/>
      <c r="X733" s="300"/>
      <c r="Y733" s="300"/>
      <c r="Z733" s="300"/>
      <c r="AA733" s="300"/>
      <c r="AB733" s="300"/>
      <c r="AC733" s="300"/>
      <c r="AD733" s="300"/>
      <c r="AE733" s="300"/>
      <c r="AF733" s="300"/>
      <c r="AG733" s="300"/>
      <c r="AH733" s="300"/>
      <c r="AI733" s="300"/>
      <c r="AJ733" s="300"/>
      <c r="AK733" s="300"/>
      <c r="AL733" s="300"/>
      <c r="AM733" s="300"/>
      <c r="AN733" s="300"/>
      <c r="AO733" s="300"/>
      <c r="AP733" s="300"/>
      <c r="AQ733" s="300"/>
      <c r="AR733" s="300"/>
    </row>
    <row r="734" spans="2:44" s="2" customFormat="1" ht="15.75" customHeight="1">
      <c r="B734" s="300"/>
      <c r="C734" s="45"/>
      <c r="D734" s="300"/>
      <c r="E734" s="300"/>
      <c r="F734" s="300"/>
      <c r="G734" s="300"/>
      <c r="H734" s="300"/>
      <c r="I734" s="300"/>
      <c r="J734" s="300"/>
      <c r="K734" s="300"/>
      <c r="L734" s="300"/>
      <c r="M734" s="300"/>
      <c r="N734" s="300"/>
      <c r="O734" s="300"/>
      <c r="P734" s="300"/>
      <c r="Q734" s="300"/>
      <c r="R734" s="300"/>
      <c r="S734" s="300"/>
      <c r="T734" s="300"/>
      <c r="U734" s="300"/>
      <c r="V734" s="300"/>
      <c r="W734" s="300"/>
      <c r="X734" s="300"/>
      <c r="Y734" s="300"/>
      <c r="Z734" s="300"/>
      <c r="AA734" s="300"/>
      <c r="AB734" s="300"/>
      <c r="AC734" s="300"/>
      <c r="AD734" s="300"/>
      <c r="AE734" s="300"/>
      <c r="AF734" s="300"/>
      <c r="AG734" s="300"/>
      <c r="AH734" s="300"/>
      <c r="AI734" s="300"/>
      <c r="AJ734" s="300"/>
      <c r="AK734" s="300"/>
      <c r="AL734" s="300"/>
      <c r="AM734" s="300"/>
      <c r="AN734" s="300"/>
      <c r="AO734" s="300"/>
      <c r="AP734" s="300"/>
      <c r="AQ734" s="300"/>
      <c r="AR734" s="300"/>
    </row>
    <row r="735" spans="2:44" s="2" customFormat="1" ht="15.75" customHeight="1">
      <c r="B735" s="300"/>
      <c r="C735" s="45"/>
      <c r="D735" s="300"/>
      <c r="E735" s="300"/>
      <c r="F735" s="300"/>
      <c r="G735" s="300"/>
      <c r="H735" s="300"/>
      <c r="I735" s="300"/>
      <c r="J735" s="300"/>
      <c r="K735" s="300"/>
      <c r="L735" s="300"/>
      <c r="M735" s="300"/>
      <c r="N735" s="300"/>
      <c r="O735" s="300"/>
      <c r="P735" s="300"/>
      <c r="Q735" s="300"/>
      <c r="R735" s="300"/>
      <c r="S735" s="300"/>
      <c r="T735" s="300"/>
      <c r="U735" s="300"/>
      <c r="V735" s="300"/>
      <c r="W735" s="300"/>
      <c r="X735" s="300"/>
      <c r="Y735" s="300"/>
      <c r="Z735" s="300"/>
      <c r="AA735" s="300"/>
      <c r="AB735" s="300"/>
      <c r="AC735" s="300"/>
      <c r="AD735" s="300"/>
      <c r="AE735" s="300"/>
      <c r="AF735" s="300"/>
      <c r="AG735" s="300"/>
      <c r="AH735" s="300"/>
      <c r="AI735" s="300"/>
      <c r="AJ735" s="300"/>
      <c r="AK735" s="300"/>
      <c r="AL735" s="300"/>
      <c r="AM735" s="300"/>
      <c r="AN735" s="300"/>
      <c r="AO735" s="300"/>
      <c r="AP735" s="300"/>
      <c r="AQ735" s="300"/>
      <c r="AR735" s="300"/>
    </row>
    <row r="736" spans="2:44" s="2" customFormat="1" ht="15.75" customHeight="1">
      <c r="B736" s="300"/>
      <c r="C736" s="45"/>
      <c r="D736" s="300"/>
      <c r="E736" s="300"/>
      <c r="F736" s="300"/>
      <c r="G736" s="300"/>
      <c r="H736" s="300"/>
      <c r="I736" s="300"/>
      <c r="J736" s="300"/>
      <c r="K736" s="300"/>
      <c r="L736" s="300"/>
      <c r="M736" s="300"/>
      <c r="N736" s="300"/>
      <c r="O736" s="300"/>
      <c r="P736" s="300"/>
      <c r="Q736" s="300"/>
      <c r="R736" s="300"/>
      <c r="S736" s="300"/>
      <c r="T736" s="300"/>
      <c r="U736" s="300"/>
      <c r="V736" s="300"/>
      <c r="W736" s="300"/>
      <c r="X736" s="300"/>
      <c r="Y736" s="300"/>
      <c r="Z736" s="300"/>
      <c r="AA736" s="300"/>
      <c r="AB736" s="300"/>
      <c r="AC736" s="300"/>
      <c r="AD736" s="300"/>
      <c r="AE736" s="300"/>
      <c r="AF736" s="300"/>
      <c r="AG736" s="300"/>
      <c r="AH736" s="300"/>
      <c r="AI736" s="300"/>
      <c r="AJ736" s="300"/>
      <c r="AK736" s="300"/>
      <c r="AL736" s="300"/>
      <c r="AM736" s="300"/>
      <c r="AN736" s="300"/>
      <c r="AO736" s="300"/>
      <c r="AP736" s="300"/>
      <c r="AQ736" s="300"/>
      <c r="AR736" s="300"/>
    </row>
    <row r="737" spans="2:44" s="2" customFormat="1" ht="15.75" customHeight="1">
      <c r="B737" s="300"/>
      <c r="C737" s="45"/>
      <c r="D737" s="300"/>
      <c r="E737" s="300"/>
      <c r="F737" s="300"/>
      <c r="G737" s="300"/>
      <c r="H737" s="300"/>
      <c r="I737" s="300"/>
      <c r="J737" s="300"/>
      <c r="K737" s="300"/>
      <c r="L737" s="300"/>
      <c r="M737" s="300"/>
      <c r="N737" s="300"/>
      <c r="O737" s="300"/>
      <c r="P737" s="300"/>
      <c r="Q737" s="300"/>
      <c r="R737" s="300"/>
      <c r="S737" s="300"/>
      <c r="T737" s="300"/>
      <c r="U737" s="300"/>
      <c r="V737" s="300"/>
      <c r="W737" s="300"/>
      <c r="X737" s="300"/>
      <c r="Y737" s="300"/>
      <c r="Z737" s="300"/>
      <c r="AA737" s="300"/>
      <c r="AB737" s="300"/>
      <c r="AC737" s="300"/>
      <c r="AD737" s="300"/>
      <c r="AE737" s="300"/>
      <c r="AF737" s="300"/>
      <c r="AG737" s="300"/>
      <c r="AH737" s="300"/>
      <c r="AI737" s="300"/>
      <c r="AJ737" s="300"/>
      <c r="AK737" s="300"/>
      <c r="AL737" s="300"/>
      <c r="AM737" s="300"/>
      <c r="AN737" s="300"/>
      <c r="AO737" s="300"/>
      <c r="AP737" s="300"/>
      <c r="AQ737" s="300"/>
      <c r="AR737" s="300"/>
    </row>
    <row r="738" spans="2:44" s="2" customFormat="1" ht="15.75" customHeight="1">
      <c r="B738" s="300"/>
      <c r="C738" s="45"/>
      <c r="D738" s="300"/>
      <c r="E738" s="300"/>
      <c r="F738" s="300"/>
      <c r="G738" s="300"/>
      <c r="H738" s="300"/>
      <c r="I738" s="300"/>
      <c r="J738" s="300"/>
      <c r="K738" s="300"/>
      <c r="L738" s="300"/>
      <c r="M738" s="300"/>
      <c r="N738" s="300"/>
      <c r="O738" s="300"/>
      <c r="P738" s="300"/>
      <c r="Q738" s="300"/>
      <c r="R738" s="300"/>
      <c r="S738" s="300"/>
      <c r="T738" s="300"/>
      <c r="U738" s="300"/>
      <c r="V738" s="300"/>
      <c r="W738" s="300"/>
      <c r="X738" s="300"/>
      <c r="Y738" s="300"/>
      <c r="Z738" s="300"/>
      <c r="AA738" s="300"/>
      <c r="AB738" s="300"/>
      <c r="AC738" s="300"/>
      <c r="AD738" s="300"/>
      <c r="AE738" s="300"/>
      <c r="AF738" s="300"/>
      <c r="AG738" s="300"/>
      <c r="AH738" s="300"/>
      <c r="AI738" s="300"/>
      <c r="AJ738" s="300"/>
      <c r="AK738" s="300"/>
      <c r="AL738" s="300"/>
      <c r="AM738" s="300"/>
      <c r="AN738" s="300"/>
      <c r="AO738" s="300"/>
      <c r="AP738" s="300"/>
      <c r="AQ738" s="300"/>
      <c r="AR738" s="300"/>
    </row>
    <row r="739" spans="2:44" s="2" customFormat="1" ht="15.75" customHeight="1">
      <c r="B739" s="300"/>
      <c r="C739" s="45"/>
      <c r="D739" s="300"/>
      <c r="E739" s="300"/>
      <c r="F739" s="300"/>
      <c r="G739" s="300"/>
      <c r="H739" s="300"/>
      <c r="I739" s="300"/>
      <c r="J739" s="300"/>
      <c r="K739" s="300"/>
      <c r="L739" s="300"/>
      <c r="M739" s="300"/>
      <c r="N739" s="300"/>
      <c r="O739" s="300"/>
      <c r="P739" s="300"/>
      <c r="Q739" s="300"/>
      <c r="R739" s="300"/>
      <c r="S739" s="300"/>
      <c r="T739" s="300"/>
      <c r="U739" s="300"/>
      <c r="V739" s="300"/>
      <c r="W739" s="300"/>
      <c r="X739" s="300"/>
      <c r="Y739" s="300"/>
      <c r="Z739" s="300"/>
      <c r="AA739" s="300"/>
      <c r="AB739" s="300"/>
      <c r="AC739" s="300"/>
      <c r="AD739" s="300"/>
      <c r="AE739" s="300"/>
      <c r="AF739" s="300"/>
      <c r="AG739" s="300"/>
      <c r="AH739" s="300"/>
      <c r="AI739" s="300"/>
      <c r="AJ739" s="300"/>
      <c r="AK739" s="300"/>
      <c r="AL739" s="300"/>
      <c r="AM739" s="300"/>
      <c r="AN739" s="300"/>
      <c r="AO739" s="300"/>
      <c r="AP739" s="300"/>
      <c r="AQ739" s="300"/>
      <c r="AR739" s="300"/>
    </row>
    <row r="740" spans="2:44" s="2" customFormat="1" ht="15.75" customHeight="1">
      <c r="B740" s="300"/>
      <c r="C740" s="45"/>
      <c r="D740" s="300"/>
      <c r="E740" s="300"/>
      <c r="F740" s="300"/>
      <c r="G740" s="300"/>
      <c r="H740" s="300"/>
      <c r="I740" s="300"/>
      <c r="J740" s="300"/>
      <c r="K740" s="300"/>
      <c r="L740" s="300"/>
      <c r="M740" s="300"/>
      <c r="N740" s="300"/>
      <c r="O740" s="300"/>
      <c r="P740" s="300"/>
      <c r="Q740" s="300"/>
      <c r="R740" s="300"/>
      <c r="S740" s="300"/>
      <c r="T740" s="300"/>
      <c r="U740" s="300"/>
      <c r="V740" s="300"/>
      <c r="W740" s="300"/>
      <c r="X740" s="300"/>
      <c r="Y740" s="300"/>
      <c r="Z740" s="300"/>
      <c r="AA740" s="300"/>
      <c r="AB740" s="300"/>
      <c r="AC740" s="300"/>
      <c r="AD740" s="300"/>
      <c r="AE740" s="300"/>
      <c r="AF740" s="300"/>
      <c r="AG740" s="300"/>
      <c r="AH740" s="300"/>
      <c r="AI740" s="300"/>
      <c r="AJ740" s="300"/>
      <c r="AK740" s="300"/>
      <c r="AL740" s="300"/>
      <c r="AM740" s="300"/>
      <c r="AN740" s="300"/>
      <c r="AO740" s="300"/>
      <c r="AP740" s="300"/>
      <c r="AQ740" s="300"/>
      <c r="AR740" s="300"/>
    </row>
    <row r="741" spans="2:44" s="2" customFormat="1" ht="15.75" customHeight="1">
      <c r="B741" s="300"/>
      <c r="C741" s="45"/>
      <c r="D741" s="300"/>
      <c r="E741" s="300"/>
      <c r="F741" s="300"/>
      <c r="G741" s="300"/>
      <c r="H741" s="300"/>
      <c r="I741" s="300"/>
      <c r="J741" s="300"/>
      <c r="K741" s="300"/>
      <c r="L741" s="300"/>
      <c r="M741" s="300"/>
      <c r="N741" s="300"/>
      <c r="O741" s="300"/>
      <c r="P741" s="300"/>
      <c r="Q741" s="300"/>
      <c r="R741" s="300"/>
      <c r="S741" s="300"/>
      <c r="T741" s="300"/>
      <c r="U741" s="300"/>
      <c r="V741" s="300"/>
      <c r="W741" s="300"/>
      <c r="X741" s="300"/>
      <c r="Y741" s="300"/>
      <c r="Z741" s="300"/>
      <c r="AA741" s="300"/>
      <c r="AB741" s="300"/>
      <c r="AC741" s="300"/>
      <c r="AD741" s="300"/>
      <c r="AE741" s="300"/>
      <c r="AF741" s="300"/>
      <c r="AG741" s="300"/>
      <c r="AH741" s="300"/>
      <c r="AI741" s="300"/>
      <c r="AJ741" s="300"/>
      <c r="AK741" s="300"/>
      <c r="AL741" s="300"/>
      <c r="AM741" s="300"/>
      <c r="AN741" s="300"/>
      <c r="AO741" s="300"/>
      <c r="AP741" s="300"/>
      <c r="AQ741" s="300"/>
      <c r="AR741" s="300"/>
    </row>
    <row r="742" spans="2:44" s="2" customFormat="1" ht="15.75" customHeight="1">
      <c r="B742" s="300"/>
      <c r="C742" s="45"/>
      <c r="D742" s="300"/>
      <c r="E742" s="300"/>
      <c r="F742" s="300"/>
      <c r="G742" s="300"/>
      <c r="H742" s="300"/>
      <c r="I742" s="300"/>
      <c r="J742" s="300"/>
      <c r="K742" s="300"/>
      <c r="L742" s="300"/>
      <c r="M742" s="300"/>
      <c r="N742" s="300"/>
      <c r="O742" s="300"/>
      <c r="P742" s="300"/>
      <c r="Q742" s="300"/>
      <c r="R742" s="300"/>
      <c r="S742" s="300"/>
      <c r="T742" s="300"/>
      <c r="U742" s="300"/>
      <c r="V742" s="300"/>
      <c r="W742" s="300"/>
      <c r="X742" s="300"/>
      <c r="Y742" s="300"/>
      <c r="Z742" s="300"/>
      <c r="AA742" s="300"/>
      <c r="AB742" s="300"/>
      <c r="AC742" s="300"/>
      <c r="AD742" s="300"/>
      <c r="AE742" s="300"/>
      <c r="AF742" s="300"/>
      <c r="AG742" s="300"/>
      <c r="AH742" s="300"/>
      <c r="AI742" s="300"/>
      <c r="AJ742" s="300"/>
      <c r="AK742" s="300"/>
      <c r="AL742" s="300"/>
      <c r="AM742" s="300"/>
      <c r="AN742" s="300"/>
      <c r="AO742" s="300"/>
      <c r="AP742" s="300"/>
      <c r="AQ742" s="300"/>
      <c r="AR742" s="300"/>
    </row>
    <row r="743" spans="2:44" s="2" customFormat="1" ht="15.75" customHeight="1">
      <c r="B743" s="300"/>
      <c r="C743" s="45"/>
      <c r="D743" s="300"/>
      <c r="E743" s="300"/>
      <c r="F743" s="300"/>
      <c r="G743" s="300"/>
      <c r="H743" s="300"/>
      <c r="I743" s="300"/>
      <c r="J743" s="300"/>
      <c r="K743" s="300"/>
      <c r="L743" s="300"/>
      <c r="M743" s="300"/>
      <c r="N743" s="300"/>
      <c r="O743" s="300"/>
      <c r="P743" s="300"/>
      <c r="Q743" s="300"/>
      <c r="R743" s="300"/>
      <c r="S743" s="300"/>
      <c r="T743" s="300"/>
      <c r="U743" s="300"/>
      <c r="V743" s="300"/>
      <c r="W743" s="300"/>
      <c r="X743" s="300"/>
      <c r="Y743" s="300"/>
      <c r="Z743" s="300"/>
      <c r="AA743" s="300"/>
      <c r="AB743" s="300"/>
      <c r="AC743" s="300"/>
      <c r="AD743" s="300"/>
      <c r="AE743" s="300"/>
      <c r="AF743" s="300"/>
      <c r="AG743" s="300"/>
      <c r="AH743" s="300"/>
      <c r="AI743" s="300"/>
      <c r="AJ743" s="300"/>
      <c r="AK743" s="300"/>
      <c r="AL743" s="300"/>
      <c r="AM743" s="300"/>
      <c r="AN743" s="300"/>
      <c r="AO743" s="300"/>
      <c r="AP743" s="300"/>
      <c r="AQ743" s="300"/>
      <c r="AR743" s="300"/>
    </row>
    <row r="744" spans="2:44" s="2" customFormat="1" ht="15.75" customHeight="1">
      <c r="B744" s="300"/>
      <c r="C744" s="45"/>
      <c r="D744" s="300"/>
      <c r="E744" s="300"/>
      <c r="F744" s="300"/>
      <c r="G744" s="300"/>
      <c r="H744" s="300"/>
      <c r="I744" s="300"/>
      <c r="J744" s="300"/>
      <c r="K744" s="300"/>
      <c r="L744" s="300"/>
      <c r="M744" s="300"/>
      <c r="N744" s="300"/>
      <c r="O744" s="300"/>
      <c r="P744" s="300"/>
      <c r="Q744" s="300"/>
      <c r="R744" s="300"/>
      <c r="S744" s="300"/>
      <c r="T744" s="300"/>
      <c r="U744" s="300"/>
      <c r="V744" s="300"/>
      <c r="W744" s="300"/>
      <c r="X744" s="300"/>
      <c r="Y744" s="300"/>
      <c r="Z744" s="300"/>
      <c r="AA744" s="300"/>
      <c r="AB744" s="300"/>
      <c r="AC744" s="300"/>
      <c r="AD744" s="300"/>
      <c r="AE744" s="300"/>
      <c r="AF744" s="300"/>
      <c r="AG744" s="300"/>
      <c r="AH744" s="300"/>
      <c r="AI744" s="300"/>
      <c r="AJ744" s="300"/>
      <c r="AK744" s="300"/>
      <c r="AL744" s="300"/>
      <c r="AM744" s="300"/>
      <c r="AN744" s="300"/>
      <c r="AO744" s="300"/>
      <c r="AP744" s="300"/>
      <c r="AQ744" s="300"/>
      <c r="AR744" s="300"/>
    </row>
    <row r="745" spans="2:44" s="2" customFormat="1" ht="15.75" customHeight="1">
      <c r="B745" s="300"/>
      <c r="C745" s="45"/>
      <c r="D745" s="300"/>
      <c r="E745" s="300"/>
      <c r="F745" s="300"/>
      <c r="G745" s="300"/>
      <c r="H745" s="300"/>
      <c r="I745" s="300"/>
      <c r="J745" s="300"/>
      <c r="K745" s="300"/>
      <c r="L745" s="300"/>
      <c r="M745" s="300"/>
      <c r="N745" s="300"/>
      <c r="O745" s="300"/>
      <c r="P745" s="300"/>
      <c r="Q745" s="300"/>
      <c r="R745" s="300"/>
      <c r="S745" s="300"/>
      <c r="T745" s="300"/>
      <c r="U745" s="300"/>
      <c r="V745" s="300"/>
      <c r="W745" s="300"/>
      <c r="X745" s="300"/>
      <c r="Y745" s="300"/>
      <c r="Z745" s="300"/>
      <c r="AA745" s="300"/>
      <c r="AB745" s="300"/>
      <c r="AC745" s="300"/>
      <c r="AD745" s="300"/>
      <c r="AE745" s="300"/>
      <c r="AF745" s="300"/>
      <c r="AG745" s="300"/>
      <c r="AH745" s="300"/>
      <c r="AI745" s="300"/>
      <c r="AJ745" s="300"/>
      <c r="AK745" s="300"/>
      <c r="AL745" s="300"/>
      <c r="AM745" s="300"/>
      <c r="AN745" s="300"/>
      <c r="AO745" s="300"/>
      <c r="AP745" s="300"/>
      <c r="AQ745" s="300"/>
      <c r="AR745" s="300"/>
    </row>
    <row r="746" spans="2:44" s="2" customFormat="1" ht="15.75" customHeight="1">
      <c r="B746" s="300"/>
      <c r="C746" s="45"/>
      <c r="D746" s="300"/>
      <c r="E746" s="300"/>
      <c r="F746" s="300"/>
      <c r="G746" s="300"/>
      <c r="H746" s="300"/>
      <c r="I746" s="300"/>
      <c r="J746" s="300"/>
      <c r="K746" s="300"/>
      <c r="L746" s="300"/>
      <c r="M746" s="300"/>
      <c r="N746" s="300"/>
      <c r="O746" s="300"/>
      <c r="P746" s="300"/>
      <c r="Q746" s="300"/>
      <c r="R746" s="300"/>
      <c r="S746" s="300"/>
      <c r="T746" s="300"/>
      <c r="U746" s="300"/>
      <c r="V746" s="300"/>
      <c r="W746" s="300"/>
      <c r="X746" s="300"/>
      <c r="Y746" s="300"/>
      <c r="Z746" s="300"/>
      <c r="AA746" s="300"/>
      <c r="AB746" s="300"/>
      <c r="AC746" s="300"/>
      <c r="AD746" s="300"/>
      <c r="AE746" s="300"/>
      <c r="AF746" s="300"/>
      <c r="AG746" s="300"/>
      <c r="AH746" s="300"/>
      <c r="AI746" s="300"/>
      <c r="AJ746" s="300"/>
      <c r="AK746" s="300"/>
      <c r="AL746" s="300"/>
      <c r="AM746" s="300"/>
      <c r="AN746" s="300"/>
      <c r="AO746" s="300"/>
      <c r="AP746" s="300"/>
      <c r="AQ746" s="300"/>
      <c r="AR746" s="300"/>
    </row>
    <row r="747" spans="2:44" s="2" customFormat="1" ht="15.75" customHeight="1">
      <c r="B747" s="300"/>
      <c r="C747" s="45"/>
      <c r="D747" s="300"/>
      <c r="E747" s="300"/>
      <c r="F747" s="300"/>
      <c r="G747" s="300"/>
      <c r="H747" s="300"/>
      <c r="I747" s="300"/>
      <c r="J747" s="300"/>
      <c r="K747" s="300"/>
      <c r="L747" s="300"/>
      <c r="M747" s="300"/>
      <c r="N747" s="300"/>
      <c r="O747" s="300"/>
      <c r="P747" s="300"/>
      <c r="Q747" s="300"/>
      <c r="R747" s="300"/>
      <c r="S747" s="300"/>
      <c r="T747" s="300"/>
      <c r="U747" s="300"/>
      <c r="V747" s="300"/>
      <c r="W747" s="300"/>
      <c r="X747" s="300"/>
      <c r="Y747" s="300"/>
      <c r="Z747" s="300"/>
      <c r="AA747" s="300"/>
      <c r="AB747" s="300"/>
      <c r="AC747" s="300"/>
      <c r="AD747" s="300"/>
      <c r="AE747" s="300"/>
      <c r="AF747" s="300"/>
      <c r="AG747" s="300"/>
      <c r="AH747" s="300"/>
      <c r="AI747" s="300"/>
      <c r="AJ747" s="300"/>
      <c r="AK747" s="300"/>
      <c r="AL747" s="300"/>
      <c r="AM747" s="300"/>
      <c r="AN747" s="300"/>
      <c r="AO747" s="300"/>
      <c r="AP747" s="300"/>
      <c r="AQ747" s="300"/>
      <c r="AR747" s="300"/>
    </row>
    <row r="748" spans="2:44" s="2" customFormat="1" ht="15.75" customHeight="1">
      <c r="B748" s="300"/>
      <c r="C748" s="45"/>
      <c r="D748" s="300"/>
      <c r="E748" s="300"/>
      <c r="F748" s="300"/>
      <c r="G748" s="300"/>
      <c r="H748" s="300"/>
      <c r="I748" s="300"/>
      <c r="J748" s="300"/>
      <c r="K748" s="300"/>
      <c r="L748" s="300"/>
      <c r="M748" s="300"/>
      <c r="N748" s="300"/>
      <c r="O748" s="300"/>
      <c r="P748" s="300"/>
      <c r="Q748" s="300"/>
      <c r="R748" s="300"/>
      <c r="S748" s="300"/>
      <c r="T748" s="300"/>
      <c r="U748" s="300"/>
      <c r="V748" s="300"/>
      <c r="W748" s="300"/>
      <c r="X748" s="300"/>
      <c r="Y748" s="300"/>
      <c r="Z748" s="300"/>
      <c r="AA748" s="300"/>
      <c r="AB748" s="300"/>
      <c r="AC748" s="300"/>
      <c r="AD748" s="300"/>
      <c r="AE748" s="300"/>
      <c r="AF748" s="300"/>
      <c r="AG748" s="300"/>
      <c r="AH748" s="300"/>
      <c r="AI748" s="300"/>
      <c r="AJ748" s="300"/>
      <c r="AK748" s="300"/>
      <c r="AL748" s="300"/>
      <c r="AM748" s="300"/>
      <c r="AN748" s="300"/>
      <c r="AO748" s="300"/>
      <c r="AP748" s="300"/>
      <c r="AQ748" s="300"/>
      <c r="AR748" s="300"/>
    </row>
    <row r="749" spans="2:44" s="2" customFormat="1" ht="15.75" customHeight="1">
      <c r="B749" s="300"/>
      <c r="C749" s="45"/>
      <c r="D749" s="300"/>
      <c r="E749" s="300"/>
      <c r="F749" s="300"/>
      <c r="G749" s="300"/>
      <c r="H749" s="300"/>
      <c r="I749" s="300"/>
      <c r="J749" s="300"/>
      <c r="K749" s="300"/>
      <c r="L749" s="300"/>
      <c r="M749" s="300"/>
      <c r="N749" s="300"/>
      <c r="O749" s="300"/>
      <c r="P749" s="300"/>
      <c r="Q749" s="300"/>
      <c r="R749" s="300"/>
      <c r="S749" s="300"/>
      <c r="T749" s="300"/>
      <c r="U749" s="300"/>
      <c r="V749" s="300"/>
      <c r="W749" s="300"/>
      <c r="X749" s="300"/>
      <c r="Y749" s="300"/>
      <c r="Z749" s="300"/>
      <c r="AA749" s="300"/>
      <c r="AB749" s="300"/>
      <c r="AC749" s="300"/>
      <c r="AD749" s="300"/>
      <c r="AE749" s="300"/>
      <c r="AF749" s="300"/>
      <c r="AG749" s="300"/>
      <c r="AH749" s="300"/>
      <c r="AI749" s="300"/>
      <c r="AJ749" s="300"/>
      <c r="AK749" s="300"/>
      <c r="AL749" s="300"/>
      <c r="AM749" s="300"/>
      <c r="AN749" s="300"/>
      <c r="AO749" s="300"/>
      <c r="AP749" s="300"/>
      <c r="AQ749" s="300"/>
      <c r="AR749" s="300"/>
    </row>
    <row r="750" spans="2:44" s="2" customFormat="1" ht="15.75" customHeight="1">
      <c r="B750" s="300"/>
      <c r="C750" s="45"/>
      <c r="D750" s="300"/>
      <c r="E750" s="300"/>
      <c r="F750" s="300"/>
      <c r="G750" s="300"/>
      <c r="H750" s="300"/>
      <c r="I750" s="300"/>
      <c r="J750" s="300"/>
      <c r="K750" s="300"/>
      <c r="L750" s="300"/>
      <c r="M750" s="300"/>
      <c r="N750" s="300"/>
      <c r="O750" s="300"/>
      <c r="P750" s="300"/>
      <c r="Q750" s="300"/>
      <c r="R750" s="300"/>
      <c r="S750" s="300"/>
      <c r="T750" s="300"/>
      <c r="U750" s="300"/>
      <c r="V750" s="300"/>
      <c r="W750" s="300"/>
      <c r="X750" s="300"/>
      <c r="Y750" s="300"/>
      <c r="Z750" s="300"/>
      <c r="AA750" s="300"/>
      <c r="AB750" s="300"/>
      <c r="AC750" s="300"/>
      <c r="AD750" s="300"/>
      <c r="AE750" s="300"/>
      <c r="AF750" s="300"/>
      <c r="AG750" s="300"/>
      <c r="AH750" s="300"/>
      <c r="AI750" s="300"/>
      <c r="AJ750" s="300"/>
      <c r="AK750" s="300"/>
      <c r="AL750" s="300"/>
      <c r="AM750" s="300"/>
      <c r="AN750" s="300"/>
      <c r="AO750" s="300"/>
      <c r="AP750" s="300"/>
      <c r="AQ750" s="300"/>
      <c r="AR750" s="300"/>
    </row>
    <row r="751" spans="2:44" s="2" customFormat="1" ht="15.75" customHeight="1">
      <c r="B751" s="300"/>
      <c r="C751" s="45"/>
      <c r="D751" s="300"/>
      <c r="E751" s="300"/>
      <c r="F751" s="300"/>
      <c r="G751" s="300"/>
      <c r="H751" s="300"/>
      <c r="I751" s="300"/>
      <c r="J751" s="300"/>
      <c r="K751" s="300"/>
      <c r="L751" s="300"/>
      <c r="M751" s="300"/>
      <c r="N751" s="300"/>
      <c r="O751" s="300"/>
      <c r="P751" s="300"/>
      <c r="Q751" s="300"/>
      <c r="R751" s="300"/>
      <c r="S751" s="300"/>
      <c r="T751" s="300"/>
      <c r="U751" s="300"/>
      <c r="V751" s="300"/>
      <c r="W751" s="300"/>
      <c r="X751" s="300"/>
      <c r="Y751" s="300"/>
      <c r="Z751" s="300"/>
      <c r="AA751" s="300"/>
      <c r="AB751" s="300"/>
      <c r="AC751" s="300"/>
      <c r="AD751" s="300"/>
      <c r="AE751" s="300"/>
      <c r="AF751" s="300"/>
      <c r="AG751" s="300"/>
      <c r="AH751" s="300"/>
      <c r="AI751" s="300"/>
      <c r="AJ751" s="300"/>
      <c r="AK751" s="300"/>
      <c r="AL751" s="300"/>
      <c r="AM751" s="300"/>
      <c r="AN751" s="300"/>
      <c r="AO751" s="300"/>
      <c r="AP751" s="300"/>
      <c r="AQ751" s="300"/>
      <c r="AR751" s="300"/>
    </row>
    <row r="752" spans="2:44" s="2" customFormat="1" ht="15.75" customHeight="1">
      <c r="B752" s="300"/>
      <c r="C752" s="45"/>
      <c r="D752" s="300"/>
      <c r="E752" s="300"/>
      <c r="F752" s="300"/>
      <c r="G752" s="300"/>
      <c r="H752" s="300"/>
      <c r="I752" s="300"/>
      <c r="J752" s="300"/>
      <c r="K752" s="300"/>
      <c r="L752" s="300"/>
      <c r="M752" s="300"/>
      <c r="N752" s="300"/>
      <c r="O752" s="300"/>
      <c r="P752" s="300"/>
      <c r="Q752" s="300"/>
      <c r="R752" s="300"/>
      <c r="S752" s="300"/>
      <c r="T752" s="300"/>
      <c r="U752" s="300"/>
      <c r="V752" s="300"/>
      <c r="W752" s="300"/>
      <c r="X752" s="300"/>
      <c r="Y752" s="300"/>
      <c r="Z752" s="300"/>
      <c r="AA752" s="300"/>
      <c r="AB752" s="300"/>
      <c r="AC752" s="300"/>
      <c r="AD752" s="300"/>
      <c r="AE752" s="300"/>
      <c r="AF752" s="300"/>
      <c r="AG752" s="300"/>
      <c r="AH752" s="300"/>
      <c r="AI752" s="300"/>
      <c r="AJ752" s="300"/>
      <c r="AK752" s="300"/>
      <c r="AL752" s="300"/>
      <c r="AM752" s="300"/>
      <c r="AN752" s="300"/>
      <c r="AO752" s="300"/>
      <c r="AP752" s="300"/>
      <c r="AQ752" s="300"/>
      <c r="AR752" s="300"/>
    </row>
    <row r="753" spans="2:44" s="2" customFormat="1" ht="15.75" customHeight="1">
      <c r="B753" s="300"/>
      <c r="C753" s="45"/>
      <c r="D753" s="300"/>
      <c r="E753" s="300"/>
      <c r="F753" s="300"/>
      <c r="G753" s="300"/>
      <c r="H753" s="300"/>
      <c r="I753" s="300"/>
      <c r="J753" s="300"/>
      <c r="K753" s="300"/>
      <c r="L753" s="300"/>
      <c r="M753" s="300"/>
      <c r="N753" s="300"/>
      <c r="O753" s="300"/>
      <c r="P753" s="300"/>
      <c r="Q753" s="300"/>
      <c r="R753" s="300"/>
      <c r="S753" s="300"/>
      <c r="T753" s="300"/>
      <c r="U753" s="300"/>
      <c r="V753" s="300"/>
      <c r="W753" s="300"/>
      <c r="X753" s="300"/>
      <c r="Y753" s="300"/>
      <c r="Z753" s="300"/>
      <c r="AA753" s="300"/>
      <c r="AB753" s="300"/>
      <c r="AC753" s="300"/>
      <c r="AD753" s="300"/>
      <c r="AE753" s="300"/>
      <c r="AF753" s="300"/>
      <c r="AG753" s="300"/>
      <c r="AH753" s="300"/>
      <c r="AI753" s="300"/>
      <c r="AJ753" s="300"/>
      <c r="AK753" s="300"/>
      <c r="AL753" s="300"/>
      <c r="AM753" s="300"/>
      <c r="AN753" s="300"/>
      <c r="AO753" s="300"/>
      <c r="AP753" s="300"/>
      <c r="AQ753" s="300"/>
      <c r="AR753" s="300"/>
    </row>
    <row r="754" spans="2:44" s="2" customFormat="1" ht="15.75" customHeight="1">
      <c r="B754" s="300"/>
      <c r="C754" s="45"/>
      <c r="D754" s="300"/>
      <c r="E754" s="300"/>
      <c r="F754" s="300"/>
      <c r="G754" s="300"/>
      <c r="H754" s="300"/>
      <c r="I754" s="300"/>
      <c r="J754" s="300"/>
      <c r="K754" s="300"/>
      <c r="L754" s="300"/>
      <c r="M754" s="300"/>
      <c r="N754" s="300"/>
      <c r="O754" s="300"/>
      <c r="P754" s="300"/>
      <c r="Q754" s="300"/>
      <c r="R754" s="300"/>
      <c r="S754" s="300"/>
      <c r="T754" s="300"/>
      <c r="U754" s="300"/>
      <c r="V754" s="300"/>
      <c r="W754" s="300"/>
      <c r="X754" s="300"/>
      <c r="Y754" s="300"/>
      <c r="Z754" s="300"/>
      <c r="AA754" s="300"/>
      <c r="AB754" s="300"/>
      <c r="AC754" s="300"/>
      <c r="AD754" s="300"/>
      <c r="AE754" s="300"/>
      <c r="AF754" s="300"/>
      <c r="AG754" s="300"/>
      <c r="AH754" s="300"/>
      <c r="AI754" s="300"/>
      <c r="AJ754" s="300"/>
      <c r="AK754" s="300"/>
      <c r="AL754" s="300"/>
      <c r="AM754" s="300"/>
      <c r="AN754" s="300"/>
      <c r="AO754" s="300"/>
      <c r="AP754" s="300"/>
      <c r="AQ754" s="300"/>
      <c r="AR754" s="300"/>
    </row>
    <row r="755" spans="2:44" s="2" customFormat="1" ht="15.75" customHeight="1">
      <c r="B755" s="300"/>
      <c r="C755" s="45"/>
      <c r="D755" s="300"/>
      <c r="E755" s="300"/>
      <c r="F755" s="300"/>
      <c r="G755" s="300"/>
      <c r="H755" s="300"/>
      <c r="I755" s="300"/>
      <c r="J755" s="300"/>
      <c r="K755" s="300"/>
      <c r="L755" s="300"/>
      <c r="M755" s="300"/>
      <c r="N755" s="300"/>
      <c r="O755" s="300"/>
      <c r="P755" s="300"/>
      <c r="Q755" s="300"/>
      <c r="R755" s="300"/>
      <c r="S755" s="300"/>
      <c r="T755" s="300"/>
      <c r="U755" s="300"/>
      <c r="V755" s="300"/>
      <c r="W755" s="300"/>
      <c r="X755" s="300"/>
      <c r="Y755" s="300"/>
      <c r="Z755" s="300"/>
      <c r="AA755" s="300"/>
      <c r="AB755" s="300"/>
      <c r="AC755" s="300"/>
      <c r="AD755" s="300"/>
      <c r="AE755" s="300"/>
      <c r="AF755" s="300"/>
      <c r="AG755" s="300"/>
      <c r="AH755" s="300"/>
      <c r="AI755" s="300"/>
      <c r="AJ755" s="300"/>
      <c r="AK755" s="300"/>
      <c r="AL755" s="300"/>
      <c r="AM755" s="300"/>
      <c r="AN755" s="300"/>
      <c r="AO755" s="300"/>
      <c r="AP755" s="300"/>
      <c r="AQ755" s="300"/>
      <c r="AR755" s="300"/>
    </row>
    <row r="756" spans="2:44" s="2" customFormat="1" ht="15.75" customHeight="1">
      <c r="B756" s="300"/>
      <c r="C756" s="45"/>
      <c r="D756" s="300"/>
      <c r="E756" s="300"/>
      <c r="F756" s="300"/>
      <c r="G756" s="300"/>
      <c r="H756" s="300"/>
      <c r="I756" s="300"/>
      <c r="J756" s="300"/>
      <c r="K756" s="300"/>
      <c r="L756" s="300"/>
      <c r="M756" s="300"/>
      <c r="N756" s="300"/>
      <c r="O756" s="300"/>
      <c r="P756" s="300"/>
      <c r="Q756" s="300"/>
      <c r="R756" s="300"/>
      <c r="S756" s="300"/>
      <c r="T756" s="300"/>
      <c r="U756" s="300"/>
      <c r="V756" s="300"/>
      <c r="W756" s="300"/>
      <c r="X756" s="300"/>
      <c r="Y756" s="300"/>
      <c r="Z756" s="300"/>
      <c r="AA756" s="300"/>
      <c r="AB756" s="300"/>
      <c r="AC756" s="300"/>
      <c r="AD756" s="300"/>
      <c r="AE756" s="300"/>
      <c r="AF756" s="300"/>
      <c r="AG756" s="300"/>
      <c r="AH756" s="300"/>
      <c r="AI756" s="300"/>
      <c r="AJ756" s="300"/>
      <c r="AK756" s="300"/>
      <c r="AL756" s="300"/>
      <c r="AM756" s="300"/>
      <c r="AN756" s="300"/>
      <c r="AO756" s="300"/>
      <c r="AP756" s="300"/>
      <c r="AQ756" s="300"/>
      <c r="AR756" s="300"/>
    </row>
    <row r="757" spans="2:44" s="2" customFormat="1" ht="15.75" customHeight="1">
      <c r="B757" s="300"/>
      <c r="C757" s="45"/>
      <c r="D757" s="300"/>
      <c r="E757" s="300"/>
      <c r="F757" s="300"/>
      <c r="G757" s="300"/>
      <c r="H757" s="300"/>
      <c r="I757" s="300"/>
      <c r="J757" s="300"/>
      <c r="K757" s="300"/>
      <c r="L757" s="300"/>
      <c r="M757" s="300"/>
      <c r="N757" s="300"/>
      <c r="O757" s="300"/>
      <c r="P757" s="300"/>
      <c r="Q757" s="300"/>
      <c r="R757" s="300"/>
      <c r="S757" s="300"/>
      <c r="T757" s="300"/>
      <c r="U757" s="300"/>
      <c r="V757" s="300"/>
      <c r="W757" s="300"/>
      <c r="X757" s="300"/>
      <c r="Y757" s="300"/>
      <c r="Z757" s="300"/>
      <c r="AA757" s="300"/>
      <c r="AB757" s="300"/>
      <c r="AC757" s="300"/>
      <c r="AD757" s="300"/>
      <c r="AE757" s="300"/>
      <c r="AF757" s="300"/>
      <c r="AG757" s="300"/>
      <c r="AH757" s="300"/>
      <c r="AI757" s="300"/>
      <c r="AJ757" s="300"/>
      <c r="AK757" s="300"/>
      <c r="AL757" s="300"/>
      <c r="AM757" s="300"/>
      <c r="AN757" s="300"/>
      <c r="AO757" s="300"/>
      <c r="AP757" s="300"/>
      <c r="AQ757" s="300"/>
      <c r="AR757" s="300"/>
    </row>
    <row r="758" spans="2:44" s="2" customFormat="1" ht="15.75" customHeight="1">
      <c r="B758" s="300"/>
      <c r="C758" s="45"/>
      <c r="D758" s="300"/>
      <c r="E758" s="300"/>
      <c r="F758" s="300"/>
      <c r="G758" s="300"/>
      <c r="H758" s="300"/>
      <c r="I758" s="300"/>
      <c r="J758" s="300"/>
      <c r="K758" s="300"/>
      <c r="L758" s="300"/>
      <c r="M758" s="300"/>
      <c r="N758" s="300"/>
      <c r="O758" s="300"/>
      <c r="P758" s="300"/>
      <c r="Q758" s="300"/>
      <c r="R758" s="300"/>
      <c r="S758" s="300"/>
      <c r="T758" s="300"/>
      <c r="U758" s="300"/>
      <c r="V758" s="300"/>
      <c r="W758" s="300"/>
      <c r="X758" s="300"/>
      <c r="Y758" s="300"/>
      <c r="Z758" s="300"/>
      <c r="AA758" s="300"/>
      <c r="AB758" s="300"/>
      <c r="AC758" s="300"/>
      <c r="AD758" s="300"/>
      <c r="AE758" s="300"/>
      <c r="AF758" s="300"/>
      <c r="AG758" s="300"/>
      <c r="AH758" s="300"/>
      <c r="AI758" s="300"/>
      <c r="AJ758" s="300"/>
      <c r="AK758" s="300"/>
      <c r="AL758" s="300"/>
      <c r="AM758" s="300"/>
      <c r="AN758" s="300"/>
      <c r="AO758" s="300"/>
      <c r="AP758" s="300"/>
      <c r="AQ758" s="300"/>
      <c r="AR758" s="300"/>
    </row>
    <row r="759" spans="2:44" s="2" customFormat="1" ht="15.75" customHeight="1">
      <c r="B759" s="300"/>
      <c r="C759" s="45"/>
      <c r="D759" s="300"/>
      <c r="E759" s="300"/>
      <c r="F759" s="300"/>
      <c r="G759" s="300"/>
      <c r="H759" s="300"/>
      <c r="I759" s="300"/>
      <c r="J759" s="300"/>
      <c r="K759" s="300"/>
      <c r="L759" s="300"/>
      <c r="M759" s="300"/>
      <c r="N759" s="300"/>
      <c r="O759" s="300"/>
      <c r="P759" s="300"/>
      <c r="Q759" s="300"/>
      <c r="R759" s="300"/>
      <c r="S759" s="300"/>
      <c r="T759" s="300"/>
      <c r="U759" s="300"/>
      <c r="V759" s="300"/>
      <c r="W759" s="300"/>
      <c r="X759" s="300"/>
      <c r="Y759" s="300"/>
      <c r="Z759" s="300"/>
      <c r="AA759" s="300"/>
      <c r="AB759" s="300"/>
      <c r="AC759" s="300"/>
      <c r="AD759" s="300"/>
      <c r="AE759" s="300"/>
      <c r="AF759" s="300"/>
      <c r="AG759" s="300"/>
      <c r="AH759" s="300"/>
      <c r="AI759" s="300"/>
      <c r="AJ759" s="300"/>
      <c r="AK759" s="300"/>
      <c r="AL759" s="300"/>
      <c r="AM759" s="300"/>
      <c r="AN759" s="300"/>
      <c r="AO759" s="300"/>
      <c r="AP759" s="300"/>
      <c r="AQ759" s="300"/>
      <c r="AR759" s="300"/>
    </row>
    <row r="760" spans="2:44" s="2" customFormat="1" ht="15.75" customHeight="1">
      <c r="B760" s="300"/>
      <c r="C760" s="45"/>
      <c r="D760" s="300"/>
      <c r="E760" s="300"/>
      <c r="F760" s="300"/>
      <c r="G760" s="300"/>
      <c r="H760" s="300"/>
      <c r="I760" s="300"/>
      <c r="J760" s="300"/>
      <c r="K760" s="300"/>
      <c r="L760" s="300"/>
      <c r="M760" s="300"/>
      <c r="N760" s="300"/>
      <c r="O760" s="300"/>
      <c r="P760" s="300"/>
      <c r="Q760" s="300"/>
      <c r="R760" s="300"/>
      <c r="S760" s="300"/>
      <c r="T760" s="300"/>
      <c r="U760" s="300"/>
      <c r="V760" s="300"/>
      <c r="W760" s="300"/>
      <c r="X760" s="300"/>
      <c r="Y760" s="300"/>
      <c r="Z760" s="300"/>
      <c r="AA760" s="300"/>
      <c r="AB760" s="300"/>
      <c r="AC760" s="300"/>
      <c r="AD760" s="300"/>
      <c r="AE760" s="300"/>
      <c r="AF760" s="300"/>
      <c r="AG760" s="300"/>
      <c r="AH760" s="300"/>
      <c r="AI760" s="300"/>
      <c r="AJ760" s="300"/>
      <c r="AK760" s="300"/>
      <c r="AL760" s="300"/>
      <c r="AM760" s="300"/>
      <c r="AN760" s="300"/>
      <c r="AO760" s="300"/>
      <c r="AP760" s="300"/>
      <c r="AQ760" s="300"/>
      <c r="AR760" s="300"/>
    </row>
    <row r="761" spans="2:44" s="2" customFormat="1" ht="15.75" customHeight="1">
      <c r="B761" s="300"/>
      <c r="C761" s="45"/>
      <c r="D761" s="300"/>
      <c r="E761" s="300"/>
      <c r="F761" s="300"/>
      <c r="G761" s="300"/>
      <c r="H761" s="300"/>
      <c r="I761" s="300"/>
      <c r="J761" s="300"/>
      <c r="K761" s="300"/>
      <c r="L761" s="300"/>
      <c r="M761" s="300"/>
      <c r="N761" s="300"/>
      <c r="O761" s="300"/>
      <c r="P761" s="300"/>
      <c r="Q761" s="300"/>
      <c r="R761" s="300"/>
      <c r="S761" s="300"/>
      <c r="T761" s="300"/>
      <c r="U761" s="300"/>
      <c r="V761" s="300"/>
      <c r="W761" s="300"/>
      <c r="X761" s="300"/>
      <c r="Y761" s="300"/>
      <c r="Z761" s="300"/>
      <c r="AA761" s="300"/>
      <c r="AB761" s="300"/>
      <c r="AC761" s="300"/>
      <c r="AD761" s="300"/>
      <c r="AE761" s="300"/>
      <c r="AF761" s="300"/>
      <c r="AG761" s="300"/>
      <c r="AH761" s="300"/>
      <c r="AI761" s="300"/>
      <c r="AJ761" s="300"/>
      <c r="AK761" s="300"/>
      <c r="AL761" s="300"/>
      <c r="AM761" s="300"/>
      <c r="AN761" s="300"/>
      <c r="AO761" s="300"/>
      <c r="AP761" s="300"/>
      <c r="AQ761" s="300"/>
      <c r="AR761" s="300"/>
    </row>
    <row r="762" spans="2:44" s="2" customFormat="1" ht="15.75" customHeight="1">
      <c r="B762" s="300"/>
      <c r="C762" s="45"/>
      <c r="D762" s="300"/>
      <c r="E762" s="300"/>
      <c r="F762" s="300"/>
      <c r="G762" s="300"/>
      <c r="H762" s="300"/>
      <c r="I762" s="300"/>
      <c r="J762" s="300"/>
      <c r="K762" s="300"/>
      <c r="L762" s="300"/>
      <c r="M762" s="300"/>
      <c r="N762" s="300"/>
      <c r="O762" s="300"/>
      <c r="P762" s="300"/>
      <c r="Q762" s="300"/>
      <c r="R762" s="300"/>
      <c r="S762" s="300"/>
      <c r="T762" s="300"/>
      <c r="U762" s="300"/>
      <c r="V762" s="300"/>
      <c r="W762" s="300"/>
      <c r="X762" s="300"/>
      <c r="Y762" s="300"/>
      <c r="Z762" s="300"/>
      <c r="AA762" s="300"/>
      <c r="AB762" s="300"/>
      <c r="AC762" s="300"/>
      <c r="AD762" s="300"/>
      <c r="AE762" s="300"/>
      <c r="AF762" s="300"/>
      <c r="AG762" s="300"/>
      <c r="AH762" s="300"/>
      <c r="AI762" s="300"/>
      <c r="AJ762" s="300"/>
      <c r="AK762" s="300"/>
      <c r="AL762" s="300"/>
      <c r="AM762" s="300"/>
      <c r="AN762" s="300"/>
      <c r="AO762" s="300"/>
      <c r="AP762" s="300"/>
      <c r="AQ762" s="300"/>
      <c r="AR762" s="300"/>
    </row>
    <row r="763" spans="2:44" s="2" customFormat="1" ht="15.75" customHeight="1">
      <c r="B763" s="300"/>
      <c r="C763" s="45"/>
      <c r="D763" s="300"/>
      <c r="E763" s="300"/>
      <c r="F763" s="300"/>
      <c r="G763" s="300"/>
      <c r="H763" s="300"/>
      <c r="I763" s="300"/>
      <c r="J763" s="300"/>
      <c r="K763" s="300"/>
      <c r="L763" s="300"/>
      <c r="M763" s="300"/>
      <c r="N763" s="300"/>
      <c r="O763" s="300"/>
      <c r="P763" s="300"/>
      <c r="Q763" s="300"/>
      <c r="R763" s="300"/>
      <c r="S763" s="300"/>
      <c r="T763" s="300"/>
      <c r="U763" s="300"/>
      <c r="V763" s="300"/>
      <c r="W763" s="300"/>
      <c r="X763" s="300"/>
      <c r="Y763" s="300"/>
      <c r="Z763" s="300"/>
      <c r="AA763" s="300"/>
      <c r="AB763" s="300"/>
      <c r="AC763" s="300"/>
      <c r="AD763" s="300"/>
      <c r="AE763" s="300"/>
      <c r="AF763" s="300"/>
      <c r="AG763" s="300"/>
      <c r="AH763" s="300"/>
      <c r="AI763" s="300"/>
      <c r="AJ763" s="300"/>
      <c r="AK763" s="300"/>
      <c r="AL763" s="300"/>
      <c r="AM763" s="300"/>
      <c r="AN763" s="300"/>
      <c r="AO763" s="300"/>
      <c r="AP763" s="300"/>
      <c r="AQ763" s="300"/>
      <c r="AR763" s="300"/>
    </row>
    <row r="764" spans="2:44" s="2" customFormat="1" ht="15.75" customHeight="1">
      <c r="B764" s="300"/>
      <c r="C764" s="45"/>
      <c r="D764" s="300"/>
      <c r="E764" s="300"/>
      <c r="F764" s="300"/>
      <c r="G764" s="300"/>
      <c r="H764" s="300"/>
      <c r="I764" s="300"/>
      <c r="J764" s="300"/>
      <c r="K764" s="300"/>
      <c r="L764" s="300"/>
      <c r="M764" s="300"/>
      <c r="N764" s="300"/>
      <c r="O764" s="300"/>
      <c r="P764" s="300"/>
      <c r="Q764" s="300"/>
      <c r="R764" s="300"/>
      <c r="S764" s="300"/>
      <c r="T764" s="300"/>
      <c r="U764" s="300"/>
      <c r="V764" s="300"/>
      <c r="W764" s="300"/>
      <c r="X764" s="300"/>
      <c r="Y764" s="300"/>
      <c r="Z764" s="300"/>
      <c r="AA764" s="300"/>
      <c r="AB764" s="300"/>
      <c r="AC764" s="300"/>
      <c r="AD764" s="300"/>
      <c r="AE764" s="300"/>
      <c r="AF764" s="300"/>
      <c r="AG764" s="300"/>
      <c r="AH764" s="300"/>
      <c r="AI764" s="300"/>
      <c r="AJ764" s="300"/>
      <c r="AK764" s="300"/>
      <c r="AL764" s="300"/>
      <c r="AM764" s="300"/>
      <c r="AN764" s="300"/>
      <c r="AO764" s="300"/>
      <c r="AP764" s="300"/>
      <c r="AQ764" s="300"/>
      <c r="AR764" s="300"/>
    </row>
    <row r="765" spans="2:44" s="2" customFormat="1" ht="15.75" customHeight="1">
      <c r="B765" s="300"/>
      <c r="C765" s="45"/>
      <c r="D765" s="300"/>
      <c r="E765" s="300"/>
      <c r="F765" s="300"/>
      <c r="G765" s="300"/>
      <c r="H765" s="300"/>
      <c r="I765" s="300"/>
      <c r="J765" s="300"/>
      <c r="K765" s="300"/>
      <c r="L765" s="300"/>
      <c r="M765" s="300"/>
      <c r="N765" s="300"/>
      <c r="O765" s="300"/>
      <c r="P765" s="300"/>
      <c r="Q765" s="300"/>
      <c r="R765" s="300"/>
      <c r="S765" s="300"/>
      <c r="T765" s="300"/>
      <c r="U765" s="300"/>
      <c r="V765" s="300"/>
      <c r="W765" s="300"/>
      <c r="X765" s="300"/>
      <c r="Y765" s="300"/>
      <c r="Z765" s="300"/>
      <c r="AA765" s="300"/>
      <c r="AB765" s="300"/>
      <c r="AC765" s="300"/>
      <c r="AD765" s="300"/>
      <c r="AE765" s="300"/>
      <c r="AF765" s="300"/>
      <c r="AG765" s="300"/>
      <c r="AH765" s="300"/>
      <c r="AI765" s="300"/>
      <c r="AJ765" s="300"/>
      <c r="AK765" s="300"/>
      <c r="AL765" s="300"/>
      <c r="AM765" s="300"/>
      <c r="AN765" s="300"/>
      <c r="AO765" s="300"/>
      <c r="AP765" s="300"/>
      <c r="AQ765" s="300"/>
      <c r="AR765" s="300"/>
    </row>
    <row r="766" spans="2:44" s="2" customFormat="1" ht="15.75" customHeight="1">
      <c r="B766" s="300"/>
      <c r="C766" s="45"/>
      <c r="D766" s="300"/>
      <c r="E766" s="300"/>
      <c r="F766" s="300"/>
      <c r="G766" s="300"/>
      <c r="H766" s="300"/>
      <c r="I766" s="300"/>
      <c r="J766" s="300"/>
      <c r="K766" s="300"/>
      <c r="L766" s="300"/>
      <c r="M766" s="300"/>
      <c r="N766" s="300"/>
      <c r="O766" s="300"/>
      <c r="P766" s="300"/>
      <c r="Q766" s="300"/>
      <c r="R766" s="300"/>
      <c r="S766" s="300"/>
      <c r="T766" s="300"/>
      <c r="U766" s="300"/>
      <c r="V766" s="300"/>
      <c r="W766" s="300"/>
      <c r="X766" s="300"/>
      <c r="Y766" s="300"/>
      <c r="Z766" s="300"/>
      <c r="AA766" s="300"/>
      <c r="AB766" s="300"/>
      <c r="AC766" s="300"/>
      <c r="AD766" s="300"/>
      <c r="AE766" s="300"/>
      <c r="AF766" s="300"/>
      <c r="AG766" s="300"/>
      <c r="AH766" s="300"/>
      <c r="AI766" s="300"/>
      <c r="AJ766" s="300"/>
      <c r="AK766" s="300"/>
      <c r="AL766" s="300"/>
      <c r="AM766" s="300"/>
      <c r="AN766" s="300"/>
      <c r="AO766" s="300"/>
      <c r="AP766" s="300"/>
      <c r="AQ766" s="300"/>
      <c r="AR766" s="300"/>
    </row>
    <row r="767" spans="2:44" s="2" customFormat="1" ht="15.75" customHeight="1">
      <c r="B767" s="300"/>
      <c r="C767" s="45"/>
      <c r="D767" s="300"/>
      <c r="E767" s="300"/>
      <c r="F767" s="300"/>
      <c r="G767" s="300"/>
      <c r="H767" s="300"/>
      <c r="I767" s="300"/>
      <c r="J767" s="300"/>
      <c r="K767" s="300"/>
      <c r="L767" s="300"/>
      <c r="M767" s="300"/>
      <c r="N767" s="300"/>
      <c r="O767" s="300"/>
      <c r="P767" s="300"/>
      <c r="Q767" s="300"/>
      <c r="R767" s="300"/>
      <c r="S767" s="300"/>
      <c r="T767" s="300"/>
      <c r="U767" s="300"/>
      <c r="V767" s="300"/>
      <c r="W767" s="300"/>
      <c r="X767" s="300"/>
      <c r="Y767" s="300"/>
      <c r="Z767" s="300"/>
      <c r="AA767" s="300"/>
      <c r="AB767" s="300"/>
      <c r="AC767" s="300"/>
      <c r="AD767" s="300"/>
      <c r="AE767" s="300"/>
      <c r="AF767" s="300"/>
      <c r="AG767" s="300"/>
      <c r="AH767" s="300"/>
      <c r="AI767" s="300"/>
      <c r="AJ767" s="300"/>
      <c r="AK767" s="300"/>
      <c r="AL767" s="300"/>
      <c r="AM767" s="300"/>
      <c r="AN767" s="300"/>
      <c r="AO767" s="300"/>
      <c r="AP767" s="300"/>
      <c r="AQ767" s="300"/>
      <c r="AR767" s="300"/>
    </row>
    <row r="768" spans="2:44" s="2" customFormat="1" ht="15.75" customHeight="1">
      <c r="B768" s="300"/>
      <c r="C768" s="45"/>
      <c r="D768" s="300"/>
      <c r="E768" s="300"/>
      <c r="F768" s="300"/>
      <c r="G768" s="300"/>
      <c r="H768" s="300"/>
      <c r="I768" s="300"/>
      <c r="J768" s="300"/>
      <c r="K768" s="300"/>
      <c r="L768" s="300"/>
      <c r="M768" s="300"/>
      <c r="N768" s="300"/>
      <c r="O768" s="300"/>
      <c r="P768" s="300"/>
      <c r="Q768" s="300"/>
      <c r="R768" s="300"/>
      <c r="S768" s="300"/>
      <c r="T768" s="300"/>
      <c r="U768" s="300"/>
      <c r="V768" s="300"/>
      <c r="W768" s="300"/>
      <c r="X768" s="300"/>
      <c r="Y768" s="300"/>
      <c r="Z768" s="300"/>
      <c r="AA768" s="300"/>
      <c r="AB768" s="300"/>
      <c r="AC768" s="300"/>
      <c r="AD768" s="300"/>
      <c r="AE768" s="300"/>
      <c r="AF768" s="300"/>
      <c r="AG768" s="300"/>
      <c r="AH768" s="300"/>
      <c r="AI768" s="300"/>
      <c r="AJ768" s="300"/>
      <c r="AK768" s="300"/>
      <c r="AL768" s="300"/>
      <c r="AM768" s="300"/>
      <c r="AN768" s="300"/>
      <c r="AO768" s="300"/>
      <c r="AP768" s="300"/>
      <c r="AQ768" s="300"/>
      <c r="AR768" s="300"/>
    </row>
    <row r="769" spans="2:44" s="2" customFormat="1" ht="15.75" customHeight="1">
      <c r="B769" s="300"/>
      <c r="C769" s="45"/>
      <c r="D769" s="300"/>
      <c r="E769" s="300"/>
      <c r="F769" s="300"/>
      <c r="G769" s="300"/>
      <c r="H769" s="300"/>
      <c r="I769" s="300"/>
      <c r="J769" s="300"/>
      <c r="K769" s="300"/>
      <c r="L769" s="300"/>
      <c r="M769" s="300"/>
      <c r="N769" s="300"/>
      <c r="O769" s="300"/>
      <c r="P769" s="300"/>
      <c r="Q769" s="300"/>
      <c r="R769" s="300"/>
      <c r="S769" s="300"/>
      <c r="T769" s="300"/>
      <c r="U769" s="300"/>
      <c r="V769" s="300"/>
      <c r="W769" s="300"/>
      <c r="X769" s="300"/>
      <c r="Y769" s="300"/>
      <c r="Z769" s="300"/>
      <c r="AA769" s="300"/>
      <c r="AB769" s="300"/>
      <c r="AC769" s="300"/>
      <c r="AD769" s="300"/>
      <c r="AE769" s="300"/>
      <c r="AF769" s="300"/>
      <c r="AG769" s="300"/>
      <c r="AH769" s="300"/>
      <c r="AI769" s="300"/>
      <c r="AJ769" s="300"/>
      <c r="AK769" s="300"/>
      <c r="AL769" s="300"/>
      <c r="AM769" s="300"/>
      <c r="AN769" s="300"/>
      <c r="AO769" s="300"/>
      <c r="AP769" s="300"/>
      <c r="AQ769" s="300"/>
      <c r="AR769" s="300"/>
    </row>
  </sheetData>
  <sheetProtection/>
  <mergeCells count="2">
    <mergeCell ref="B2:C2"/>
    <mergeCell ref="B3:C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32.50390625" style="0" customWidth="1"/>
    <col min="2" max="3" width="8.375" style="0" customWidth="1"/>
    <col min="4" max="4" width="8.875" style="0" customWidth="1"/>
    <col min="5" max="11" width="8.375" style="0" customWidth="1"/>
    <col min="12" max="13" width="8.50390625" style="0" customWidth="1"/>
    <col min="14" max="14" width="10.875" style="0" customWidth="1"/>
    <col min="16" max="17" width="0" style="0" hidden="1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M1" s="5"/>
      <c r="N1" s="103" t="s">
        <v>621</v>
      </c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M2" s="5"/>
      <c r="N2" s="485" t="str">
        <f>'1.Bev-kiad.'!D2</f>
        <v>az 1/2020.(II.25) önkormányzati rendelethez</v>
      </c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103"/>
    </row>
    <row r="4" spans="1:14" ht="15.75">
      <c r="A4" s="131" t="s">
        <v>563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3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03"/>
    </row>
    <row r="6" spans="1:14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03" t="s">
        <v>0</v>
      </c>
    </row>
    <row r="7" spans="1:14" ht="30.75" customHeight="1" thickBot="1">
      <c r="A7" s="132" t="s">
        <v>61</v>
      </c>
      <c r="B7" s="133" t="s">
        <v>62</v>
      </c>
      <c r="C7" s="133" t="s">
        <v>63</v>
      </c>
      <c r="D7" s="133" t="s">
        <v>64</v>
      </c>
      <c r="E7" s="133" t="s">
        <v>65</v>
      </c>
      <c r="F7" s="133" t="s">
        <v>66</v>
      </c>
      <c r="G7" s="133" t="s">
        <v>67</v>
      </c>
      <c r="H7" s="133" t="s">
        <v>68</v>
      </c>
      <c r="I7" s="133" t="s">
        <v>69</v>
      </c>
      <c r="J7" s="133" t="s">
        <v>70</v>
      </c>
      <c r="K7" s="133" t="s">
        <v>71</v>
      </c>
      <c r="L7" s="133" t="s">
        <v>72</v>
      </c>
      <c r="M7" s="133" t="s">
        <v>73</v>
      </c>
      <c r="N7" s="457" t="s">
        <v>42</v>
      </c>
    </row>
    <row r="8" spans="1:14" ht="15.75" customHeight="1">
      <c r="A8" s="134" t="s">
        <v>74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135"/>
    </row>
    <row r="9" spans="1:17" ht="15.75" customHeight="1">
      <c r="A9" s="136" t="s">
        <v>350</v>
      </c>
      <c r="B9" s="42">
        <v>3503</v>
      </c>
      <c r="C9" s="42">
        <v>2324</v>
      </c>
      <c r="D9" s="42">
        <v>2414</v>
      </c>
      <c r="E9" s="42">
        <v>2391</v>
      </c>
      <c r="F9" s="42">
        <v>2391</v>
      </c>
      <c r="G9" s="42">
        <v>2391</v>
      </c>
      <c r="H9" s="42">
        <v>2639</v>
      </c>
      <c r="I9" s="42">
        <v>4694</v>
      </c>
      <c r="J9" s="42">
        <v>5117</v>
      </c>
      <c r="K9" s="42">
        <v>2598</v>
      </c>
      <c r="L9" s="42">
        <v>2598</v>
      </c>
      <c r="M9" s="42">
        <v>2598</v>
      </c>
      <c r="N9" s="137">
        <f aca="true" t="shared" si="0" ref="N9:N15">SUM(B9:M9)</f>
        <v>35658</v>
      </c>
      <c r="O9" s="471"/>
      <c r="P9" s="88">
        <f>35658-27864</f>
        <v>7794</v>
      </c>
      <c r="Q9">
        <f>P9/3</f>
        <v>2598</v>
      </c>
    </row>
    <row r="10" spans="1:17" ht="15.75" customHeight="1">
      <c r="A10" s="136" t="s">
        <v>351</v>
      </c>
      <c r="B10" s="42">
        <v>99</v>
      </c>
      <c r="C10" s="42">
        <v>380</v>
      </c>
      <c r="D10" s="42">
        <v>2569</v>
      </c>
      <c r="E10" s="42">
        <v>693</v>
      </c>
      <c r="F10" s="42">
        <v>185</v>
      </c>
      <c r="G10" s="42">
        <v>280</v>
      </c>
      <c r="H10" s="42">
        <v>311</v>
      </c>
      <c r="I10" s="42">
        <v>280</v>
      </c>
      <c r="J10" s="42">
        <v>1609</v>
      </c>
      <c r="K10" s="42">
        <v>400</v>
      </c>
      <c r="L10" s="42">
        <v>500</v>
      </c>
      <c r="M10" s="42">
        <v>44</v>
      </c>
      <c r="N10" s="137">
        <f t="shared" si="0"/>
        <v>7350</v>
      </c>
      <c r="Q10">
        <f>P10/3</f>
        <v>0</v>
      </c>
    </row>
    <row r="11" spans="1:17" ht="15.75" customHeight="1">
      <c r="A11" s="160" t="s">
        <v>352</v>
      </c>
      <c r="B11" s="42">
        <v>181</v>
      </c>
      <c r="C11" s="42">
        <v>288</v>
      </c>
      <c r="D11" s="42">
        <v>245</v>
      </c>
      <c r="E11" s="42">
        <v>266</v>
      </c>
      <c r="F11" s="42">
        <v>259</v>
      </c>
      <c r="G11" s="42">
        <v>292</v>
      </c>
      <c r="H11" s="42">
        <v>279</v>
      </c>
      <c r="I11" s="42">
        <v>356</v>
      </c>
      <c r="J11" s="42">
        <v>243</v>
      </c>
      <c r="K11" s="42">
        <v>457</v>
      </c>
      <c r="L11" s="42">
        <v>457</v>
      </c>
      <c r="M11" s="42">
        <v>457</v>
      </c>
      <c r="N11" s="137">
        <f t="shared" si="0"/>
        <v>3780</v>
      </c>
      <c r="P11">
        <f>3780-2409</f>
        <v>1371</v>
      </c>
      <c r="Q11">
        <f>P11/3</f>
        <v>457</v>
      </c>
    </row>
    <row r="12" spans="1:14" ht="15.75" customHeight="1">
      <c r="A12" s="136" t="s">
        <v>353</v>
      </c>
      <c r="B12" s="42"/>
      <c r="C12" s="42">
        <v>44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137">
        <f t="shared" si="0"/>
        <v>44</v>
      </c>
    </row>
    <row r="13" spans="1:14" ht="15.75" customHeight="1">
      <c r="A13" s="136" t="s">
        <v>354</v>
      </c>
      <c r="B13" s="42"/>
      <c r="C13" s="42"/>
      <c r="D13" s="42"/>
      <c r="E13" s="42">
        <v>400</v>
      </c>
      <c r="F13" s="42"/>
      <c r="G13" s="42"/>
      <c r="H13" s="42">
        <v>2000</v>
      </c>
      <c r="I13" s="42">
        <v>5000</v>
      </c>
      <c r="J13" s="42"/>
      <c r="K13" s="42"/>
      <c r="L13" s="42">
        <v>100</v>
      </c>
      <c r="M13" s="42"/>
      <c r="N13" s="137">
        <f t="shared" si="0"/>
        <v>7500</v>
      </c>
    </row>
    <row r="14" spans="1:14" ht="15.75" customHeight="1">
      <c r="A14" s="136" t="s">
        <v>419</v>
      </c>
      <c r="B14" s="42">
        <v>44722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37">
        <f t="shared" si="0"/>
        <v>44722</v>
      </c>
    </row>
    <row r="15" spans="1:14" ht="15.75" customHeight="1" hidden="1">
      <c r="A15" s="136" t="s">
        <v>373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137">
        <f t="shared" si="0"/>
        <v>0</v>
      </c>
    </row>
    <row r="16" spans="1:15" ht="15.75" customHeight="1">
      <c r="A16" s="138" t="s">
        <v>75</v>
      </c>
      <c r="B16" s="44">
        <f>SUM(B9:B15)</f>
        <v>48505</v>
      </c>
      <c r="C16" s="44">
        <f aca="true" t="shared" si="1" ref="C16:M16">SUM(C9:C15)</f>
        <v>3036</v>
      </c>
      <c r="D16" s="44">
        <f t="shared" si="1"/>
        <v>5228</v>
      </c>
      <c r="E16" s="44">
        <f t="shared" si="1"/>
        <v>3750</v>
      </c>
      <c r="F16" s="44">
        <f t="shared" si="1"/>
        <v>2835</v>
      </c>
      <c r="G16" s="44">
        <f t="shared" si="1"/>
        <v>2963</v>
      </c>
      <c r="H16" s="44">
        <f t="shared" si="1"/>
        <v>5229</v>
      </c>
      <c r="I16" s="44">
        <f t="shared" si="1"/>
        <v>10330</v>
      </c>
      <c r="J16" s="44">
        <f t="shared" si="1"/>
        <v>6969</v>
      </c>
      <c r="K16" s="44">
        <f t="shared" si="1"/>
        <v>3455</v>
      </c>
      <c r="L16" s="44">
        <f t="shared" si="1"/>
        <v>3655</v>
      </c>
      <c r="M16" s="44">
        <f t="shared" si="1"/>
        <v>3099</v>
      </c>
      <c r="N16" s="137">
        <f>SUM(N9:N15)</f>
        <v>99054</v>
      </c>
      <c r="O16" s="45"/>
    </row>
    <row r="17" spans="1:14" ht="16.5" customHeight="1">
      <c r="A17" s="138" t="s">
        <v>76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137"/>
    </row>
    <row r="18" spans="1:17" ht="15.75" customHeight="1">
      <c r="A18" s="136" t="s">
        <v>77</v>
      </c>
      <c r="B18" s="42">
        <v>1897</v>
      </c>
      <c r="C18" s="42">
        <v>2132</v>
      </c>
      <c r="D18" s="42">
        <v>2088</v>
      </c>
      <c r="E18" s="42">
        <v>2537</v>
      </c>
      <c r="F18" s="42">
        <v>2368</v>
      </c>
      <c r="G18" s="42">
        <v>2331</v>
      </c>
      <c r="H18" s="42">
        <v>2657</v>
      </c>
      <c r="I18" s="42">
        <v>4822</v>
      </c>
      <c r="J18" s="42">
        <v>2411</v>
      </c>
      <c r="K18" s="42">
        <v>5731</v>
      </c>
      <c r="L18" s="42">
        <v>5731</v>
      </c>
      <c r="M18" s="42">
        <v>5731</v>
      </c>
      <c r="N18" s="137">
        <f aca="true" t="shared" si="2" ref="N18:N23">SUM(B18:M18)</f>
        <v>40436</v>
      </c>
      <c r="O18" s="140"/>
      <c r="P18">
        <f>40436-23243</f>
        <v>17193</v>
      </c>
      <c r="Q18">
        <f>P18/3</f>
        <v>5731</v>
      </c>
    </row>
    <row r="19" spans="1:17" ht="15.75" customHeight="1">
      <c r="A19" s="136" t="s">
        <v>355</v>
      </c>
      <c r="B19" s="42">
        <v>332</v>
      </c>
      <c r="C19" s="42">
        <v>317</v>
      </c>
      <c r="D19" s="42">
        <v>617</v>
      </c>
      <c r="E19" s="42">
        <v>158</v>
      </c>
      <c r="F19" s="42">
        <v>553</v>
      </c>
      <c r="G19" s="42">
        <v>344</v>
      </c>
      <c r="H19" s="42">
        <v>345</v>
      </c>
      <c r="I19" s="42">
        <v>344</v>
      </c>
      <c r="J19" s="42">
        <v>345</v>
      </c>
      <c r="K19" s="42">
        <v>707</v>
      </c>
      <c r="L19" s="42">
        <v>707</v>
      </c>
      <c r="M19" s="42">
        <v>707</v>
      </c>
      <c r="N19" s="137">
        <f t="shared" si="2"/>
        <v>5476</v>
      </c>
      <c r="P19">
        <f>5476-3355</f>
        <v>2121</v>
      </c>
      <c r="Q19">
        <f>P19/3</f>
        <v>707</v>
      </c>
    </row>
    <row r="20" spans="1:17" ht="15.75" customHeight="1">
      <c r="A20" s="136" t="s">
        <v>78</v>
      </c>
      <c r="B20" s="42"/>
      <c r="C20" s="42"/>
      <c r="D20" s="42">
        <v>3054</v>
      </c>
      <c r="E20" s="42">
        <v>0</v>
      </c>
      <c r="F20" s="42">
        <v>7489</v>
      </c>
      <c r="G20" s="42">
        <v>4581</v>
      </c>
      <c r="H20" s="42">
        <v>6871</v>
      </c>
      <c r="I20" s="42">
        <v>337</v>
      </c>
      <c r="J20" s="42">
        <v>0</v>
      </c>
      <c r="K20" s="42">
        <v>4000</v>
      </c>
      <c r="L20" s="42">
        <v>2000</v>
      </c>
      <c r="M20" s="42">
        <v>2288</v>
      </c>
      <c r="N20" s="137">
        <f t="shared" si="2"/>
        <v>30620</v>
      </c>
      <c r="P20">
        <f>30620-28332</f>
        <v>2288</v>
      </c>
      <c r="Q20">
        <f>P20/3</f>
        <v>762.6666666666666</v>
      </c>
    </row>
    <row r="21" spans="1:14" ht="26.25" customHeight="1">
      <c r="A21" s="141" t="s">
        <v>79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>
        <v>21379</v>
      </c>
      <c r="N21" s="137">
        <f t="shared" si="2"/>
        <v>21379</v>
      </c>
    </row>
    <row r="22" spans="1:14" ht="15.75" customHeight="1">
      <c r="A22" s="136" t="s">
        <v>420</v>
      </c>
      <c r="B22" s="42">
        <v>1143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37">
        <f t="shared" si="2"/>
        <v>1143</v>
      </c>
    </row>
    <row r="23" spans="1:15" ht="15.75" customHeight="1">
      <c r="A23" s="138" t="s">
        <v>80</v>
      </c>
      <c r="B23" s="44">
        <f>SUM(B18:B22)</f>
        <v>3372</v>
      </c>
      <c r="C23" s="44">
        <f aca="true" t="shared" si="3" ref="C23:M23">SUM(C18:C22)</f>
        <v>2449</v>
      </c>
      <c r="D23" s="44">
        <f t="shared" si="3"/>
        <v>5759</v>
      </c>
      <c r="E23" s="44">
        <f t="shared" si="3"/>
        <v>2695</v>
      </c>
      <c r="F23" s="44">
        <f t="shared" si="3"/>
        <v>10410</v>
      </c>
      <c r="G23" s="44">
        <f t="shared" si="3"/>
        <v>7256</v>
      </c>
      <c r="H23" s="44">
        <f t="shared" si="3"/>
        <v>9873</v>
      </c>
      <c r="I23" s="44">
        <f t="shared" si="3"/>
        <v>5503</v>
      </c>
      <c r="J23" s="44">
        <f t="shared" si="3"/>
        <v>2756</v>
      </c>
      <c r="K23" s="44">
        <f t="shared" si="3"/>
        <v>10438</v>
      </c>
      <c r="L23" s="44">
        <f t="shared" si="3"/>
        <v>8438</v>
      </c>
      <c r="M23" s="44">
        <f t="shared" si="3"/>
        <v>30105</v>
      </c>
      <c r="N23" s="137">
        <f t="shared" si="2"/>
        <v>99054</v>
      </c>
      <c r="O23" s="88"/>
    </row>
    <row r="24" spans="1:14" ht="15.75" customHeight="1">
      <c r="A24" s="138" t="s">
        <v>81</v>
      </c>
      <c r="B24" s="139">
        <f aca="true" t="shared" si="4" ref="B24:N24">SUM(B16-B23)</f>
        <v>45133</v>
      </c>
      <c r="C24" s="139">
        <f t="shared" si="4"/>
        <v>587</v>
      </c>
      <c r="D24" s="139">
        <f t="shared" si="4"/>
        <v>-531</v>
      </c>
      <c r="E24" s="139">
        <f t="shared" si="4"/>
        <v>1055</v>
      </c>
      <c r="F24" s="139">
        <f t="shared" si="4"/>
        <v>-7575</v>
      </c>
      <c r="G24" s="139">
        <f t="shared" si="4"/>
        <v>-4293</v>
      </c>
      <c r="H24" s="139">
        <f t="shared" si="4"/>
        <v>-4644</v>
      </c>
      <c r="I24" s="139">
        <f t="shared" si="4"/>
        <v>4827</v>
      </c>
      <c r="J24" s="139">
        <f t="shared" si="4"/>
        <v>4213</v>
      </c>
      <c r="K24" s="139">
        <f t="shared" si="4"/>
        <v>-6983</v>
      </c>
      <c r="L24" s="139">
        <f t="shared" si="4"/>
        <v>-4783</v>
      </c>
      <c r="M24" s="139">
        <f t="shared" si="4"/>
        <v>-27006</v>
      </c>
      <c r="N24" s="137">
        <f t="shared" si="4"/>
        <v>0</v>
      </c>
    </row>
    <row r="25" spans="1:14" ht="15.75" customHeight="1" thickBot="1">
      <c r="A25" s="142" t="s">
        <v>82</v>
      </c>
      <c r="B25" s="143">
        <f>SUM(B24)</f>
        <v>45133</v>
      </c>
      <c r="C25" s="143">
        <f aca="true" t="shared" si="5" ref="C25:M25">B25+C16-C23</f>
        <v>45720</v>
      </c>
      <c r="D25" s="143">
        <f t="shared" si="5"/>
        <v>45189</v>
      </c>
      <c r="E25" s="143">
        <f t="shared" si="5"/>
        <v>46244</v>
      </c>
      <c r="F25" s="143">
        <f t="shared" si="5"/>
        <v>38669</v>
      </c>
      <c r="G25" s="143">
        <f t="shared" si="5"/>
        <v>34376</v>
      </c>
      <c r="H25" s="143">
        <f t="shared" si="5"/>
        <v>29732</v>
      </c>
      <c r="I25" s="143">
        <f t="shared" si="5"/>
        <v>34559</v>
      </c>
      <c r="J25" s="143">
        <f t="shared" si="5"/>
        <v>38772</v>
      </c>
      <c r="K25" s="143">
        <f t="shared" si="5"/>
        <v>31789</v>
      </c>
      <c r="L25" s="143">
        <f t="shared" si="5"/>
        <v>27006</v>
      </c>
      <c r="M25" s="143">
        <f t="shared" si="5"/>
        <v>0</v>
      </c>
      <c r="N25" s="144">
        <f>SUM(N24)</f>
        <v>0</v>
      </c>
    </row>
    <row r="26" spans="1:14" ht="18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145"/>
    </row>
    <row r="27" spans="1:14" ht="15.75" customHeight="1">
      <c r="A27" s="63"/>
      <c r="B27" s="63"/>
      <c r="C27" s="63"/>
      <c r="D27" s="63"/>
      <c r="E27" s="63"/>
      <c r="F27" s="63"/>
      <c r="G27" s="146"/>
      <c r="H27" s="63"/>
      <c r="I27" s="63"/>
      <c r="J27" s="63"/>
      <c r="K27" s="63"/>
      <c r="L27" s="63"/>
      <c r="M27" s="63"/>
      <c r="N27" s="145"/>
    </row>
    <row r="28" spans="1:14" ht="15.7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45"/>
    </row>
    <row r="29" spans="1:14" ht="15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145"/>
    </row>
    <row r="30" spans="1:14" ht="15.7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145"/>
    </row>
    <row r="31" spans="1:14" ht="15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145"/>
    </row>
    <row r="32" spans="1:14" ht="1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ht="13.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ht="13.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ht="13.5" customHeight="1"/>
    <row r="36" ht="13.5" customHeight="1"/>
  </sheetData>
  <sheetProtection/>
  <printOptions/>
  <pageMargins left="0.5118110236220472" right="0.1968503937007874" top="0.7480314960629921" bottom="0.98425196850393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7" sqref="A7:A9"/>
    </sheetView>
  </sheetViews>
  <sheetFormatPr defaultColWidth="9.00390625" defaultRowHeight="12.75"/>
  <cols>
    <col min="1" max="1" width="35.375" style="0" customWidth="1"/>
    <col min="2" max="2" width="14.50390625" style="0" customWidth="1"/>
    <col min="3" max="3" width="10.50390625" style="0" customWidth="1"/>
    <col min="4" max="4" width="9.125" style="0" customWidth="1"/>
    <col min="5" max="5" width="10.625" style="0" customWidth="1"/>
    <col min="6" max="6" width="13.375" style="0" customWidth="1"/>
    <col min="7" max="7" width="16.50390625" style="0" customWidth="1"/>
    <col min="8" max="9" width="16.375" style="130" customWidth="1"/>
    <col min="10" max="11" width="14.625" style="130" customWidth="1"/>
    <col min="12" max="14" width="12.625" style="0" customWidth="1"/>
    <col min="15" max="15" width="10.375" style="0" customWidth="1"/>
  </cols>
  <sheetData>
    <row r="1" spans="1:11" ht="12.75">
      <c r="A1" s="123"/>
      <c r="B1" s="123"/>
      <c r="C1" s="123"/>
      <c r="D1" s="123"/>
      <c r="E1" s="123"/>
      <c r="F1" s="123"/>
      <c r="G1" s="123"/>
      <c r="H1" s="172"/>
      <c r="I1" s="172"/>
      <c r="J1" s="172"/>
      <c r="K1" s="103" t="s">
        <v>622</v>
      </c>
    </row>
    <row r="2" spans="1:11" ht="12.75">
      <c r="A2" s="123"/>
      <c r="B2" s="123"/>
      <c r="C2" s="123"/>
      <c r="D2" s="123"/>
      <c r="E2" s="123"/>
      <c r="F2" s="123"/>
      <c r="G2" s="123"/>
      <c r="H2" s="172"/>
      <c r="I2" s="172"/>
      <c r="J2" s="172"/>
      <c r="K2" s="485" t="str">
        <f>'1.Bev-kiad.'!D2</f>
        <v>az 1/2020.(II.25) önkormányzati rendelethez</v>
      </c>
    </row>
    <row r="3" spans="1:11" ht="16.5" customHeight="1">
      <c r="A3" s="623" t="s">
        <v>349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2" ht="34.5" customHeight="1">
      <c r="A4" s="624" t="s">
        <v>564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173"/>
    </row>
    <row r="5" spans="1:11" ht="12" customHeight="1">
      <c r="A5" s="614"/>
      <c r="B5" s="614"/>
      <c r="C5" s="614"/>
      <c r="D5" s="614"/>
      <c r="E5" s="614"/>
      <c r="F5" s="614"/>
      <c r="G5" s="614"/>
      <c r="H5" s="614"/>
      <c r="I5" s="614"/>
      <c r="J5" s="614"/>
      <c r="K5" s="614"/>
    </row>
    <row r="6" spans="1:11" ht="12.75" customHeight="1">
      <c r="A6" s="5"/>
      <c r="B6" s="5"/>
      <c r="C6" s="5"/>
      <c r="D6" s="5"/>
      <c r="E6" s="5"/>
      <c r="F6" s="5"/>
      <c r="G6" s="5"/>
      <c r="H6" s="125"/>
      <c r="I6" s="125"/>
      <c r="J6" s="125"/>
      <c r="K6" s="103" t="s">
        <v>0</v>
      </c>
    </row>
    <row r="7" spans="1:11" ht="43.5" customHeight="1">
      <c r="A7" s="625" t="s">
        <v>98</v>
      </c>
      <c r="B7" s="625" t="s">
        <v>99</v>
      </c>
      <c r="C7" s="625" t="s">
        <v>100</v>
      </c>
      <c r="D7" s="630" t="s">
        <v>110</v>
      </c>
      <c r="E7" s="625" t="s">
        <v>101</v>
      </c>
      <c r="F7" s="633" t="s">
        <v>103</v>
      </c>
      <c r="G7" s="634"/>
      <c r="H7" s="634"/>
      <c r="I7" s="635"/>
      <c r="J7" s="625" t="s">
        <v>102</v>
      </c>
      <c r="K7" s="625" t="s">
        <v>108</v>
      </c>
    </row>
    <row r="8" spans="1:11" ht="51" customHeight="1">
      <c r="A8" s="626"/>
      <c r="B8" s="626"/>
      <c r="C8" s="626"/>
      <c r="D8" s="631"/>
      <c r="E8" s="626"/>
      <c r="F8" s="628" t="s">
        <v>105</v>
      </c>
      <c r="G8" s="629"/>
      <c r="H8" s="626" t="s">
        <v>104</v>
      </c>
      <c r="I8" s="626" t="s">
        <v>109</v>
      </c>
      <c r="J8" s="626"/>
      <c r="K8" s="626"/>
    </row>
    <row r="9" spans="1:11" ht="26.25" customHeight="1">
      <c r="A9" s="627"/>
      <c r="B9" s="627"/>
      <c r="C9" s="627"/>
      <c r="D9" s="632"/>
      <c r="E9" s="627"/>
      <c r="F9" s="175" t="s">
        <v>106</v>
      </c>
      <c r="G9" s="174" t="s">
        <v>107</v>
      </c>
      <c r="H9" s="627"/>
      <c r="I9" s="627"/>
      <c r="J9" s="627"/>
      <c r="K9" s="627"/>
    </row>
    <row r="10" spans="1:11" ht="12.75" customHeight="1" thickBot="1">
      <c r="A10" s="91" t="s">
        <v>56</v>
      </c>
      <c r="B10" s="177"/>
      <c r="C10" s="91"/>
      <c r="D10" s="182"/>
      <c r="E10" s="91"/>
      <c r="F10" s="91"/>
      <c r="G10" s="13"/>
      <c r="H10" s="91"/>
      <c r="I10" s="91"/>
      <c r="J10" s="91"/>
      <c r="K10" s="176"/>
    </row>
    <row r="11" spans="1:11" ht="19.5" customHeight="1" thickBot="1">
      <c r="A11" s="178" t="s">
        <v>60</v>
      </c>
      <c r="B11" s="179"/>
      <c r="C11" s="180">
        <f>SUM(C10:C10)</f>
        <v>0</v>
      </c>
      <c r="D11" s="179"/>
      <c r="E11" s="180">
        <f aca="true" t="shared" si="0" ref="E11:J11">SUM(E10:E10)</f>
        <v>0</v>
      </c>
      <c r="F11" s="180">
        <f t="shared" si="0"/>
        <v>0</v>
      </c>
      <c r="G11" s="180">
        <f t="shared" si="0"/>
        <v>0</v>
      </c>
      <c r="H11" s="180">
        <f t="shared" si="0"/>
        <v>0</v>
      </c>
      <c r="I11" s="180">
        <f t="shared" si="0"/>
        <v>0</v>
      </c>
      <c r="J11" s="180">
        <f t="shared" si="0"/>
        <v>0</v>
      </c>
      <c r="K11" s="181"/>
    </row>
    <row r="12" spans="8:15" ht="12.75" customHeight="1">
      <c r="H12"/>
      <c r="I12" s="45">
        <f>SUM(F11:H11)</f>
        <v>0</v>
      </c>
      <c r="J12"/>
      <c r="K12"/>
      <c r="L12" s="4"/>
      <c r="M12" s="4"/>
      <c r="N12" s="4"/>
      <c r="O12" s="4"/>
    </row>
    <row r="13" spans="2:15" ht="12.75" customHeight="1">
      <c r="B13" s="88"/>
      <c r="C13" s="88"/>
      <c r="D13" s="88"/>
      <c r="E13" s="88"/>
      <c r="F13" s="88"/>
      <c r="G13" s="88"/>
      <c r="H13" s="129"/>
      <c r="I13" s="129"/>
      <c r="J13" s="129"/>
      <c r="K13" s="129"/>
      <c r="L13" s="4"/>
      <c r="M13" s="4"/>
      <c r="N13" s="4"/>
      <c r="O13" s="4"/>
    </row>
    <row r="14" spans="2:15" ht="12.75" customHeight="1">
      <c r="B14" s="88"/>
      <c r="C14" s="88"/>
      <c r="D14" s="88"/>
      <c r="E14" s="88"/>
      <c r="F14" s="88"/>
      <c r="G14" s="88"/>
      <c r="H14" s="129"/>
      <c r="I14" s="129"/>
      <c r="J14" s="129"/>
      <c r="K14" s="129"/>
      <c r="L14" s="4"/>
      <c r="M14" s="4"/>
      <c r="N14" s="4"/>
      <c r="O14" s="4"/>
    </row>
    <row r="15" spans="2:15" ht="12.75" customHeight="1">
      <c r="B15" s="88"/>
      <c r="C15" s="88"/>
      <c r="D15" s="88"/>
      <c r="E15" s="88"/>
      <c r="F15" s="88"/>
      <c r="G15" s="88"/>
      <c r="H15" s="129"/>
      <c r="I15" s="129"/>
      <c r="J15" s="129"/>
      <c r="K15" s="129"/>
      <c r="L15" s="4"/>
      <c r="M15" s="4"/>
      <c r="N15" s="4"/>
      <c r="O15" s="4"/>
    </row>
    <row r="16" spans="2:15" ht="12.75" customHeight="1">
      <c r="B16" s="88"/>
      <c r="C16" s="88"/>
      <c r="D16" s="88"/>
      <c r="E16" s="88"/>
      <c r="F16" s="88"/>
      <c r="G16" s="88"/>
      <c r="H16" s="129"/>
      <c r="I16" s="129"/>
      <c r="J16" s="129"/>
      <c r="K16" s="129"/>
      <c r="L16" s="4"/>
      <c r="M16" s="4"/>
      <c r="N16" s="4"/>
      <c r="O16" s="4"/>
    </row>
    <row r="17" spans="2:15" ht="12.75" customHeight="1">
      <c r="B17" s="88"/>
      <c r="C17" s="88"/>
      <c r="D17" s="88"/>
      <c r="E17" s="88"/>
      <c r="F17" s="88"/>
      <c r="G17" s="88"/>
      <c r="H17" s="129"/>
      <c r="I17" s="129"/>
      <c r="J17" s="129"/>
      <c r="K17" s="129"/>
      <c r="L17" s="4"/>
      <c r="M17" s="4"/>
      <c r="N17" s="4"/>
      <c r="O17" s="4"/>
    </row>
    <row r="18" spans="2:15" ht="12.75" customHeight="1">
      <c r="B18" s="88"/>
      <c r="C18" s="88"/>
      <c r="D18" s="88"/>
      <c r="E18" s="88"/>
      <c r="F18" s="88"/>
      <c r="G18" s="88"/>
      <c r="H18" s="129"/>
      <c r="I18" s="129"/>
      <c r="J18" s="129"/>
      <c r="K18" s="129"/>
      <c r="L18" s="4"/>
      <c r="M18" s="4"/>
      <c r="N18" s="4"/>
      <c r="O18" s="4"/>
    </row>
    <row r="19" spans="2:15" ht="12.75" customHeight="1">
      <c r="B19" s="88"/>
      <c r="C19" s="88"/>
      <c r="D19" s="88"/>
      <c r="E19" s="88"/>
      <c r="F19" s="88"/>
      <c r="G19" s="88"/>
      <c r="H19" s="129"/>
      <c r="I19" s="129"/>
      <c r="J19" s="129"/>
      <c r="K19" s="129"/>
      <c r="L19" s="4"/>
      <c r="M19" s="4"/>
      <c r="N19" s="4"/>
      <c r="O19" s="4"/>
    </row>
    <row r="20" spans="2:15" ht="12.75" customHeight="1">
      <c r="B20" s="88"/>
      <c r="C20" s="88"/>
      <c r="D20" s="88"/>
      <c r="E20" s="88"/>
      <c r="F20" s="88"/>
      <c r="G20" s="88"/>
      <c r="H20" s="129"/>
      <c r="I20" s="129"/>
      <c r="J20" s="129"/>
      <c r="K20" s="129"/>
      <c r="L20" s="4"/>
      <c r="M20" s="4"/>
      <c r="N20" s="4"/>
      <c r="O20" s="4"/>
    </row>
    <row r="21" spans="2:15" ht="12.75" customHeight="1">
      <c r="B21" s="88"/>
      <c r="C21" s="88"/>
      <c r="D21" s="88"/>
      <c r="E21" s="88"/>
      <c r="F21" s="88"/>
      <c r="G21" s="88"/>
      <c r="H21" s="129"/>
      <c r="I21" s="129"/>
      <c r="J21" s="129"/>
      <c r="K21" s="129"/>
      <c r="L21" s="4"/>
      <c r="M21" s="4"/>
      <c r="N21" s="4"/>
      <c r="O21" s="4"/>
    </row>
    <row r="22" spans="2:15" ht="12.75" customHeight="1">
      <c r="B22" s="88"/>
      <c r="C22" s="88"/>
      <c r="D22" s="88"/>
      <c r="E22" s="88"/>
      <c r="F22" s="88"/>
      <c r="G22" s="88"/>
      <c r="H22" s="129"/>
      <c r="I22" s="129"/>
      <c r="J22" s="129"/>
      <c r="K22" s="129"/>
      <c r="L22" s="4"/>
      <c r="M22" s="4"/>
      <c r="N22" s="4"/>
      <c r="O22" s="4"/>
    </row>
    <row r="23" spans="2:15" ht="12.75" customHeight="1">
      <c r="B23" s="88"/>
      <c r="C23" s="88"/>
      <c r="D23" s="88"/>
      <c r="E23" s="88"/>
      <c r="F23" s="88"/>
      <c r="G23" s="88"/>
      <c r="H23" s="129"/>
      <c r="I23" s="129"/>
      <c r="J23" s="129"/>
      <c r="K23" s="129"/>
      <c r="L23" s="4"/>
      <c r="M23" s="4"/>
      <c r="N23" s="4"/>
      <c r="O23" s="4"/>
    </row>
    <row r="24" spans="2:15" ht="12.75" customHeight="1">
      <c r="B24" s="88"/>
      <c r="C24" s="88"/>
      <c r="D24" s="88"/>
      <c r="E24" s="88"/>
      <c r="F24" s="88"/>
      <c r="G24" s="88"/>
      <c r="H24" s="129"/>
      <c r="I24" s="129"/>
      <c r="J24" s="129"/>
      <c r="K24" s="129"/>
      <c r="L24" s="4"/>
      <c r="M24" s="4"/>
      <c r="N24" s="4"/>
      <c r="O24" s="4"/>
    </row>
    <row r="25" spans="2:15" ht="12.75" customHeight="1">
      <c r="B25" s="88"/>
      <c r="C25" s="88"/>
      <c r="D25" s="88"/>
      <c r="E25" s="88"/>
      <c r="F25" s="88"/>
      <c r="G25" s="88"/>
      <c r="H25" s="129"/>
      <c r="I25" s="129"/>
      <c r="J25" s="129"/>
      <c r="K25" s="129"/>
      <c r="L25" s="4"/>
      <c r="M25" s="4"/>
      <c r="N25" s="4"/>
      <c r="O25" s="4"/>
    </row>
    <row r="26" spans="2:15" ht="12.75" customHeight="1">
      <c r="B26" s="88"/>
      <c r="C26" s="88"/>
      <c r="D26" s="88"/>
      <c r="E26" s="88"/>
      <c r="F26" s="88"/>
      <c r="G26" s="88"/>
      <c r="H26" s="129"/>
      <c r="I26" s="129"/>
      <c r="J26" s="129"/>
      <c r="K26" s="129"/>
      <c r="L26" s="4"/>
      <c r="M26" s="4"/>
      <c r="N26" s="4"/>
      <c r="O26" s="4"/>
    </row>
    <row r="27" spans="2:15" ht="12.75" customHeight="1">
      <c r="B27" s="88"/>
      <c r="C27" s="88"/>
      <c r="D27" s="88"/>
      <c r="E27" s="88"/>
      <c r="F27" s="88"/>
      <c r="G27" s="88"/>
      <c r="H27" s="129"/>
      <c r="I27" s="129"/>
      <c r="J27" s="129"/>
      <c r="K27" s="129"/>
      <c r="L27" s="4"/>
      <c r="M27" s="4"/>
      <c r="N27" s="4"/>
      <c r="O27" s="4"/>
    </row>
    <row r="28" spans="2:15" ht="12.75" customHeight="1">
      <c r="B28" s="88"/>
      <c r="C28" s="88"/>
      <c r="D28" s="88"/>
      <c r="E28" s="88"/>
      <c r="F28" s="88"/>
      <c r="G28" s="88"/>
      <c r="H28" s="129"/>
      <c r="I28" s="129"/>
      <c r="J28" s="129"/>
      <c r="K28" s="129"/>
      <c r="L28" s="4"/>
      <c r="M28" s="4"/>
      <c r="N28" s="4"/>
      <c r="O28" s="4"/>
    </row>
    <row r="29" spans="2:15" ht="12.75" customHeight="1">
      <c r="B29" s="88"/>
      <c r="C29" s="88"/>
      <c r="D29" s="88"/>
      <c r="E29" s="88"/>
      <c r="F29" s="88"/>
      <c r="G29" s="88"/>
      <c r="H29" s="129"/>
      <c r="I29" s="129"/>
      <c r="J29" s="129"/>
      <c r="K29" s="129"/>
      <c r="L29" s="4"/>
      <c r="M29" s="4"/>
      <c r="N29" s="4"/>
      <c r="O29" s="4"/>
    </row>
    <row r="30" spans="2:15" ht="12.75" customHeight="1">
      <c r="B30" s="88"/>
      <c r="C30" s="88"/>
      <c r="D30" s="88"/>
      <c r="E30" s="88"/>
      <c r="F30" s="88"/>
      <c r="G30" s="88"/>
      <c r="H30" s="129"/>
      <c r="I30" s="129"/>
      <c r="J30" s="129"/>
      <c r="K30" s="129"/>
      <c r="L30" s="4"/>
      <c r="M30" s="4"/>
      <c r="N30" s="4"/>
      <c r="O30" s="4"/>
    </row>
    <row r="31" spans="2:15" ht="12.75" customHeight="1">
      <c r="B31" s="88"/>
      <c r="C31" s="88"/>
      <c r="D31" s="88"/>
      <c r="E31" s="88"/>
      <c r="F31" s="88"/>
      <c r="G31" s="88"/>
      <c r="H31" s="129"/>
      <c r="I31" s="129"/>
      <c r="J31" s="129"/>
      <c r="K31" s="129"/>
      <c r="L31" s="4"/>
      <c r="M31" s="4"/>
      <c r="N31" s="4"/>
      <c r="O31" s="4"/>
    </row>
    <row r="32" spans="2:15" ht="12.75" customHeight="1">
      <c r="B32" s="88"/>
      <c r="C32" s="88"/>
      <c r="D32" s="88"/>
      <c r="E32" s="88"/>
      <c r="F32" s="88"/>
      <c r="G32" s="88"/>
      <c r="H32" s="129"/>
      <c r="I32" s="129"/>
      <c r="J32" s="129"/>
      <c r="K32" s="129"/>
      <c r="L32" s="4"/>
      <c r="M32" s="4"/>
      <c r="N32" s="4"/>
      <c r="O32" s="4"/>
    </row>
    <row r="33" spans="2:15" ht="12.75" customHeight="1">
      <c r="B33" s="88"/>
      <c r="C33" s="88"/>
      <c r="D33" s="88"/>
      <c r="E33" s="88"/>
      <c r="F33" s="88"/>
      <c r="G33" s="88"/>
      <c r="H33" s="129"/>
      <c r="I33" s="129"/>
      <c r="J33" s="129"/>
      <c r="K33" s="129"/>
      <c r="L33" s="4"/>
      <c r="M33" s="4"/>
      <c r="N33" s="4"/>
      <c r="O33" s="4"/>
    </row>
    <row r="34" spans="2:15" ht="12.75" customHeight="1">
      <c r="B34" s="88"/>
      <c r="C34" s="88"/>
      <c r="D34" s="88"/>
      <c r="E34" s="88"/>
      <c r="F34" s="88"/>
      <c r="G34" s="88"/>
      <c r="H34" s="129"/>
      <c r="I34" s="129"/>
      <c r="J34" s="129"/>
      <c r="K34" s="129"/>
      <c r="L34" s="4"/>
      <c r="M34" s="4"/>
      <c r="N34" s="4"/>
      <c r="O34" s="4"/>
    </row>
    <row r="35" spans="2:15" ht="12.75" customHeight="1">
      <c r="B35" s="88"/>
      <c r="C35" s="88"/>
      <c r="D35" s="88"/>
      <c r="E35" s="88"/>
      <c r="F35" s="88"/>
      <c r="G35" s="88"/>
      <c r="H35" s="129"/>
      <c r="I35" s="129"/>
      <c r="J35" s="129"/>
      <c r="K35" s="129"/>
      <c r="L35" s="4"/>
      <c r="M35" s="4"/>
      <c r="N35" s="4"/>
      <c r="O35" s="4"/>
    </row>
    <row r="36" spans="2:15" ht="12.75" customHeight="1">
      <c r="B36" s="88"/>
      <c r="C36" s="88"/>
      <c r="D36" s="88"/>
      <c r="E36" s="88"/>
      <c r="F36" s="88"/>
      <c r="G36" s="88"/>
      <c r="H36" s="129"/>
      <c r="I36" s="129"/>
      <c r="J36" s="129"/>
      <c r="K36" s="129"/>
      <c r="L36" s="4"/>
      <c r="M36" s="4"/>
      <c r="N36" s="4"/>
      <c r="O36" s="4"/>
    </row>
    <row r="37" spans="2:15" ht="12.75" customHeight="1">
      <c r="B37" s="88"/>
      <c r="C37" s="88"/>
      <c r="D37" s="88"/>
      <c r="E37" s="88"/>
      <c r="F37" s="88"/>
      <c r="G37" s="88"/>
      <c r="H37" s="129"/>
      <c r="I37" s="129"/>
      <c r="J37" s="129"/>
      <c r="K37" s="129"/>
      <c r="L37" s="4"/>
      <c r="M37" s="4"/>
      <c r="N37" s="4"/>
      <c r="O37" s="4"/>
    </row>
    <row r="38" spans="2:15" ht="12.75" customHeight="1">
      <c r="B38" s="88"/>
      <c r="C38" s="88"/>
      <c r="D38" s="88"/>
      <c r="E38" s="88"/>
      <c r="F38" s="88"/>
      <c r="G38" s="88"/>
      <c r="H38" s="129"/>
      <c r="I38" s="129"/>
      <c r="J38" s="129"/>
      <c r="K38" s="129"/>
      <c r="L38" s="4"/>
      <c r="M38" s="4"/>
      <c r="N38" s="4"/>
      <c r="O38" s="4"/>
    </row>
    <row r="39" spans="2:15" ht="12.75" customHeight="1">
      <c r="B39" s="88"/>
      <c r="C39" s="88"/>
      <c r="D39" s="88"/>
      <c r="E39" s="88"/>
      <c r="F39" s="88"/>
      <c r="G39" s="88"/>
      <c r="H39" s="129"/>
      <c r="I39" s="129"/>
      <c r="J39" s="129"/>
      <c r="K39" s="129"/>
      <c r="L39" s="4"/>
      <c r="M39" s="4"/>
      <c r="N39" s="4"/>
      <c r="O39" s="4"/>
    </row>
    <row r="40" spans="2:15" ht="12.75" customHeight="1">
      <c r="B40" s="88"/>
      <c r="C40" s="88"/>
      <c r="D40" s="88"/>
      <c r="E40" s="88"/>
      <c r="F40" s="88"/>
      <c r="G40" s="88"/>
      <c r="H40" s="129"/>
      <c r="I40" s="129"/>
      <c r="J40" s="129"/>
      <c r="K40" s="129"/>
      <c r="L40" s="4"/>
      <c r="M40" s="4"/>
      <c r="N40" s="4"/>
      <c r="O40" s="4"/>
    </row>
    <row r="41" spans="2:15" ht="12.75" customHeight="1">
      <c r="B41" s="88"/>
      <c r="C41" s="88"/>
      <c r="D41" s="88"/>
      <c r="E41" s="88"/>
      <c r="F41" s="88"/>
      <c r="G41" s="88"/>
      <c r="H41" s="129"/>
      <c r="I41" s="129"/>
      <c r="J41" s="129"/>
      <c r="K41" s="129"/>
      <c r="L41" s="4"/>
      <c r="M41" s="4"/>
      <c r="N41" s="4"/>
      <c r="O41" s="4"/>
    </row>
    <row r="42" spans="2:15" ht="12.75" customHeight="1">
      <c r="B42" s="88"/>
      <c r="C42" s="88"/>
      <c r="D42" s="88"/>
      <c r="E42" s="88"/>
      <c r="F42" s="88"/>
      <c r="G42" s="88"/>
      <c r="H42" s="129"/>
      <c r="I42" s="129"/>
      <c r="J42" s="129"/>
      <c r="K42" s="129"/>
      <c r="L42" s="4"/>
      <c r="M42" s="4"/>
      <c r="N42" s="4"/>
      <c r="O42" s="4"/>
    </row>
    <row r="43" spans="2:15" ht="12.75" customHeight="1">
      <c r="B43" s="88"/>
      <c r="C43" s="88"/>
      <c r="D43" s="88"/>
      <c r="E43" s="88"/>
      <c r="F43" s="88"/>
      <c r="G43" s="88"/>
      <c r="H43" s="129"/>
      <c r="I43" s="129"/>
      <c r="J43" s="129"/>
      <c r="K43" s="129"/>
      <c r="L43" s="4"/>
      <c r="M43" s="4"/>
      <c r="N43" s="4"/>
      <c r="O43" s="4"/>
    </row>
    <row r="44" spans="2:11" ht="12.75" customHeight="1">
      <c r="B44" s="88"/>
      <c r="C44" s="88"/>
      <c r="D44" s="88"/>
      <c r="E44" s="88"/>
      <c r="F44" s="88"/>
      <c r="G44" s="88"/>
      <c r="H44" s="129"/>
      <c r="I44" s="129"/>
      <c r="J44" s="129"/>
      <c r="K44" s="129"/>
    </row>
    <row r="45" spans="2:11" ht="12.75" customHeight="1">
      <c r="B45" s="88"/>
      <c r="C45" s="88"/>
      <c r="D45" s="88"/>
      <c r="E45" s="88"/>
      <c r="F45" s="88"/>
      <c r="G45" s="88"/>
      <c r="H45" s="129"/>
      <c r="I45" s="129"/>
      <c r="J45" s="129"/>
      <c r="K45" s="129"/>
    </row>
    <row r="46" spans="2:11" ht="12.75" customHeight="1">
      <c r="B46" s="88"/>
      <c r="C46" s="88"/>
      <c r="D46" s="88"/>
      <c r="E46" s="88"/>
      <c r="F46" s="88"/>
      <c r="G46" s="88"/>
      <c r="H46" s="129"/>
      <c r="I46" s="129"/>
      <c r="J46" s="129"/>
      <c r="K46" s="129"/>
    </row>
    <row r="47" spans="2:11" ht="12.75" customHeight="1">
      <c r="B47" s="88"/>
      <c r="C47" s="88"/>
      <c r="D47" s="88"/>
      <c r="E47" s="88"/>
      <c r="F47" s="88"/>
      <c r="G47" s="88"/>
      <c r="H47" s="129"/>
      <c r="I47" s="129"/>
      <c r="J47" s="129"/>
      <c r="K47" s="129"/>
    </row>
    <row r="48" spans="2:11" ht="12.75" customHeight="1">
      <c r="B48" s="88"/>
      <c r="C48" s="88"/>
      <c r="D48" s="88"/>
      <c r="E48" s="88"/>
      <c r="F48" s="88"/>
      <c r="G48" s="88"/>
      <c r="H48" s="129"/>
      <c r="I48" s="129"/>
      <c r="J48" s="129"/>
      <c r="K48" s="129"/>
    </row>
    <row r="49" spans="2:11" ht="12.75" customHeight="1">
      <c r="B49" s="88"/>
      <c r="C49" s="88"/>
      <c r="D49" s="88"/>
      <c r="E49" s="88"/>
      <c r="F49" s="88"/>
      <c r="G49" s="88"/>
      <c r="H49" s="129"/>
      <c r="I49" s="129"/>
      <c r="J49" s="129"/>
      <c r="K49" s="129"/>
    </row>
    <row r="50" spans="2:11" ht="12.75" customHeight="1">
      <c r="B50" s="88"/>
      <c r="C50" s="88"/>
      <c r="D50" s="88"/>
      <c r="E50" s="88"/>
      <c r="F50" s="88"/>
      <c r="G50" s="88"/>
      <c r="H50" s="129"/>
      <c r="I50" s="129"/>
      <c r="J50" s="129"/>
      <c r="K50" s="129"/>
    </row>
    <row r="51" spans="2:11" ht="12.75" customHeight="1">
      <c r="B51" s="88"/>
      <c r="C51" s="88"/>
      <c r="D51" s="88"/>
      <c r="E51" s="88"/>
      <c r="F51" s="88"/>
      <c r="G51" s="88"/>
      <c r="H51" s="129"/>
      <c r="I51" s="129"/>
      <c r="J51" s="129"/>
      <c r="K51" s="129"/>
    </row>
    <row r="52" spans="2:11" ht="12.75" customHeight="1">
      <c r="B52" s="88"/>
      <c r="C52" s="88"/>
      <c r="D52" s="88"/>
      <c r="E52" s="88"/>
      <c r="F52" s="88"/>
      <c r="G52" s="88"/>
      <c r="H52" s="129"/>
      <c r="I52" s="129"/>
      <c r="J52" s="129"/>
      <c r="K52" s="129"/>
    </row>
    <row r="53" spans="2:11" ht="12.75">
      <c r="B53" s="88"/>
      <c r="C53" s="88"/>
      <c r="D53" s="88"/>
      <c r="E53" s="88"/>
      <c r="F53" s="88"/>
      <c r="G53" s="88"/>
      <c r="H53" s="129"/>
      <c r="I53" s="129"/>
      <c r="J53" s="129"/>
      <c r="K53" s="129"/>
    </row>
    <row r="54" spans="2:11" ht="12.75">
      <c r="B54" s="88"/>
      <c r="C54" s="88"/>
      <c r="D54" s="88"/>
      <c r="E54" s="88"/>
      <c r="F54" s="88"/>
      <c r="G54" s="88"/>
      <c r="H54" s="129"/>
      <c r="I54" s="129"/>
      <c r="J54" s="129"/>
      <c r="K54" s="129"/>
    </row>
    <row r="55" spans="2:11" ht="12.75">
      <c r="B55" s="88"/>
      <c r="C55" s="88"/>
      <c r="D55" s="88"/>
      <c r="E55" s="88"/>
      <c r="F55" s="88"/>
      <c r="G55" s="88"/>
      <c r="H55" s="129"/>
      <c r="I55" s="129"/>
      <c r="J55" s="129"/>
      <c r="K55" s="129"/>
    </row>
    <row r="56" spans="2:11" ht="12.75">
      <c r="B56" s="88"/>
      <c r="C56" s="88"/>
      <c r="D56" s="88"/>
      <c r="E56" s="88"/>
      <c r="F56" s="88"/>
      <c r="G56" s="88"/>
      <c r="H56" s="129"/>
      <c r="I56" s="129"/>
      <c r="J56" s="129"/>
      <c r="K56" s="129"/>
    </row>
    <row r="57" spans="2:11" ht="12.75">
      <c r="B57" s="88"/>
      <c r="C57" s="88"/>
      <c r="D57" s="88"/>
      <c r="E57" s="88"/>
      <c r="F57" s="88"/>
      <c r="G57" s="88"/>
      <c r="H57" s="129"/>
      <c r="I57" s="129"/>
      <c r="J57" s="129"/>
      <c r="K57" s="129"/>
    </row>
    <row r="58" spans="2:11" ht="12.75">
      <c r="B58" s="88"/>
      <c r="C58" s="88"/>
      <c r="D58" s="88"/>
      <c r="E58" s="88"/>
      <c r="F58" s="88"/>
      <c r="G58" s="88"/>
      <c r="H58" s="129"/>
      <c r="I58" s="129"/>
      <c r="J58" s="129"/>
      <c r="K58" s="129"/>
    </row>
    <row r="59" spans="2:11" ht="12.75">
      <c r="B59" s="88"/>
      <c r="C59" s="88"/>
      <c r="D59" s="88"/>
      <c r="E59" s="88"/>
      <c r="F59" s="88"/>
      <c r="G59" s="88"/>
      <c r="H59" s="129"/>
      <c r="I59" s="129"/>
      <c r="J59" s="129"/>
      <c r="K59" s="129"/>
    </row>
    <row r="60" spans="2:11" ht="12.75">
      <c r="B60" s="88"/>
      <c r="C60" s="88"/>
      <c r="D60" s="88"/>
      <c r="E60" s="88"/>
      <c r="F60" s="88"/>
      <c r="G60" s="88"/>
      <c r="H60" s="129"/>
      <c r="I60" s="129"/>
      <c r="J60" s="129"/>
      <c r="K60" s="129"/>
    </row>
    <row r="61" spans="2:11" ht="12.75">
      <c r="B61" s="88"/>
      <c r="C61" s="88"/>
      <c r="D61" s="88"/>
      <c r="E61" s="88"/>
      <c r="F61" s="88"/>
      <c r="G61" s="88"/>
      <c r="H61" s="129"/>
      <c r="I61" s="129"/>
      <c r="J61" s="129"/>
      <c r="K61" s="129"/>
    </row>
    <row r="62" spans="2:11" ht="12.75">
      <c r="B62" s="88"/>
      <c r="C62" s="88"/>
      <c r="D62" s="88"/>
      <c r="E62" s="88"/>
      <c r="F62" s="88"/>
      <c r="G62" s="88"/>
      <c r="H62" s="129"/>
      <c r="I62" s="129"/>
      <c r="J62" s="129"/>
      <c r="K62" s="129"/>
    </row>
    <row r="63" spans="2:11" ht="12.75">
      <c r="B63" s="88"/>
      <c r="C63" s="88"/>
      <c r="D63" s="88"/>
      <c r="E63" s="88"/>
      <c r="F63" s="88"/>
      <c r="G63" s="88"/>
      <c r="H63" s="129"/>
      <c r="I63" s="129"/>
      <c r="J63" s="129"/>
      <c r="K63" s="129"/>
    </row>
    <row r="64" spans="2:11" ht="12.75">
      <c r="B64" s="88"/>
      <c r="C64" s="88"/>
      <c r="D64" s="88"/>
      <c r="E64" s="88"/>
      <c r="F64" s="88"/>
      <c r="G64" s="88"/>
      <c r="H64" s="129"/>
      <c r="I64" s="129"/>
      <c r="J64" s="129"/>
      <c r="K64" s="129"/>
    </row>
    <row r="65" spans="2:11" ht="12.75">
      <c r="B65" s="88"/>
      <c r="C65" s="88"/>
      <c r="D65" s="88"/>
      <c r="E65" s="88"/>
      <c r="F65" s="88"/>
      <c r="G65" s="88"/>
      <c r="H65" s="129"/>
      <c r="I65" s="129"/>
      <c r="J65" s="129"/>
      <c r="K65" s="129"/>
    </row>
    <row r="66" spans="2:11" ht="12.75">
      <c r="B66" s="88"/>
      <c r="C66" s="88"/>
      <c r="D66" s="88"/>
      <c r="E66" s="88"/>
      <c r="F66" s="88"/>
      <c r="G66" s="88"/>
      <c r="H66" s="129"/>
      <c r="I66" s="129"/>
      <c r="J66" s="129"/>
      <c r="K66" s="129"/>
    </row>
    <row r="67" spans="2:11" ht="12.75">
      <c r="B67" s="88"/>
      <c r="C67" s="88"/>
      <c r="D67" s="88"/>
      <c r="E67" s="88"/>
      <c r="F67" s="88"/>
      <c r="G67" s="88"/>
      <c r="H67" s="129"/>
      <c r="I67" s="129"/>
      <c r="J67" s="129"/>
      <c r="K67" s="129"/>
    </row>
    <row r="68" spans="2:11" ht="12.75">
      <c r="B68" s="88"/>
      <c r="C68" s="88"/>
      <c r="D68" s="88"/>
      <c r="E68" s="88"/>
      <c r="F68" s="88"/>
      <c r="G68" s="88"/>
      <c r="H68" s="129"/>
      <c r="I68" s="129"/>
      <c r="J68" s="129"/>
      <c r="K68" s="129"/>
    </row>
    <row r="69" spans="2:11" ht="12.75">
      <c r="B69" s="88"/>
      <c r="C69" s="88"/>
      <c r="D69" s="88"/>
      <c r="E69" s="88"/>
      <c r="F69" s="88"/>
      <c r="G69" s="88"/>
      <c r="H69" s="129"/>
      <c r="I69" s="129"/>
      <c r="J69" s="129"/>
      <c r="K69" s="129"/>
    </row>
    <row r="70" spans="2:11" ht="12.75">
      <c r="B70" s="88"/>
      <c r="C70" s="88"/>
      <c r="D70" s="88"/>
      <c r="E70" s="88"/>
      <c r="F70" s="88"/>
      <c r="G70" s="88"/>
      <c r="H70" s="129"/>
      <c r="I70" s="129"/>
      <c r="J70" s="129"/>
      <c r="K70" s="129"/>
    </row>
    <row r="71" ht="12.75">
      <c r="G71" s="88"/>
    </row>
  </sheetData>
  <sheetProtection/>
  <mergeCells count="14">
    <mergeCell ref="E7:E9"/>
    <mergeCell ref="H8:H9"/>
    <mergeCell ref="F7:I7"/>
    <mergeCell ref="I8:I9"/>
    <mergeCell ref="A3:K3"/>
    <mergeCell ref="A5:K5"/>
    <mergeCell ref="A4:K4"/>
    <mergeCell ref="K7:K9"/>
    <mergeCell ref="J7:J9"/>
    <mergeCell ref="F8:G8"/>
    <mergeCell ref="A7:A9"/>
    <mergeCell ref="B7:B9"/>
    <mergeCell ref="C7:C9"/>
    <mergeCell ref="D7:D9"/>
  </mergeCells>
  <printOptions/>
  <pageMargins left="0.35" right="0.16" top="0.31" bottom="1" header="0.19" footer="0.5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630"/>
  <sheetViews>
    <sheetView zoomScalePageLayoutView="0" workbookViewId="0" topLeftCell="A1">
      <selection activeCell="F69" sqref="F69"/>
    </sheetView>
  </sheetViews>
  <sheetFormatPr defaultColWidth="9.00390625" defaultRowHeight="12.75"/>
  <cols>
    <col min="1" max="1" width="6.375" style="2" customWidth="1"/>
    <col min="2" max="2" width="61.375" style="0" customWidth="1"/>
    <col min="3" max="3" width="13.625" style="45" customWidth="1"/>
    <col min="4" max="5" width="12.625" style="45" customWidth="1"/>
    <col min="6" max="6" width="12.375" style="45" customWidth="1"/>
    <col min="7" max="7" width="18.625" style="11" customWidth="1"/>
    <col min="8" max="9" width="18.625" style="0" customWidth="1"/>
  </cols>
  <sheetData>
    <row r="1" spans="1:48" ht="15" customHeight="1">
      <c r="A1" s="65"/>
      <c r="B1" s="249"/>
      <c r="C1" s="250"/>
      <c r="D1" s="251"/>
      <c r="E1" s="251"/>
      <c r="F1" s="251" t="s">
        <v>623</v>
      </c>
      <c r="G1" s="3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" customHeight="1">
      <c r="A2" s="65"/>
      <c r="B2" s="249"/>
      <c r="C2" s="250"/>
      <c r="D2" s="251"/>
      <c r="E2" s="251"/>
      <c r="F2" s="251" t="str">
        <f>'1.Bev-kiad.'!D2</f>
        <v>az 1/2020.(II.25) önkormányzati rendelethez</v>
      </c>
      <c r="G2" s="3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">
      <c r="A3" s="65"/>
      <c r="B3" s="636" t="s">
        <v>342</v>
      </c>
      <c r="C3" s="636"/>
      <c r="D3" s="636"/>
      <c r="E3" s="636"/>
      <c r="F3" s="636"/>
      <c r="G3" s="3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8">
      <c r="A4" s="65"/>
      <c r="B4" s="636" t="s">
        <v>565</v>
      </c>
      <c r="C4" s="636"/>
      <c r="D4" s="636"/>
      <c r="E4" s="636"/>
      <c r="F4" s="636"/>
      <c r="G4" s="3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3.5" thickBot="1">
      <c r="A5" s="65"/>
      <c r="B5" s="65"/>
      <c r="C5" s="250"/>
      <c r="D5" s="251"/>
      <c r="E5" s="251"/>
      <c r="F5" s="251" t="s">
        <v>0</v>
      </c>
      <c r="G5" s="3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53.25" customHeight="1" thickBot="1">
      <c r="A6" s="246" t="s">
        <v>116</v>
      </c>
      <c r="B6" s="247" t="s">
        <v>11</v>
      </c>
      <c r="C6" s="53" t="s">
        <v>555</v>
      </c>
      <c r="D6" s="53" t="s">
        <v>519</v>
      </c>
      <c r="E6" s="53" t="s">
        <v>552</v>
      </c>
      <c r="F6" s="54" t="s">
        <v>566</v>
      </c>
      <c r="G6" s="3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20.25" customHeight="1">
      <c r="A7" s="200" t="s">
        <v>117</v>
      </c>
      <c r="B7" s="192" t="s">
        <v>15</v>
      </c>
      <c r="C7" s="48"/>
      <c r="D7" s="48"/>
      <c r="E7" s="48"/>
      <c r="F7" s="48"/>
      <c r="G7" s="3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8" customHeight="1">
      <c r="A8" s="18" t="s">
        <v>118</v>
      </c>
      <c r="B8" s="193" t="s">
        <v>217</v>
      </c>
      <c r="C8" s="46">
        <f>'1.Bev-kiad.'!C8</f>
        <v>29758</v>
      </c>
      <c r="D8" s="46">
        <v>30000</v>
      </c>
      <c r="E8" s="46">
        <v>30000</v>
      </c>
      <c r="F8" s="46">
        <v>30000</v>
      </c>
      <c r="G8" s="3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 hidden="1">
      <c r="A9" s="10" t="s">
        <v>119</v>
      </c>
      <c r="B9" s="195" t="s">
        <v>127</v>
      </c>
      <c r="C9" s="46">
        <f>'1.Bev-kiad.'!C9</f>
        <v>0</v>
      </c>
      <c r="D9" s="7"/>
      <c r="E9" s="7"/>
      <c r="F9" s="7"/>
      <c r="G9" s="3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 hidden="1">
      <c r="A10" s="10" t="s">
        <v>168</v>
      </c>
      <c r="B10" s="195" t="s">
        <v>169</v>
      </c>
      <c r="C10" s="46">
        <f>'1.Bev-kiad.'!C10</f>
        <v>0</v>
      </c>
      <c r="D10" s="7"/>
      <c r="E10" s="7"/>
      <c r="F10" s="7"/>
      <c r="G10" s="3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3.5" customHeight="1" hidden="1">
      <c r="A11" s="10" t="s">
        <v>120</v>
      </c>
      <c r="B11" s="195" t="s">
        <v>124</v>
      </c>
      <c r="C11" s="46">
        <f>'1.Bev-kiad.'!C11</f>
        <v>0</v>
      </c>
      <c r="D11" s="8"/>
      <c r="E11" s="8"/>
      <c r="F11" s="8"/>
      <c r="G11" s="3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3.5" customHeight="1" hidden="1">
      <c r="A12" s="10" t="s">
        <v>121</v>
      </c>
      <c r="B12" s="195" t="s">
        <v>125</v>
      </c>
      <c r="C12" s="46">
        <f>'1.Bev-kiad.'!C12</f>
        <v>0</v>
      </c>
      <c r="D12" s="12"/>
      <c r="E12" s="12"/>
      <c r="F12" s="12"/>
      <c r="G12" s="3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3.5" customHeight="1" hidden="1">
      <c r="A13" s="10" t="s">
        <v>122</v>
      </c>
      <c r="B13" s="195" t="s">
        <v>126</v>
      </c>
      <c r="C13" s="46">
        <f>'1.Bev-kiad.'!C13</f>
        <v>0</v>
      </c>
      <c r="D13" s="17"/>
      <c r="E13" s="17"/>
      <c r="F13" s="17"/>
      <c r="G13" s="3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2.75" customHeight="1" hidden="1">
      <c r="A14" s="10" t="s">
        <v>123</v>
      </c>
      <c r="B14" s="195" t="s">
        <v>128</v>
      </c>
      <c r="C14" s="46">
        <f>'1.Bev-kiad.'!C14</f>
        <v>0</v>
      </c>
      <c r="D14" s="17"/>
      <c r="E14" s="17"/>
      <c r="F14" s="17"/>
      <c r="G14" s="3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8" customHeight="1">
      <c r="A15" s="18" t="s">
        <v>129</v>
      </c>
      <c r="B15" s="193" t="s">
        <v>218</v>
      </c>
      <c r="C15" s="46">
        <f>'1.Bev-kiad.'!C15</f>
        <v>100</v>
      </c>
      <c r="D15" s="51">
        <f>SUM('3.felh'!G12)</f>
        <v>0</v>
      </c>
      <c r="E15" s="51">
        <f>SUM('3.felh'!H12)</f>
        <v>0</v>
      </c>
      <c r="F15" s="51">
        <f>SUM('3.felh'!H12)</f>
        <v>0</v>
      </c>
      <c r="G15" s="3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3.5" customHeight="1" hidden="1">
      <c r="A16" s="10" t="s">
        <v>130</v>
      </c>
      <c r="B16" s="195" t="s">
        <v>137</v>
      </c>
      <c r="C16" s="46">
        <f>'1.Bev-kiad.'!C16</f>
        <v>0</v>
      </c>
      <c r="D16" s="7"/>
      <c r="E16" s="7"/>
      <c r="F16" s="7"/>
      <c r="G16" s="3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3.5" customHeight="1" hidden="1">
      <c r="A17" s="10" t="s">
        <v>170</v>
      </c>
      <c r="B17" s="195" t="s">
        <v>171</v>
      </c>
      <c r="C17" s="46">
        <f>'1.Bev-kiad.'!C17</f>
        <v>0</v>
      </c>
      <c r="D17" s="17"/>
      <c r="E17" s="17"/>
      <c r="F17" s="17"/>
      <c r="G17" s="3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3.5" customHeight="1" hidden="1">
      <c r="A18" s="10" t="s">
        <v>131</v>
      </c>
      <c r="B18" s="195" t="s">
        <v>134</v>
      </c>
      <c r="C18" s="46">
        <f>'1.Bev-kiad.'!C18</f>
        <v>0</v>
      </c>
      <c r="D18" s="17"/>
      <c r="E18" s="17"/>
      <c r="F18" s="17"/>
      <c r="G18" s="3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3.5" customHeight="1" hidden="1">
      <c r="A19" s="10" t="s">
        <v>132</v>
      </c>
      <c r="B19" s="195" t="s">
        <v>135</v>
      </c>
      <c r="C19" s="46">
        <f>'1.Bev-kiad.'!C19</f>
        <v>0</v>
      </c>
      <c r="D19" s="17"/>
      <c r="E19" s="17"/>
      <c r="F19" s="17"/>
      <c r="G19" s="3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3.5" customHeight="1" hidden="1">
      <c r="A20" s="10" t="s">
        <v>133</v>
      </c>
      <c r="B20" s="195" t="s">
        <v>136</v>
      </c>
      <c r="C20" s="46">
        <f>'1.Bev-kiad.'!C20</f>
        <v>0</v>
      </c>
      <c r="D20" s="17"/>
      <c r="E20" s="17"/>
      <c r="F20" s="17"/>
      <c r="G20" s="3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8" customHeight="1">
      <c r="A21" s="18" t="s">
        <v>138</v>
      </c>
      <c r="B21" s="193" t="s">
        <v>95</v>
      </c>
      <c r="C21" s="46">
        <f>'1.Bev-kiad.'!C21</f>
        <v>8100</v>
      </c>
      <c r="D21" s="51">
        <v>7600</v>
      </c>
      <c r="E21" s="51">
        <v>7600</v>
      </c>
      <c r="F21" s="51">
        <v>7600</v>
      </c>
      <c r="G21" s="3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3.5" customHeight="1" hidden="1">
      <c r="A22" s="10" t="s">
        <v>139</v>
      </c>
      <c r="B22" s="195" t="s">
        <v>145</v>
      </c>
      <c r="C22" s="46">
        <f>'1.Bev-kiad.'!C22</f>
        <v>0</v>
      </c>
      <c r="D22" s="17"/>
      <c r="E22" s="17"/>
      <c r="F22" s="17"/>
      <c r="G22" s="3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3.5" customHeight="1" hidden="1">
      <c r="A23" s="10" t="s">
        <v>140</v>
      </c>
      <c r="B23" s="195" t="s">
        <v>146</v>
      </c>
      <c r="C23" s="46">
        <f>'1.Bev-kiad.'!C23</f>
        <v>0</v>
      </c>
      <c r="D23" s="17"/>
      <c r="E23" s="17"/>
      <c r="F23" s="17"/>
      <c r="G23" s="3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3.5" customHeight="1" hidden="1">
      <c r="A24" s="10" t="s">
        <v>141</v>
      </c>
      <c r="B24" s="196" t="s">
        <v>147</v>
      </c>
      <c r="C24" s="46">
        <f>'1.Bev-kiad.'!C24</f>
        <v>0</v>
      </c>
      <c r="D24" s="57"/>
      <c r="E24" s="57"/>
      <c r="F24" s="57"/>
      <c r="G24" s="3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3.5" customHeight="1" hidden="1">
      <c r="A25" s="10" t="s">
        <v>142</v>
      </c>
      <c r="B25" s="195" t="s">
        <v>174</v>
      </c>
      <c r="C25" s="46">
        <f>'1.Bev-kiad.'!C25</f>
        <v>0</v>
      </c>
      <c r="D25" s="47"/>
      <c r="E25" s="47"/>
      <c r="F25" s="47"/>
      <c r="G25" s="5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s="59" customFormat="1" ht="13.5" customHeight="1" hidden="1">
      <c r="A26" s="10" t="s">
        <v>143</v>
      </c>
      <c r="B26" s="195" t="s">
        <v>175</v>
      </c>
      <c r="C26" s="46">
        <f>'1.Bev-kiad.'!C26</f>
        <v>0</v>
      </c>
      <c r="D26" s="17"/>
      <c r="E26" s="17"/>
      <c r="F26" s="17"/>
      <c r="G26" s="3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s="59" customFormat="1" ht="13.5" customHeight="1" hidden="1">
      <c r="A27" s="10" t="s">
        <v>144</v>
      </c>
      <c r="B27" s="195" t="s">
        <v>148</v>
      </c>
      <c r="C27" s="46">
        <f>'1.Bev-kiad.'!C27</f>
        <v>0</v>
      </c>
      <c r="D27" s="17"/>
      <c r="E27" s="17"/>
      <c r="F27" s="17"/>
      <c r="G27" s="3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s="59" customFormat="1" ht="18" customHeight="1">
      <c r="A28" s="18" t="s">
        <v>149</v>
      </c>
      <c r="B28" s="193" t="s">
        <v>219</v>
      </c>
      <c r="C28" s="46">
        <f>'1.Bev-kiad.'!C28</f>
        <v>3180</v>
      </c>
      <c r="D28" s="51">
        <v>2500</v>
      </c>
      <c r="E28" s="51">
        <v>2500</v>
      </c>
      <c r="F28" s="51">
        <v>2500</v>
      </c>
      <c r="G28" s="3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3.5" customHeight="1" hidden="1">
      <c r="A29" s="10" t="s">
        <v>152</v>
      </c>
      <c r="B29" s="195" t="s">
        <v>150</v>
      </c>
      <c r="C29" s="46">
        <f>'1.Bev-kiad.'!C29</f>
        <v>0</v>
      </c>
      <c r="D29" s="17"/>
      <c r="E29" s="17"/>
      <c r="F29" s="17"/>
      <c r="G29" s="3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s="59" customFormat="1" ht="13.5" customHeight="1" hidden="1">
      <c r="A30" s="10" t="s">
        <v>153</v>
      </c>
      <c r="B30" s="195" t="s">
        <v>151</v>
      </c>
      <c r="C30" s="46">
        <f>'1.Bev-kiad.'!C30</f>
        <v>0</v>
      </c>
      <c r="D30" s="17"/>
      <c r="E30" s="17"/>
      <c r="F30" s="17"/>
      <c r="G30" s="3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s="59" customFormat="1" ht="13.5" customHeight="1" hidden="1">
      <c r="A31" s="10" t="s">
        <v>154</v>
      </c>
      <c r="B31" s="195" t="s">
        <v>157</v>
      </c>
      <c r="C31" s="46">
        <f>'1.Bev-kiad.'!C31</f>
        <v>0</v>
      </c>
      <c r="D31" s="12"/>
      <c r="E31" s="12"/>
      <c r="F31" s="12"/>
      <c r="G31" s="3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3.5" customHeight="1" hidden="1">
      <c r="A32" s="10" t="s">
        <v>155</v>
      </c>
      <c r="B32" s="196" t="s">
        <v>158</v>
      </c>
      <c r="C32" s="46">
        <f>'1.Bev-kiad.'!C32</f>
        <v>0</v>
      </c>
      <c r="D32" s="10"/>
      <c r="E32" s="10"/>
      <c r="F32" s="10"/>
      <c r="G32" s="3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3.5" customHeight="1" hidden="1">
      <c r="A33" s="10" t="s">
        <v>156</v>
      </c>
      <c r="B33" s="25" t="s">
        <v>159</v>
      </c>
      <c r="C33" s="46">
        <f>'1.Bev-kiad.'!C33</f>
        <v>0</v>
      </c>
      <c r="D33" s="10"/>
      <c r="E33" s="10"/>
      <c r="F33" s="10"/>
      <c r="G33" s="3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3.5" customHeight="1" hidden="1">
      <c r="A34" s="10" t="s">
        <v>160</v>
      </c>
      <c r="B34" s="25" t="s">
        <v>161</v>
      </c>
      <c r="C34" s="46">
        <f>'1.Bev-kiad.'!C34</f>
        <v>0</v>
      </c>
      <c r="D34" s="10"/>
      <c r="E34" s="10"/>
      <c r="F34" s="10"/>
      <c r="G34" s="3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3.5" customHeight="1" hidden="1">
      <c r="A35" s="10" t="s">
        <v>162</v>
      </c>
      <c r="B35" s="25" t="s">
        <v>163</v>
      </c>
      <c r="C35" s="46">
        <f>'1.Bev-kiad.'!C35</f>
        <v>0</v>
      </c>
      <c r="D35" s="10"/>
      <c r="E35" s="10"/>
      <c r="F35" s="10"/>
      <c r="G35" s="3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3.5" customHeight="1" hidden="1">
      <c r="A36" s="10" t="s">
        <v>164</v>
      </c>
      <c r="B36" s="25" t="s">
        <v>165</v>
      </c>
      <c r="C36" s="46">
        <f>'1.Bev-kiad.'!C36</f>
        <v>0</v>
      </c>
      <c r="D36" s="10"/>
      <c r="E36" s="10"/>
      <c r="F36" s="10"/>
      <c r="G36" s="3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3.5" customHeight="1" hidden="1">
      <c r="A37" s="10" t="s">
        <v>166</v>
      </c>
      <c r="B37" s="25" t="s">
        <v>167</v>
      </c>
      <c r="C37" s="46">
        <f>'1.Bev-kiad.'!C37</f>
        <v>0</v>
      </c>
      <c r="D37" s="10"/>
      <c r="E37" s="10"/>
      <c r="F37" s="10"/>
      <c r="G37" s="3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3.5" customHeight="1" hidden="1">
      <c r="A38" s="10" t="s">
        <v>172</v>
      </c>
      <c r="B38" s="25" t="s">
        <v>173</v>
      </c>
      <c r="C38" s="46">
        <f>'1.Bev-kiad.'!C38</f>
        <v>0</v>
      </c>
      <c r="D38" s="10"/>
      <c r="E38" s="10"/>
      <c r="F38" s="10"/>
      <c r="G38" s="3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7.25" customHeight="1">
      <c r="A39" s="18" t="s">
        <v>176</v>
      </c>
      <c r="B39" s="193" t="s">
        <v>220</v>
      </c>
      <c r="C39" s="46">
        <f>'1.Bev-kiad.'!C39</f>
        <v>0</v>
      </c>
      <c r="D39" s="51">
        <f>SUM('3.felh'!G21)</f>
        <v>0</v>
      </c>
      <c r="E39" s="51">
        <f>SUM('3.felh'!H21)</f>
        <v>0</v>
      </c>
      <c r="F39" s="51">
        <f>SUM('3.felh'!H21)</f>
        <v>0</v>
      </c>
      <c r="G39" s="3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3.5" customHeight="1" hidden="1">
      <c r="A40" s="10" t="s">
        <v>177</v>
      </c>
      <c r="B40" s="25" t="s">
        <v>182</v>
      </c>
      <c r="C40" s="46">
        <f>'1.Bev-kiad.'!C40</f>
        <v>0</v>
      </c>
      <c r="D40" s="10"/>
      <c r="E40" s="10"/>
      <c r="F40" s="10"/>
      <c r="G40" s="3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3.5" customHeight="1" hidden="1">
      <c r="A41" s="10" t="s">
        <v>178</v>
      </c>
      <c r="B41" s="25" t="s">
        <v>183</v>
      </c>
      <c r="C41" s="46">
        <f>'1.Bev-kiad.'!C41</f>
        <v>0</v>
      </c>
      <c r="D41" s="10"/>
      <c r="E41" s="10"/>
      <c r="F41" s="10"/>
      <c r="G41" s="3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3.5" customHeight="1" hidden="1">
      <c r="A42" s="10" t="s">
        <v>179</v>
      </c>
      <c r="B42" s="25" t="s">
        <v>184</v>
      </c>
      <c r="C42" s="46">
        <f>'1.Bev-kiad.'!C42</f>
        <v>0</v>
      </c>
      <c r="D42" s="10"/>
      <c r="E42" s="10"/>
      <c r="F42" s="10"/>
      <c r="G42" s="3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3.5" customHeight="1" hidden="1">
      <c r="A43" s="10" t="s">
        <v>180</v>
      </c>
      <c r="B43" s="25" t="s">
        <v>185</v>
      </c>
      <c r="C43" s="46">
        <f>'1.Bev-kiad.'!C43</f>
        <v>0</v>
      </c>
      <c r="D43" s="10"/>
      <c r="E43" s="10"/>
      <c r="F43" s="10"/>
      <c r="G43" s="3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3.5" customHeight="1" hidden="1">
      <c r="A44" s="183" t="s">
        <v>181</v>
      </c>
      <c r="B44" s="25" t="s">
        <v>186</v>
      </c>
      <c r="C44" s="46">
        <f>'1.Bev-kiad.'!C44</f>
        <v>0</v>
      </c>
      <c r="D44" s="10"/>
      <c r="E44" s="10"/>
      <c r="F44" s="10"/>
      <c r="G44" s="3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8" customHeight="1">
      <c r="A45" s="18" t="s">
        <v>187</v>
      </c>
      <c r="B45" s="193" t="s">
        <v>221</v>
      </c>
      <c r="C45" s="46">
        <f>'1.Bev-kiad.'!C45</f>
        <v>44</v>
      </c>
      <c r="D45" s="51">
        <v>0</v>
      </c>
      <c r="E45" s="51">
        <v>0</v>
      </c>
      <c r="F45" s="51">
        <v>0</v>
      </c>
      <c r="G45" s="3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3.5" customHeight="1" hidden="1">
      <c r="A46" s="183" t="s">
        <v>192</v>
      </c>
      <c r="B46" s="25" t="s">
        <v>189</v>
      </c>
      <c r="C46" s="46">
        <f>'1.Bev-kiad.'!C46</f>
        <v>0</v>
      </c>
      <c r="D46" s="10"/>
      <c r="E46" s="10"/>
      <c r="F46" s="10"/>
      <c r="G46" s="3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3.5" customHeight="1" hidden="1">
      <c r="A47" s="183" t="s">
        <v>193</v>
      </c>
      <c r="B47" s="25" t="s">
        <v>190</v>
      </c>
      <c r="C47" s="46">
        <f>'1.Bev-kiad.'!C47</f>
        <v>0</v>
      </c>
      <c r="D47" s="10"/>
      <c r="E47" s="10"/>
      <c r="F47" s="10"/>
      <c r="G47" s="3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3.5" customHeight="1" hidden="1">
      <c r="A48" s="183" t="s">
        <v>194</v>
      </c>
      <c r="B48" s="25" t="s">
        <v>191</v>
      </c>
      <c r="C48" s="46">
        <f>'1.Bev-kiad.'!C48</f>
        <v>0</v>
      </c>
      <c r="D48" s="10"/>
      <c r="E48" s="10"/>
      <c r="F48" s="10"/>
      <c r="G48" s="3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8" customHeight="1">
      <c r="A49" s="18" t="s">
        <v>188</v>
      </c>
      <c r="B49" s="193" t="s">
        <v>222</v>
      </c>
      <c r="C49" s="46">
        <f>'1.Bev-kiad.'!C49</f>
        <v>0</v>
      </c>
      <c r="D49" s="51">
        <f>SUM('3.felh'!G27)</f>
        <v>0</v>
      </c>
      <c r="E49" s="51">
        <f>SUM('3.felh'!H27)</f>
        <v>0</v>
      </c>
      <c r="F49" s="51">
        <f>SUM('3.felh'!H27)</f>
        <v>0</v>
      </c>
      <c r="G49" s="3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3.5" customHeight="1" hidden="1">
      <c r="A50" s="10" t="s">
        <v>195</v>
      </c>
      <c r="B50" s="25" t="s">
        <v>198</v>
      </c>
      <c r="C50" s="46">
        <f>'1.Bev-kiad.'!C50</f>
        <v>0</v>
      </c>
      <c r="D50" s="51"/>
      <c r="E50" s="51"/>
      <c r="F50" s="51"/>
      <c r="G50" s="3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3.5" customHeight="1" hidden="1">
      <c r="A51" s="10" t="s">
        <v>196</v>
      </c>
      <c r="B51" s="25" t="s">
        <v>199</v>
      </c>
      <c r="C51" s="46">
        <f>'1.Bev-kiad.'!C51</f>
        <v>0</v>
      </c>
      <c r="D51" s="51"/>
      <c r="E51" s="51"/>
      <c r="F51" s="51"/>
      <c r="G51" s="3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3.5" customHeight="1" hidden="1" thickBot="1">
      <c r="A52" s="13" t="s">
        <v>197</v>
      </c>
      <c r="B52" s="203" t="s">
        <v>200</v>
      </c>
      <c r="C52" s="46">
        <f>'1.Bev-kiad.'!C52</f>
        <v>0</v>
      </c>
      <c r="D52" s="204"/>
      <c r="E52" s="204"/>
      <c r="F52" s="204"/>
      <c r="G52" s="3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24.75" customHeight="1">
      <c r="A53" s="29" t="s">
        <v>388</v>
      </c>
      <c r="B53" s="257" t="s">
        <v>389</v>
      </c>
      <c r="C53" s="327">
        <f>'1.Bev-kiad.'!C53</f>
        <v>44722</v>
      </c>
      <c r="D53" s="272">
        <f>D54+D58</f>
        <v>7900</v>
      </c>
      <c r="E53" s="272">
        <f>E54+E58</f>
        <v>8400</v>
      </c>
      <c r="F53" s="272">
        <f>F54+F58</f>
        <v>9400</v>
      </c>
      <c r="G53" s="3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3.5" customHeight="1">
      <c r="A54" s="29"/>
      <c r="B54" s="28" t="s">
        <v>403</v>
      </c>
      <c r="C54" s="46">
        <f>'1.Bev-kiad.'!C54</f>
        <v>44722</v>
      </c>
      <c r="D54" s="51">
        <f>SUM(D55)</f>
        <v>7900</v>
      </c>
      <c r="E54" s="51">
        <f>SUM(E55)</f>
        <v>8400</v>
      </c>
      <c r="F54" s="51">
        <f>SUM(F55)</f>
        <v>9400</v>
      </c>
      <c r="G54" s="3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3.5" customHeight="1">
      <c r="A55" s="10"/>
      <c r="B55" s="198" t="s">
        <v>414</v>
      </c>
      <c r="C55" s="15">
        <f>'1.Bev-kiad.'!C55</f>
        <v>44722</v>
      </c>
      <c r="D55" s="15">
        <f>SUM(D56:D57)</f>
        <v>7900</v>
      </c>
      <c r="E55" s="15">
        <f>SUM(E56:E57)</f>
        <v>8400</v>
      </c>
      <c r="F55" s="15">
        <f>SUM(F56:F57)</f>
        <v>9400</v>
      </c>
      <c r="G55" s="3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3.5" customHeight="1">
      <c r="A56" s="10"/>
      <c r="B56" s="198" t="s">
        <v>415</v>
      </c>
      <c r="C56" s="16">
        <f>'1.Bev-kiad.'!C56</f>
        <v>23053</v>
      </c>
      <c r="D56" s="16">
        <v>7900</v>
      </c>
      <c r="E56" s="16">
        <v>8400</v>
      </c>
      <c r="F56" s="16">
        <v>9400</v>
      </c>
      <c r="G56" s="3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3.5" customHeight="1">
      <c r="A57" s="10"/>
      <c r="B57" s="198" t="s">
        <v>416</v>
      </c>
      <c r="C57" s="16">
        <f>'1.Bev-kiad.'!C57</f>
        <v>21669</v>
      </c>
      <c r="D57" s="16">
        <v>0</v>
      </c>
      <c r="E57" s="16">
        <v>0</v>
      </c>
      <c r="F57" s="16">
        <v>0</v>
      </c>
      <c r="G57" s="3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3.5" customHeight="1">
      <c r="A58" s="10"/>
      <c r="B58" s="28" t="s">
        <v>404</v>
      </c>
      <c r="C58" s="51">
        <v>0</v>
      </c>
      <c r="D58" s="51">
        <f>SUM(D59:D60)</f>
        <v>0</v>
      </c>
      <c r="E58" s="51">
        <f>SUM(E59:E60)</f>
        <v>0</v>
      </c>
      <c r="F58" s="51">
        <f>SUM(F59:F60)</f>
        <v>0</v>
      </c>
      <c r="G58" s="3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3.5" customHeight="1">
      <c r="A59" s="10"/>
      <c r="B59" s="195" t="s">
        <v>391</v>
      </c>
      <c r="C59" s="17"/>
      <c r="D59" s="17"/>
      <c r="E59" s="17"/>
      <c r="F59" s="17"/>
      <c r="G59" s="3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3.5" customHeight="1" thickBot="1">
      <c r="A60" s="205"/>
      <c r="B60" s="10" t="s">
        <v>392</v>
      </c>
      <c r="C60" s="17"/>
      <c r="D60" s="17"/>
      <c r="E60" s="17"/>
      <c r="F60" s="17"/>
      <c r="G60" s="3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23.25" customHeight="1" thickBot="1">
      <c r="A61" s="205"/>
      <c r="B61" s="55" t="s">
        <v>3</v>
      </c>
      <c r="C61" s="248">
        <f>SUM(C8:C53)</f>
        <v>85904</v>
      </c>
      <c r="D61" s="248">
        <f>SUM(D8:D53)</f>
        <v>48000</v>
      </c>
      <c r="E61" s="248">
        <f>SUM(E8:E53)</f>
        <v>48500</v>
      </c>
      <c r="F61" s="248">
        <f>SUM(F8:F53)</f>
        <v>49500</v>
      </c>
      <c r="G61" s="3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20.25" customHeight="1">
      <c r="A62" s="200" t="s">
        <v>204</v>
      </c>
      <c r="B62" s="197" t="s">
        <v>16</v>
      </c>
      <c r="C62" s="33"/>
      <c r="D62" s="33"/>
      <c r="E62" s="33"/>
      <c r="F62" s="33"/>
      <c r="G62" s="3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8" customHeight="1">
      <c r="A63" s="18" t="s">
        <v>201</v>
      </c>
      <c r="B63" s="201" t="s">
        <v>6</v>
      </c>
      <c r="C63" s="202">
        <f>'2.működés'!C99</f>
        <v>51958</v>
      </c>
      <c r="D63" s="202">
        <f>SUM(D64:D65)</f>
        <v>42000</v>
      </c>
      <c r="E63" s="202">
        <f>SUM(E64:E65)</f>
        <v>42000</v>
      </c>
      <c r="F63" s="202">
        <f>SUM(F64:F65)</f>
        <v>42500</v>
      </c>
      <c r="G63" s="3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2.75">
      <c r="A64" s="10"/>
      <c r="B64" s="194" t="s">
        <v>7</v>
      </c>
      <c r="C64" s="17">
        <f>'2.működés'!C100+'2.működés'!C101+'2.működés'!C102+'2.működés'!C103+'2.működés'!C105</f>
        <v>41526</v>
      </c>
      <c r="D64" s="17">
        <v>40000</v>
      </c>
      <c r="E64" s="17">
        <v>40000</v>
      </c>
      <c r="F64" s="17">
        <v>41000</v>
      </c>
      <c r="G64" s="3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3.5" customHeight="1">
      <c r="A65" s="10"/>
      <c r="B65" s="206" t="s">
        <v>341</v>
      </c>
      <c r="C65" s="17">
        <f>'2.működés'!C106</f>
        <v>10432</v>
      </c>
      <c r="D65" s="17">
        <v>2000</v>
      </c>
      <c r="E65" s="17">
        <v>2000</v>
      </c>
      <c r="F65" s="17">
        <v>1500</v>
      </c>
      <c r="G65" s="3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18" customHeight="1">
      <c r="A66" s="18" t="s">
        <v>202</v>
      </c>
      <c r="B66" s="193" t="s">
        <v>223</v>
      </c>
      <c r="C66" s="19">
        <f>C67+C68+C69+C70</f>
        <v>32803</v>
      </c>
      <c r="D66" s="19">
        <f>SUM(D67:D70)</f>
        <v>6000</v>
      </c>
      <c r="E66" s="19">
        <f>SUM(E67:E70)</f>
        <v>6500</v>
      </c>
      <c r="F66" s="19">
        <f>SUM(F67:F70)</f>
        <v>7000</v>
      </c>
      <c r="G66" s="3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s="59" customFormat="1" ht="13.5" customHeight="1">
      <c r="A67" s="10"/>
      <c r="B67" s="195" t="s">
        <v>328</v>
      </c>
      <c r="C67" s="17">
        <f>'3.felh'!C37</f>
        <v>1700</v>
      </c>
      <c r="D67" s="17">
        <v>1000</v>
      </c>
      <c r="E67" s="17">
        <v>1500</v>
      </c>
      <c r="F67" s="17">
        <v>2000</v>
      </c>
      <c r="G67" s="3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s="59" customFormat="1" ht="13.5" customHeight="1">
      <c r="A68" s="10"/>
      <c r="B68" s="195" t="s">
        <v>329</v>
      </c>
      <c r="C68" s="17">
        <f>'3.felh'!C45</f>
        <v>22803</v>
      </c>
      <c r="D68" s="17">
        <v>5000</v>
      </c>
      <c r="E68" s="17">
        <v>5000</v>
      </c>
      <c r="F68" s="17">
        <v>5000</v>
      </c>
      <c r="G68" s="3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s="59" customFormat="1" ht="13.5" customHeight="1">
      <c r="A69" s="10"/>
      <c r="B69" s="195" t="s">
        <v>330</v>
      </c>
      <c r="C69" s="17">
        <v>0</v>
      </c>
      <c r="D69" s="17">
        <f>SUM('3.felh'!G54)</f>
        <v>0</v>
      </c>
      <c r="E69" s="17">
        <f>SUM('3.felh'!H54)</f>
        <v>0</v>
      </c>
      <c r="F69" s="17">
        <f>SUM('3.felh'!H54)</f>
        <v>0</v>
      </c>
      <c r="G69" s="3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s="59" customFormat="1" ht="13.5" customHeight="1">
      <c r="A70" s="10"/>
      <c r="B70" s="209" t="s">
        <v>331</v>
      </c>
      <c r="C70" s="17">
        <f>'3.felh'!C55</f>
        <v>8300</v>
      </c>
      <c r="D70" s="40">
        <v>0</v>
      </c>
      <c r="E70" s="40">
        <v>0</v>
      </c>
      <c r="F70" s="40">
        <v>0</v>
      </c>
      <c r="G70" s="3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s="59" customFormat="1" ht="19.5" customHeight="1">
      <c r="A71" s="261" t="s">
        <v>203</v>
      </c>
      <c r="B71" s="262" t="s">
        <v>393</v>
      </c>
      <c r="C71" s="263">
        <f>C72</f>
        <v>1143</v>
      </c>
      <c r="D71" s="263">
        <f>SUM(D72)</f>
        <v>0</v>
      </c>
      <c r="E71" s="263">
        <f>SUM(E72)</f>
        <v>0</v>
      </c>
      <c r="F71" s="263">
        <f>SUM(F72)</f>
        <v>0</v>
      </c>
      <c r="G71" s="3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s="59" customFormat="1" ht="13.5" customHeight="1" thickBot="1">
      <c r="A72" s="10"/>
      <c r="B72" s="258" t="s">
        <v>394</v>
      </c>
      <c r="C72" s="265">
        <f>'2.működés'!C108</f>
        <v>1143</v>
      </c>
      <c r="D72" s="265">
        <f>'2.működés'!G108</f>
        <v>0</v>
      </c>
      <c r="E72" s="265">
        <f>'2.működés'!H108</f>
        <v>0</v>
      </c>
      <c r="F72" s="265">
        <f>'2.működés'!I108</f>
        <v>0</v>
      </c>
      <c r="G72" s="3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25.5" customHeight="1" thickBot="1">
      <c r="A73" s="205"/>
      <c r="B73" s="55" t="s">
        <v>5</v>
      </c>
      <c r="C73" s="248">
        <f>SUM(C63+C66+C71)</f>
        <v>85904</v>
      </c>
      <c r="D73" s="248">
        <f>SUM(D63+D66)</f>
        <v>48000</v>
      </c>
      <c r="E73" s="248">
        <f>SUM(E63+E66)</f>
        <v>48500</v>
      </c>
      <c r="F73" s="56">
        <f>SUM(F63+F66)</f>
        <v>49500</v>
      </c>
      <c r="G73" s="3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3:48" ht="15.75" customHeight="1">
      <c r="C74" s="2"/>
      <c r="D74" s="9"/>
      <c r="E74" s="9"/>
      <c r="F74" s="9"/>
      <c r="G74" s="3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3:48" ht="15.75" customHeight="1">
      <c r="C75" s="2"/>
      <c r="D75" s="2"/>
      <c r="E75" s="2"/>
      <c r="F75" s="2"/>
      <c r="G75" s="3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3:48" ht="15.75" customHeight="1" hidden="1">
      <c r="C76" s="2"/>
      <c r="D76" s="9">
        <f>D61-D73</f>
        <v>0</v>
      </c>
      <c r="E76" s="9">
        <f>E61-E73</f>
        <v>0</v>
      </c>
      <c r="F76" s="9">
        <f>F61-F73</f>
        <v>0</v>
      </c>
      <c r="G76" s="3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3:48" ht="15.75" customHeight="1">
      <c r="C77" s="2"/>
      <c r="D77" s="2"/>
      <c r="E77" s="2"/>
      <c r="F77" s="2"/>
      <c r="G77" s="3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3:48" ht="15.75" customHeight="1">
      <c r="C78" s="2"/>
      <c r="D78" s="2"/>
      <c r="E78" s="2"/>
      <c r="F78" s="2"/>
      <c r="G78" s="3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ht="15.75" customHeight="1">
      <c r="B79" s="2"/>
      <c r="C79" s="2"/>
      <c r="D79" s="2"/>
      <c r="E79" s="2"/>
      <c r="F79" s="2"/>
      <c r="G79" s="3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ht="15.75" customHeight="1">
      <c r="B80" s="2"/>
      <c r="C80" s="2"/>
      <c r="D80" s="2"/>
      <c r="E80" s="2"/>
      <c r="F80" s="2"/>
      <c r="G80" s="3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ht="15.75" customHeight="1">
      <c r="B81" s="2"/>
      <c r="C81" s="2"/>
      <c r="D81" s="2"/>
      <c r="E81" s="2"/>
      <c r="F81" s="2"/>
      <c r="G81" s="3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ht="15.75" customHeight="1">
      <c r="B82" s="2"/>
      <c r="C82" s="2"/>
      <c r="D82" s="2"/>
      <c r="E82" s="2"/>
      <c r="F82" s="2"/>
      <c r="G82" s="3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ht="15.75" customHeight="1">
      <c r="B83" s="2"/>
      <c r="C83" s="2"/>
      <c r="D83" s="2"/>
      <c r="E83" s="2"/>
      <c r="F83" s="2"/>
      <c r="G83" s="3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ht="15.75" customHeight="1">
      <c r="B84" s="2"/>
      <c r="C84" s="2"/>
      <c r="D84" s="2"/>
      <c r="E84" s="2"/>
      <c r="F84" s="2"/>
      <c r="G84" s="3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ht="15.75" customHeight="1">
      <c r="B85" s="2"/>
      <c r="C85" s="2"/>
      <c r="D85" s="2"/>
      <c r="E85" s="2"/>
      <c r="F85" s="2"/>
      <c r="G85" s="3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ht="15.75" customHeight="1">
      <c r="B86" s="2"/>
      <c r="C86" s="2"/>
      <c r="D86" s="2"/>
      <c r="E86" s="2"/>
      <c r="F86" s="2"/>
      <c r="G86" s="3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ht="15.75" customHeight="1">
      <c r="B87" s="2"/>
      <c r="C87" s="2"/>
      <c r="D87" s="2"/>
      <c r="E87" s="2"/>
      <c r="F87" s="2"/>
      <c r="G87" s="3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ht="15.75" customHeight="1">
      <c r="B88" s="2"/>
      <c r="C88" s="2"/>
      <c r="D88" s="2"/>
      <c r="E88" s="2"/>
      <c r="F88" s="2"/>
      <c r="G88" s="3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ht="15.75" customHeight="1">
      <c r="B89" s="2"/>
      <c r="C89" s="2"/>
      <c r="D89" s="2"/>
      <c r="E89" s="2"/>
      <c r="F89" s="2"/>
      <c r="G89" s="3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ht="15.75" customHeight="1">
      <c r="B90" s="2"/>
      <c r="C90" s="2"/>
      <c r="D90" s="2"/>
      <c r="E90" s="2"/>
      <c r="F90" s="2"/>
      <c r="G90" s="3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ht="15.75" customHeight="1">
      <c r="B91" s="2"/>
      <c r="C91" s="2"/>
      <c r="D91" s="2"/>
      <c r="E91" s="2"/>
      <c r="F91" s="2"/>
      <c r="G91" s="3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ht="15.75" customHeight="1">
      <c r="B92" s="2"/>
      <c r="C92" s="2"/>
      <c r="D92" s="2"/>
      <c r="E92" s="2"/>
      <c r="F92" s="2"/>
      <c r="G92" s="3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ht="15.75" customHeight="1">
      <c r="B93" s="2"/>
      <c r="C93" s="2"/>
      <c r="D93" s="2"/>
      <c r="E93" s="2"/>
      <c r="F93" s="2"/>
      <c r="G93" s="3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ht="15.75" customHeight="1">
      <c r="B94" s="2"/>
      <c r="C94" s="2"/>
      <c r="D94" s="2"/>
      <c r="E94" s="2"/>
      <c r="F94" s="2"/>
      <c r="G94" s="3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ht="15.75" customHeight="1">
      <c r="B95" s="2"/>
      <c r="C95" s="2"/>
      <c r="D95" s="2"/>
      <c r="E95" s="2"/>
      <c r="F95" s="2"/>
      <c r="G95" s="3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ht="15.75" customHeight="1">
      <c r="B96" s="2"/>
      <c r="C96" s="2"/>
      <c r="D96" s="2"/>
      <c r="E96" s="2"/>
      <c r="F96" s="2"/>
      <c r="G96" s="3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ht="15.75" customHeight="1">
      <c r="B97" s="2"/>
      <c r="C97" s="2"/>
      <c r="D97" s="2"/>
      <c r="E97" s="2"/>
      <c r="F97" s="2"/>
      <c r="G97" s="3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ht="15.75" customHeight="1">
      <c r="B98" s="2"/>
      <c r="C98" s="2"/>
      <c r="D98" s="2"/>
      <c r="E98" s="2"/>
      <c r="F98" s="2"/>
      <c r="G98" s="3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ht="15.75" customHeight="1">
      <c r="B99" s="2"/>
      <c r="C99" s="2"/>
      <c r="D99" s="2"/>
      <c r="E99" s="2"/>
      <c r="F99" s="2"/>
      <c r="G99" s="3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ht="15.75" customHeight="1">
      <c r="B100" s="2"/>
      <c r="C100" s="2"/>
      <c r="D100" s="2"/>
      <c r="E100" s="2"/>
      <c r="F100" s="2"/>
      <c r="G100" s="3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ht="15.75" customHeight="1">
      <c r="B101" s="2"/>
      <c r="C101" s="2"/>
      <c r="D101" s="2"/>
      <c r="E101" s="2"/>
      <c r="F101" s="2"/>
      <c r="G101" s="3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ht="15.75" customHeight="1">
      <c r="B102" s="2"/>
      <c r="C102" s="2"/>
      <c r="D102" s="2"/>
      <c r="E102" s="2"/>
      <c r="F102" s="2"/>
      <c r="G102" s="3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ht="15.75" customHeight="1">
      <c r="B103" s="2"/>
      <c r="C103" s="2"/>
      <c r="D103" s="2"/>
      <c r="E103" s="2"/>
      <c r="F103" s="2"/>
      <c r="G103" s="3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ht="15.75" customHeight="1">
      <c r="B104" s="2"/>
      <c r="C104" s="2"/>
      <c r="D104" s="2"/>
      <c r="E104" s="2"/>
      <c r="F104" s="2"/>
      <c r="G104" s="3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ht="15.75" customHeight="1">
      <c r="B105" s="2"/>
      <c r="C105" s="2"/>
      <c r="D105" s="2"/>
      <c r="E105" s="2"/>
      <c r="F105" s="2"/>
      <c r="G105" s="3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ht="15.75" customHeight="1">
      <c r="B106" s="2"/>
      <c r="C106" s="2"/>
      <c r="D106" s="2"/>
      <c r="E106" s="2"/>
      <c r="F106" s="2"/>
      <c r="G106" s="3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ht="15.75" customHeight="1">
      <c r="B107" s="2"/>
      <c r="C107" s="2"/>
      <c r="D107" s="2"/>
      <c r="E107" s="2"/>
      <c r="F107" s="2"/>
      <c r="G107" s="3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ht="15.75" customHeight="1">
      <c r="B108" s="2"/>
      <c r="C108" s="2"/>
      <c r="D108" s="2"/>
      <c r="E108" s="2"/>
      <c r="F108" s="2"/>
      <c r="G108" s="3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ht="15.75" customHeight="1">
      <c r="B109" s="2"/>
      <c r="C109" s="2"/>
      <c r="D109" s="2"/>
      <c r="E109" s="2"/>
      <c r="F109" s="2"/>
      <c r="G109" s="3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ht="15.75" customHeight="1">
      <c r="B110" s="2"/>
      <c r="C110" s="2"/>
      <c r="D110" s="2"/>
      <c r="E110" s="2"/>
      <c r="F110" s="2"/>
      <c r="G110" s="3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ht="15.75" customHeight="1">
      <c r="B111" s="2"/>
      <c r="C111" s="2"/>
      <c r="D111" s="2"/>
      <c r="E111" s="2"/>
      <c r="F111" s="2"/>
      <c r="G111" s="3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ht="15.75" customHeight="1">
      <c r="B112" s="2"/>
      <c r="C112" s="2"/>
      <c r="D112" s="2"/>
      <c r="E112" s="2"/>
      <c r="F112" s="2"/>
      <c r="G112" s="3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ht="15.75" customHeight="1">
      <c r="B113" s="2"/>
      <c r="C113" s="2"/>
      <c r="D113" s="2"/>
      <c r="E113" s="2"/>
      <c r="F113" s="2"/>
      <c r="G113" s="3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ht="15.75" customHeight="1">
      <c r="B114" s="2"/>
      <c r="C114" s="2"/>
      <c r="D114" s="2"/>
      <c r="E114" s="2"/>
      <c r="F114" s="2"/>
      <c r="G114" s="3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ht="15.75" customHeight="1">
      <c r="B115" s="2"/>
      <c r="C115" s="2"/>
      <c r="D115" s="2"/>
      <c r="E115" s="2"/>
      <c r="F115" s="2"/>
      <c r="G115" s="3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ht="15.75" customHeight="1">
      <c r="B116" s="2"/>
      <c r="C116" s="2"/>
      <c r="D116" s="2"/>
      <c r="E116" s="2"/>
      <c r="F116" s="2"/>
      <c r="G116" s="3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ht="15.75" customHeight="1">
      <c r="B117" s="2"/>
      <c r="C117" s="2"/>
      <c r="D117" s="2"/>
      <c r="E117" s="2"/>
      <c r="F117" s="2"/>
      <c r="G117" s="3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ht="15.75" customHeight="1">
      <c r="B118" s="2"/>
      <c r="C118" s="2"/>
      <c r="D118" s="2"/>
      <c r="E118" s="2"/>
      <c r="F118" s="2"/>
      <c r="G118" s="3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ht="15.75" customHeight="1">
      <c r="B119" s="2"/>
      <c r="C119" s="2"/>
      <c r="D119" s="2"/>
      <c r="E119" s="2"/>
      <c r="F119" s="2"/>
      <c r="G119" s="3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ht="15.75" customHeight="1">
      <c r="B120" s="2"/>
      <c r="C120" s="2"/>
      <c r="D120" s="2"/>
      <c r="E120" s="2"/>
      <c r="F120" s="2"/>
      <c r="G120" s="3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ht="15.75" customHeight="1">
      <c r="B121" s="2"/>
      <c r="C121" s="2"/>
      <c r="D121" s="2"/>
      <c r="E121" s="2"/>
      <c r="F121" s="2"/>
      <c r="G121" s="3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ht="15.75" customHeight="1">
      <c r="B122" s="2"/>
      <c r="C122" s="2"/>
      <c r="D122" s="2"/>
      <c r="E122" s="2"/>
      <c r="F122" s="2"/>
      <c r="G122" s="3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ht="15.75" customHeight="1">
      <c r="B123" s="2"/>
      <c r="C123" s="2"/>
      <c r="D123" s="2"/>
      <c r="E123" s="2"/>
      <c r="F123" s="2"/>
      <c r="G123" s="3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ht="15.75" customHeight="1">
      <c r="B124" s="2"/>
      <c r="C124" s="2"/>
      <c r="D124" s="2"/>
      <c r="E124" s="2"/>
      <c r="F124" s="2"/>
      <c r="G124" s="3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ht="15.75" customHeight="1">
      <c r="B125" s="2"/>
      <c r="C125" s="2"/>
      <c r="D125" s="2"/>
      <c r="E125" s="2"/>
      <c r="F125" s="2"/>
      <c r="G125" s="3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ht="15.75" customHeight="1">
      <c r="B126" s="2"/>
      <c r="C126" s="2"/>
      <c r="D126" s="2"/>
      <c r="E126" s="2"/>
      <c r="F126" s="2"/>
      <c r="G126" s="3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ht="15.75" customHeight="1">
      <c r="B127" s="2"/>
      <c r="C127" s="2"/>
      <c r="D127" s="2"/>
      <c r="E127" s="2"/>
      <c r="F127" s="2"/>
      <c r="G127" s="3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ht="15.75" customHeight="1">
      <c r="B128" s="2"/>
      <c r="C128" s="2"/>
      <c r="D128" s="2"/>
      <c r="E128" s="2"/>
      <c r="F128" s="2"/>
      <c r="G128" s="3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ht="15.75" customHeight="1">
      <c r="B129" s="2"/>
      <c r="C129" s="2"/>
      <c r="D129" s="2"/>
      <c r="E129" s="2"/>
      <c r="F129" s="2"/>
      <c r="G129" s="3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2:48" ht="15.75" customHeight="1">
      <c r="B130" s="2"/>
      <c r="C130" s="2"/>
      <c r="D130" s="2"/>
      <c r="E130" s="2"/>
      <c r="F130" s="2"/>
      <c r="G130" s="3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2:48" ht="15.75" customHeight="1">
      <c r="B131" s="2"/>
      <c r="C131" s="2"/>
      <c r="D131" s="2"/>
      <c r="E131" s="2"/>
      <c r="F131" s="2"/>
      <c r="G131" s="3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2:48" ht="15.75" customHeight="1">
      <c r="B132" s="2"/>
      <c r="C132" s="2"/>
      <c r="D132" s="2"/>
      <c r="E132" s="2"/>
      <c r="F132" s="2"/>
      <c r="G132" s="3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 ht="15.75" customHeight="1">
      <c r="B133" s="2"/>
      <c r="C133" s="2"/>
      <c r="D133" s="2"/>
      <c r="E133" s="2"/>
      <c r="F133" s="2"/>
      <c r="G133" s="3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2:48" ht="15.75" customHeight="1">
      <c r="B134" s="2"/>
      <c r="C134" s="2"/>
      <c r="D134" s="2"/>
      <c r="E134" s="2"/>
      <c r="F134" s="2"/>
      <c r="G134" s="3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2:48" ht="15.75" customHeight="1">
      <c r="B135" s="2"/>
      <c r="C135" s="2"/>
      <c r="D135" s="2"/>
      <c r="E135" s="2"/>
      <c r="F135" s="2"/>
      <c r="G135" s="3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2:48" ht="15.75" customHeight="1">
      <c r="B136" s="2"/>
      <c r="C136" s="2"/>
      <c r="D136" s="2"/>
      <c r="E136" s="2"/>
      <c r="F136" s="2"/>
      <c r="G136" s="3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2:48" ht="15.75" customHeight="1">
      <c r="B137" s="2"/>
      <c r="C137" s="2"/>
      <c r="D137" s="2"/>
      <c r="E137" s="2"/>
      <c r="F137" s="2"/>
      <c r="G137" s="3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2:48" ht="15.75" customHeight="1">
      <c r="B138" s="2"/>
      <c r="C138" s="2"/>
      <c r="D138" s="2"/>
      <c r="E138" s="2"/>
      <c r="F138" s="2"/>
      <c r="G138" s="3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2:48" ht="15.75" customHeight="1">
      <c r="B139" s="2"/>
      <c r="C139" s="2"/>
      <c r="D139" s="2"/>
      <c r="E139" s="2"/>
      <c r="F139" s="2"/>
      <c r="G139" s="3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2:48" ht="15.75" customHeight="1">
      <c r="B140" s="2"/>
      <c r="C140" s="2"/>
      <c r="D140" s="2"/>
      <c r="E140" s="2"/>
      <c r="F140" s="2"/>
      <c r="G140" s="3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2:48" ht="15.75" customHeight="1">
      <c r="B141" s="2"/>
      <c r="C141" s="2"/>
      <c r="D141" s="2"/>
      <c r="E141" s="2"/>
      <c r="F141" s="2"/>
      <c r="G141" s="3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2:48" ht="15.75" customHeight="1">
      <c r="B142" s="2"/>
      <c r="C142" s="2"/>
      <c r="D142" s="2"/>
      <c r="E142" s="2"/>
      <c r="F142" s="2"/>
      <c r="G142" s="3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 ht="15.75" customHeight="1">
      <c r="B143" s="2"/>
      <c r="C143" s="2"/>
      <c r="D143" s="2"/>
      <c r="E143" s="2"/>
      <c r="F143" s="2"/>
      <c r="G143" s="3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2:48" ht="15.75" customHeight="1">
      <c r="B144" s="2"/>
      <c r="C144" s="2"/>
      <c r="D144" s="2"/>
      <c r="E144" s="2"/>
      <c r="F144" s="2"/>
      <c r="G144" s="3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2:48" ht="15.75" customHeight="1">
      <c r="B145" s="2"/>
      <c r="C145" s="2"/>
      <c r="D145" s="2"/>
      <c r="E145" s="2"/>
      <c r="F145" s="2"/>
      <c r="G145" s="3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2:48" ht="15.75" customHeight="1">
      <c r="B146" s="2"/>
      <c r="C146" s="2"/>
      <c r="D146" s="2"/>
      <c r="E146" s="2"/>
      <c r="F146" s="2"/>
      <c r="G146" s="3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2:48" ht="15.75" customHeight="1">
      <c r="B147" s="2"/>
      <c r="C147" s="2"/>
      <c r="D147" s="2"/>
      <c r="E147" s="2"/>
      <c r="F147" s="2"/>
      <c r="G147" s="3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2:48" ht="15.75" customHeight="1">
      <c r="B148" s="2"/>
      <c r="C148" s="2"/>
      <c r="D148" s="2"/>
      <c r="E148" s="2"/>
      <c r="F148" s="2"/>
      <c r="G148" s="3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2:48" ht="15.75" customHeight="1">
      <c r="B149" s="2"/>
      <c r="C149" s="2"/>
      <c r="D149" s="2"/>
      <c r="E149" s="2"/>
      <c r="F149" s="2"/>
      <c r="G149" s="3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2:48" ht="15.75" customHeight="1">
      <c r="B150" s="2"/>
      <c r="C150" s="2"/>
      <c r="D150" s="2"/>
      <c r="E150" s="2"/>
      <c r="F150" s="2"/>
      <c r="G150" s="3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2:48" ht="15.75" customHeight="1">
      <c r="B151" s="2"/>
      <c r="C151" s="2"/>
      <c r="D151" s="2"/>
      <c r="E151" s="2"/>
      <c r="F151" s="2"/>
      <c r="G151" s="3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2:48" ht="15.75" customHeight="1">
      <c r="B152" s="2"/>
      <c r="C152" s="2"/>
      <c r="D152" s="2"/>
      <c r="E152" s="2"/>
      <c r="F152" s="2"/>
      <c r="G152" s="3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2:48" ht="15.75" customHeight="1">
      <c r="B153" s="2"/>
      <c r="C153" s="2"/>
      <c r="D153" s="2"/>
      <c r="E153" s="2"/>
      <c r="F153" s="2"/>
      <c r="G153" s="3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2:48" ht="15.75" customHeight="1">
      <c r="B154" s="2"/>
      <c r="C154" s="2"/>
      <c r="D154" s="2"/>
      <c r="E154" s="2"/>
      <c r="F154" s="2"/>
      <c r="G154" s="3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2:48" ht="15.75" customHeight="1">
      <c r="B155" s="2"/>
      <c r="C155" s="2"/>
      <c r="D155" s="2"/>
      <c r="E155" s="2"/>
      <c r="F155" s="2"/>
      <c r="G155" s="3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2:48" ht="15.75" customHeight="1">
      <c r="B156" s="2"/>
      <c r="C156" s="2"/>
      <c r="D156" s="2"/>
      <c r="E156" s="2"/>
      <c r="F156" s="2"/>
      <c r="G156" s="3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2:48" ht="15.75" customHeight="1">
      <c r="B157" s="2"/>
      <c r="C157" s="2"/>
      <c r="D157" s="2"/>
      <c r="E157" s="2"/>
      <c r="F157" s="2"/>
      <c r="G157" s="3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2:48" ht="15.75" customHeight="1">
      <c r="B158" s="2"/>
      <c r="C158" s="37"/>
      <c r="D158" s="37"/>
      <c r="E158" s="37"/>
      <c r="F158" s="37"/>
      <c r="G158" s="3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2:48" ht="15.75" customHeight="1">
      <c r="B159" s="2"/>
      <c r="C159" s="37"/>
      <c r="D159" s="37"/>
      <c r="E159" s="37"/>
      <c r="F159" s="37"/>
      <c r="G159" s="3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2:48" ht="15.75" customHeight="1">
      <c r="B160" s="2"/>
      <c r="C160" s="37"/>
      <c r="D160" s="37"/>
      <c r="E160" s="37"/>
      <c r="F160" s="37"/>
      <c r="G160" s="3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2:48" ht="15.75" customHeight="1">
      <c r="B161" s="2"/>
      <c r="C161" s="37"/>
      <c r="D161" s="37"/>
      <c r="E161" s="37"/>
      <c r="F161" s="37"/>
      <c r="G161" s="3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2:48" ht="15.75" customHeight="1">
      <c r="B162" s="2"/>
      <c r="C162" s="37"/>
      <c r="D162" s="37"/>
      <c r="E162" s="37"/>
      <c r="F162" s="37"/>
      <c r="G162" s="3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2:48" ht="15.75" customHeight="1">
      <c r="B163" s="2"/>
      <c r="C163" s="37"/>
      <c r="D163" s="37"/>
      <c r="E163" s="37"/>
      <c r="F163" s="37"/>
      <c r="G163" s="3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2:48" ht="15.75" customHeight="1">
      <c r="B164" s="2"/>
      <c r="C164" s="37"/>
      <c r="D164" s="37"/>
      <c r="E164" s="37"/>
      <c r="F164" s="37"/>
      <c r="G164" s="3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2:48" ht="15.75" customHeight="1">
      <c r="B165" s="2"/>
      <c r="C165" s="37"/>
      <c r="D165" s="37"/>
      <c r="E165" s="37"/>
      <c r="F165" s="37"/>
      <c r="G165" s="3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2:48" ht="15.75" customHeight="1">
      <c r="B166" s="2"/>
      <c r="C166" s="37"/>
      <c r="D166" s="37"/>
      <c r="E166" s="37"/>
      <c r="F166" s="37"/>
      <c r="G166" s="3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2:48" ht="15.75" customHeight="1">
      <c r="B167" s="2"/>
      <c r="C167" s="37"/>
      <c r="D167" s="37"/>
      <c r="E167" s="37"/>
      <c r="F167" s="37"/>
      <c r="G167" s="3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2:48" ht="15.75" customHeight="1">
      <c r="B168" s="2"/>
      <c r="C168" s="37"/>
      <c r="D168" s="37"/>
      <c r="E168" s="37"/>
      <c r="F168" s="37"/>
      <c r="G168" s="3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2:48" ht="15.75" customHeight="1">
      <c r="B169" s="2"/>
      <c r="C169" s="37"/>
      <c r="D169" s="37"/>
      <c r="E169" s="37"/>
      <c r="F169" s="37"/>
      <c r="G169" s="3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2:48" ht="15.75" customHeight="1">
      <c r="B170" s="2"/>
      <c r="C170" s="37"/>
      <c r="D170" s="37"/>
      <c r="E170" s="37"/>
      <c r="F170" s="37"/>
      <c r="G170" s="3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2:48" ht="15.75" customHeight="1">
      <c r="B171" s="2"/>
      <c r="C171" s="37"/>
      <c r="D171" s="37"/>
      <c r="E171" s="37"/>
      <c r="F171" s="37"/>
      <c r="G171" s="3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2:48" ht="15.75" customHeight="1">
      <c r="B172" s="2"/>
      <c r="C172" s="37"/>
      <c r="D172" s="37"/>
      <c r="E172" s="37"/>
      <c r="F172" s="37"/>
      <c r="G172" s="3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2:48" ht="15.75" customHeight="1">
      <c r="B173" s="2"/>
      <c r="C173" s="37"/>
      <c r="D173" s="37"/>
      <c r="E173" s="37"/>
      <c r="F173" s="37"/>
      <c r="G173" s="3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2:48" ht="15.75" customHeight="1">
      <c r="B174" s="2"/>
      <c r="C174" s="37"/>
      <c r="D174" s="37"/>
      <c r="E174" s="37"/>
      <c r="F174" s="37"/>
      <c r="G174" s="3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2:48" ht="15.75" customHeight="1">
      <c r="B175" s="2"/>
      <c r="C175" s="37"/>
      <c r="D175" s="37"/>
      <c r="E175" s="37"/>
      <c r="F175" s="37"/>
      <c r="G175" s="3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2:48" ht="15.75" customHeight="1">
      <c r="B176" s="2"/>
      <c r="C176" s="37"/>
      <c r="D176" s="37"/>
      <c r="E176" s="37"/>
      <c r="F176" s="37"/>
      <c r="G176" s="3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2:48" ht="15.75" customHeight="1">
      <c r="B177" s="2"/>
      <c r="C177" s="37"/>
      <c r="D177" s="37"/>
      <c r="E177" s="37"/>
      <c r="F177" s="37"/>
      <c r="G177" s="3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2:48" ht="15.75" customHeight="1">
      <c r="B178" s="2"/>
      <c r="C178" s="37"/>
      <c r="D178" s="37"/>
      <c r="E178" s="37"/>
      <c r="F178" s="37"/>
      <c r="G178" s="3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2:48" ht="15.75" customHeight="1">
      <c r="B179" s="2"/>
      <c r="C179" s="37"/>
      <c r="D179" s="37"/>
      <c r="E179" s="37"/>
      <c r="F179" s="37"/>
      <c r="G179" s="3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2:48" ht="15.75" customHeight="1">
      <c r="B180" s="2"/>
      <c r="C180" s="37"/>
      <c r="D180" s="37"/>
      <c r="E180" s="37"/>
      <c r="F180" s="37"/>
      <c r="G180" s="3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2:48" ht="15.75" customHeight="1">
      <c r="B181" s="2"/>
      <c r="C181" s="37"/>
      <c r="D181" s="37"/>
      <c r="E181" s="37"/>
      <c r="F181" s="37"/>
      <c r="G181" s="3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2:48" ht="15.75" customHeight="1">
      <c r="B182" s="2"/>
      <c r="C182" s="37"/>
      <c r="D182" s="37"/>
      <c r="E182" s="37"/>
      <c r="F182" s="37"/>
      <c r="G182" s="3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2:48" ht="15.75" customHeight="1">
      <c r="B183" s="2"/>
      <c r="C183" s="37"/>
      <c r="D183" s="37"/>
      <c r="E183" s="37"/>
      <c r="F183" s="37"/>
      <c r="G183" s="3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2:48" ht="15.75" customHeight="1">
      <c r="B184" s="2"/>
      <c r="C184" s="37"/>
      <c r="D184" s="37"/>
      <c r="E184" s="37"/>
      <c r="F184" s="37"/>
      <c r="G184" s="3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2:48" ht="15.75" customHeight="1">
      <c r="B185" s="2"/>
      <c r="C185" s="37"/>
      <c r="D185" s="37"/>
      <c r="E185" s="37"/>
      <c r="F185" s="37"/>
      <c r="G185" s="3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2:48" ht="15.75" customHeight="1">
      <c r="B186" s="2"/>
      <c r="C186" s="37"/>
      <c r="D186" s="37"/>
      <c r="E186" s="37"/>
      <c r="F186" s="37"/>
      <c r="G186" s="3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2:48" ht="15.75" customHeight="1">
      <c r="B187" s="2"/>
      <c r="C187" s="37"/>
      <c r="D187" s="37"/>
      <c r="E187" s="37"/>
      <c r="F187" s="37"/>
      <c r="G187" s="3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2:48" ht="15.75" customHeight="1">
      <c r="B188" s="2"/>
      <c r="C188" s="37"/>
      <c r="D188" s="37"/>
      <c r="E188" s="37"/>
      <c r="F188" s="37"/>
      <c r="G188" s="3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2:48" ht="15.75" customHeight="1">
      <c r="B189" s="2"/>
      <c r="C189" s="37"/>
      <c r="D189" s="37"/>
      <c r="E189" s="37"/>
      <c r="F189" s="37"/>
      <c r="G189" s="3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2:48" ht="15.75" customHeight="1">
      <c r="B190" s="2"/>
      <c r="C190" s="37"/>
      <c r="D190" s="37"/>
      <c r="E190" s="37"/>
      <c r="F190" s="37"/>
      <c r="G190" s="3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2:48" ht="15.75" customHeight="1">
      <c r="B191" s="2"/>
      <c r="C191" s="37"/>
      <c r="D191" s="37"/>
      <c r="E191" s="37"/>
      <c r="F191" s="37"/>
      <c r="G191" s="3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2:48" ht="15.75" customHeight="1">
      <c r="B192" s="2"/>
      <c r="C192" s="37"/>
      <c r="D192" s="37"/>
      <c r="E192" s="37"/>
      <c r="F192" s="37"/>
      <c r="G192" s="3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2:48" ht="15.75" customHeight="1">
      <c r="B193" s="2"/>
      <c r="C193" s="37"/>
      <c r="D193" s="37"/>
      <c r="E193" s="37"/>
      <c r="F193" s="37"/>
      <c r="G193" s="3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2:48" ht="15.75" customHeight="1">
      <c r="B194" s="2"/>
      <c r="C194" s="37"/>
      <c r="D194" s="37"/>
      <c r="E194" s="37"/>
      <c r="F194" s="37"/>
      <c r="G194" s="3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2:48" ht="15.75" customHeight="1">
      <c r="B195" s="2"/>
      <c r="C195" s="37"/>
      <c r="D195" s="37"/>
      <c r="E195" s="37"/>
      <c r="F195" s="37"/>
      <c r="G195" s="3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2:48" ht="15.75" customHeight="1">
      <c r="B196" s="2"/>
      <c r="C196" s="37"/>
      <c r="D196" s="37"/>
      <c r="E196" s="37"/>
      <c r="F196" s="37"/>
      <c r="G196" s="3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2:48" ht="15.75" customHeight="1">
      <c r="B197" s="2"/>
      <c r="C197" s="37"/>
      <c r="D197" s="37"/>
      <c r="E197" s="37"/>
      <c r="F197" s="37"/>
      <c r="G197" s="3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2:48" ht="15.75" customHeight="1">
      <c r="B198" s="2"/>
      <c r="C198" s="37"/>
      <c r="D198" s="37"/>
      <c r="E198" s="37"/>
      <c r="F198" s="37"/>
      <c r="G198" s="3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2:48" ht="15.75" customHeight="1">
      <c r="B199" s="2"/>
      <c r="C199" s="37"/>
      <c r="D199" s="37"/>
      <c r="E199" s="37"/>
      <c r="F199" s="37"/>
      <c r="G199" s="3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2:48" ht="15.75" customHeight="1">
      <c r="B200" s="2"/>
      <c r="C200" s="37"/>
      <c r="D200" s="37"/>
      <c r="E200" s="37"/>
      <c r="F200" s="37"/>
      <c r="G200" s="3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2:48" ht="15.75" customHeight="1">
      <c r="B201" s="2"/>
      <c r="C201" s="37"/>
      <c r="D201" s="37"/>
      <c r="E201" s="37"/>
      <c r="F201" s="37"/>
      <c r="G201" s="3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2:48" ht="15.75" customHeight="1">
      <c r="B202" s="2"/>
      <c r="C202" s="37"/>
      <c r="D202" s="37"/>
      <c r="E202" s="37"/>
      <c r="F202" s="37"/>
      <c r="G202" s="3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2:48" ht="15.75" customHeight="1">
      <c r="B203" s="2"/>
      <c r="C203" s="37"/>
      <c r="D203" s="37"/>
      <c r="E203" s="37"/>
      <c r="F203" s="37"/>
      <c r="G203" s="3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2:48" ht="15.75" customHeight="1">
      <c r="B204" s="2"/>
      <c r="C204" s="37"/>
      <c r="D204" s="37"/>
      <c r="E204" s="37"/>
      <c r="F204" s="37"/>
      <c r="G204" s="3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2:48" ht="15.75" customHeight="1">
      <c r="B205" s="2"/>
      <c r="C205" s="37"/>
      <c r="D205" s="37"/>
      <c r="E205" s="37"/>
      <c r="F205" s="37"/>
      <c r="G205" s="3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2:48" ht="15.75" customHeight="1">
      <c r="B206" s="2"/>
      <c r="C206" s="37"/>
      <c r="D206" s="37"/>
      <c r="E206" s="37"/>
      <c r="F206" s="37"/>
      <c r="G206" s="3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2:48" ht="15.75" customHeight="1">
      <c r="B207" s="2"/>
      <c r="C207" s="37"/>
      <c r="D207" s="37"/>
      <c r="E207" s="37"/>
      <c r="F207" s="37"/>
      <c r="G207" s="3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2:48" ht="15.75" customHeight="1">
      <c r="B208" s="2"/>
      <c r="C208" s="37"/>
      <c r="D208" s="37"/>
      <c r="E208" s="37"/>
      <c r="F208" s="37"/>
      <c r="G208" s="3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2:48" ht="15.75" customHeight="1">
      <c r="B209" s="2"/>
      <c r="C209" s="37"/>
      <c r="D209" s="37"/>
      <c r="E209" s="37"/>
      <c r="F209" s="37"/>
      <c r="G209" s="3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2:48" ht="15.75" customHeight="1">
      <c r="B210" s="2"/>
      <c r="C210" s="37"/>
      <c r="D210" s="37"/>
      <c r="E210" s="37"/>
      <c r="F210" s="37"/>
      <c r="G210" s="3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2:48" ht="15.75" customHeight="1">
      <c r="B211" s="2"/>
      <c r="C211" s="37"/>
      <c r="D211" s="37"/>
      <c r="E211" s="37"/>
      <c r="F211" s="37"/>
      <c r="G211" s="3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2:48" ht="15.75" customHeight="1">
      <c r="B212" s="2"/>
      <c r="C212" s="37"/>
      <c r="D212" s="37"/>
      <c r="E212" s="37"/>
      <c r="F212" s="37"/>
      <c r="G212" s="3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2:48" ht="15.75" customHeight="1">
      <c r="B213" s="2"/>
      <c r="C213" s="37"/>
      <c r="D213" s="37"/>
      <c r="E213" s="37"/>
      <c r="F213" s="37"/>
      <c r="G213" s="3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2:48" ht="15.75" customHeight="1">
      <c r="B214" s="2"/>
      <c r="C214" s="37"/>
      <c r="D214" s="37"/>
      <c r="E214" s="37"/>
      <c r="F214" s="37"/>
      <c r="G214" s="3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2:48" ht="15.75" customHeight="1">
      <c r="B215" s="2"/>
      <c r="C215" s="37"/>
      <c r="D215" s="37"/>
      <c r="E215" s="37"/>
      <c r="F215" s="37"/>
      <c r="G215" s="3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2:48" ht="15.75" customHeight="1">
      <c r="B216" s="2"/>
      <c r="C216" s="37"/>
      <c r="D216" s="37"/>
      <c r="E216" s="37"/>
      <c r="F216" s="37"/>
      <c r="G216" s="3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2:48" ht="15.75" customHeight="1">
      <c r="B217" s="2"/>
      <c r="C217" s="37"/>
      <c r="D217" s="37"/>
      <c r="E217" s="37"/>
      <c r="F217" s="37"/>
      <c r="G217" s="3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2:48" ht="15.75" customHeight="1">
      <c r="B218" s="2"/>
      <c r="C218" s="37"/>
      <c r="D218" s="37"/>
      <c r="E218" s="37"/>
      <c r="F218" s="37"/>
      <c r="G218" s="3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2:48" ht="15.75" customHeight="1">
      <c r="B219" s="2"/>
      <c r="C219" s="37"/>
      <c r="D219" s="37"/>
      <c r="E219" s="37"/>
      <c r="F219" s="37"/>
      <c r="G219" s="3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2:48" ht="15.75" customHeight="1">
      <c r="B220" s="2"/>
      <c r="C220" s="37"/>
      <c r="D220" s="37"/>
      <c r="E220" s="37"/>
      <c r="F220" s="37"/>
      <c r="G220" s="3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2:48" ht="15.75" customHeight="1">
      <c r="B221" s="2"/>
      <c r="C221" s="37"/>
      <c r="D221" s="37"/>
      <c r="E221" s="37"/>
      <c r="F221" s="37"/>
      <c r="G221" s="3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2:48" ht="15.75" customHeight="1">
      <c r="B222" s="2"/>
      <c r="C222" s="37"/>
      <c r="D222" s="37"/>
      <c r="E222" s="37"/>
      <c r="F222" s="37"/>
      <c r="G222" s="3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2:48" ht="15.75" customHeight="1">
      <c r="B223" s="2"/>
      <c r="C223" s="37"/>
      <c r="D223" s="37"/>
      <c r="E223" s="37"/>
      <c r="F223" s="37"/>
      <c r="G223" s="3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2:48" ht="15.75" customHeight="1">
      <c r="B224" s="2"/>
      <c r="C224" s="37"/>
      <c r="D224" s="37"/>
      <c r="E224" s="37"/>
      <c r="F224" s="37"/>
      <c r="G224" s="3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2:48" ht="15.75" customHeight="1">
      <c r="B225" s="2"/>
      <c r="C225" s="37"/>
      <c r="D225" s="37"/>
      <c r="E225" s="37"/>
      <c r="F225" s="37"/>
      <c r="G225" s="3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2:48" ht="15.75" customHeight="1">
      <c r="B226" s="2"/>
      <c r="C226" s="37"/>
      <c r="D226" s="37"/>
      <c r="E226" s="37"/>
      <c r="F226" s="37"/>
      <c r="G226" s="3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2:48" ht="15.75" customHeight="1">
      <c r="B227" s="2"/>
      <c r="C227" s="37"/>
      <c r="D227" s="37"/>
      <c r="E227" s="37"/>
      <c r="F227" s="37"/>
      <c r="G227" s="3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2:48" ht="15.75" customHeight="1">
      <c r="B228" s="2"/>
      <c r="C228" s="37"/>
      <c r="D228" s="37"/>
      <c r="E228" s="37"/>
      <c r="F228" s="37"/>
      <c r="G228" s="3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2:48" ht="15.75" customHeight="1">
      <c r="B229" s="2"/>
      <c r="C229" s="37"/>
      <c r="D229" s="37"/>
      <c r="E229" s="37"/>
      <c r="F229" s="37"/>
      <c r="G229" s="3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2:48" ht="15.75" customHeight="1">
      <c r="B230" s="2"/>
      <c r="C230" s="37"/>
      <c r="D230" s="37"/>
      <c r="E230" s="37"/>
      <c r="F230" s="37"/>
      <c r="G230" s="3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2:48" ht="15.75" customHeight="1">
      <c r="B231" s="2"/>
      <c r="C231" s="37"/>
      <c r="D231" s="37"/>
      <c r="E231" s="37"/>
      <c r="F231" s="37"/>
      <c r="G231" s="3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2:48" ht="15.75" customHeight="1">
      <c r="B232" s="2"/>
      <c r="C232" s="37"/>
      <c r="D232" s="37"/>
      <c r="E232" s="37"/>
      <c r="F232" s="37"/>
      <c r="G232" s="3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2:48" ht="15.75" customHeight="1">
      <c r="B233" s="2"/>
      <c r="C233" s="37"/>
      <c r="D233" s="37"/>
      <c r="E233" s="37"/>
      <c r="F233" s="37"/>
      <c r="G233" s="3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2:48" ht="15.75" customHeight="1">
      <c r="B234" s="2"/>
      <c r="C234" s="37"/>
      <c r="D234" s="37"/>
      <c r="E234" s="37"/>
      <c r="F234" s="37"/>
      <c r="G234" s="3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2:48" ht="15.75" customHeight="1">
      <c r="B235" s="2"/>
      <c r="C235" s="37"/>
      <c r="D235" s="37"/>
      <c r="E235" s="37"/>
      <c r="F235" s="37"/>
      <c r="G235" s="3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2:48" ht="15.75" customHeight="1">
      <c r="B236" s="2"/>
      <c r="C236" s="37"/>
      <c r="D236" s="37"/>
      <c r="E236" s="37"/>
      <c r="F236" s="37"/>
      <c r="G236" s="3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2:48" ht="15.75" customHeight="1">
      <c r="B237" s="2"/>
      <c r="C237" s="37"/>
      <c r="D237" s="37"/>
      <c r="E237" s="37"/>
      <c r="F237" s="37"/>
      <c r="G237" s="3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2:48" ht="15.75" customHeight="1">
      <c r="B238" s="2"/>
      <c r="C238" s="37"/>
      <c r="D238" s="37"/>
      <c r="E238" s="37"/>
      <c r="F238" s="37"/>
      <c r="G238" s="3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2:48" ht="15.75" customHeight="1">
      <c r="B239" s="2"/>
      <c r="C239" s="37"/>
      <c r="D239" s="37"/>
      <c r="E239" s="37"/>
      <c r="F239" s="37"/>
      <c r="G239" s="3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2:48" ht="15.75" customHeight="1">
      <c r="B240" s="2"/>
      <c r="C240" s="37"/>
      <c r="D240" s="37"/>
      <c r="E240" s="37"/>
      <c r="F240" s="37"/>
      <c r="G240" s="3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2:48" ht="15.75" customHeight="1">
      <c r="B241" s="2"/>
      <c r="C241" s="37"/>
      <c r="D241" s="37"/>
      <c r="E241" s="37"/>
      <c r="F241" s="37"/>
      <c r="G241" s="3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2:48" ht="15.75" customHeight="1">
      <c r="B242" s="2"/>
      <c r="C242" s="37"/>
      <c r="D242" s="37"/>
      <c r="E242" s="37"/>
      <c r="F242" s="37"/>
      <c r="G242" s="3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2:48" ht="15.75" customHeight="1">
      <c r="B243" s="2"/>
      <c r="C243" s="37"/>
      <c r="D243" s="37"/>
      <c r="E243" s="37"/>
      <c r="F243" s="37"/>
      <c r="G243" s="3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2:48" ht="15.75" customHeight="1">
      <c r="B244" s="2"/>
      <c r="C244" s="37"/>
      <c r="D244" s="37"/>
      <c r="E244" s="37"/>
      <c r="F244" s="37"/>
      <c r="G244" s="3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2:48" ht="15.75" customHeight="1">
      <c r="B245" s="2"/>
      <c r="C245" s="37"/>
      <c r="D245" s="37"/>
      <c r="E245" s="37"/>
      <c r="F245" s="37"/>
      <c r="G245" s="3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2:48" ht="15.75" customHeight="1">
      <c r="B246" s="2"/>
      <c r="C246" s="37"/>
      <c r="D246" s="37"/>
      <c r="E246" s="37"/>
      <c r="F246" s="37"/>
      <c r="G246" s="3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2:48" ht="15.75" customHeight="1">
      <c r="B247" s="2"/>
      <c r="C247" s="37"/>
      <c r="D247" s="37"/>
      <c r="E247" s="37"/>
      <c r="F247" s="37"/>
      <c r="G247" s="3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2:48" ht="15.75" customHeight="1">
      <c r="B248" s="2"/>
      <c r="C248" s="37"/>
      <c r="D248" s="37"/>
      <c r="E248" s="37"/>
      <c r="F248" s="37"/>
      <c r="G248" s="3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2:48" ht="15.75" customHeight="1">
      <c r="B249" s="2"/>
      <c r="C249" s="37"/>
      <c r="D249" s="37"/>
      <c r="E249" s="37"/>
      <c r="F249" s="37"/>
      <c r="G249" s="3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2:48" ht="15.75" customHeight="1">
      <c r="B250" s="2"/>
      <c r="C250" s="37"/>
      <c r="D250" s="37"/>
      <c r="E250" s="37"/>
      <c r="F250" s="37"/>
      <c r="G250" s="3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2:48" ht="15.75" customHeight="1">
      <c r="B251" s="2"/>
      <c r="C251" s="37"/>
      <c r="D251" s="37"/>
      <c r="E251" s="37"/>
      <c r="F251" s="37"/>
      <c r="G251" s="3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2:48" ht="15.75" customHeight="1">
      <c r="B252" s="2"/>
      <c r="C252" s="37"/>
      <c r="D252" s="37"/>
      <c r="E252" s="37"/>
      <c r="F252" s="37"/>
      <c r="G252" s="3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2:48" ht="15.75" customHeight="1">
      <c r="B253" s="2"/>
      <c r="C253" s="37"/>
      <c r="D253" s="37"/>
      <c r="E253" s="37"/>
      <c r="F253" s="37"/>
      <c r="G253" s="3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2:48" ht="15.75" customHeight="1">
      <c r="B254" s="2"/>
      <c r="C254" s="37"/>
      <c r="D254" s="37"/>
      <c r="E254" s="37"/>
      <c r="F254" s="37"/>
      <c r="G254" s="3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2:48" ht="15.75" customHeight="1">
      <c r="B255" s="2"/>
      <c r="C255" s="37"/>
      <c r="D255" s="37"/>
      <c r="E255" s="37"/>
      <c r="F255" s="37"/>
      <c r="G255" s="3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2:48" ht="15.75" customHeight="1">
      <c r="B256" s="2"/>
      <c r="C256" s="37"/>
      <c r="D256" s="37"/>
      <c r="E256" s="37"/>
      <c r="F256" s="37"/>
      <c r="G256" s="3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2:48" ht="15.75" customHeight="1">
      <c r="B257" s="2"/>
      <c r="C257" s="37"/>
      <c r="D257" s="37"/>
      <c r="E257" s="37"/>
      <c r="F257" s="37"/>
      <c r="G257" s="3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2:48" ht="15.75" customHeight="1">
      <c r="B258" s="2"/>
      <c r="C258" s="37"/>
      <c r="D258" s="37"/>
      <c r="E258" s="37"/>
      <c r="F258" s="37"/>
      <c r="G258" s="3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2:48" ht="15.75" customHeight="1">
      <c r="B259" s="2"/>
      <c r="C259" s="37"/>
      <c r="D259" s="37"/>
      <c r="E259" s="37"/>
      <c r="F259" s="37"/>
      <c r="G259" s="3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2:48" ht="15.75" customHeight="1">
      <c r="B260" s="2"/>
      <c r="C260" s="37"/>
      <c r="D260" s="37"/>
      <c r="E260" s="37"/>
      <c r="F260" s="37"/>
      <c r="G260" s="3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2:48" ht="15.75" customHeight="1">
      <c r="B261" s="2"/>
      <c r="C261" s="37"/>
      <c r="D261" s="37"/>
      <c r="E261" s="37"/>
      <c r="F261" s="37"/>
      <c r="G261" s="3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2:48" ht="15.75" customHeight="1">
      <c r="B262" s="2"/>
      <c r="C262" s="37"/>
      <c r="D262" s="37"/>
      <c r="E262" s="37"/>
      <c r="F262" s="37"/>
      <c r="G262" s="3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2:48" ht="15.75" customHeight="1">
      <c r="B263" s="2"/>
      <c r="C263" s="37"/>
      <c r="D263" s="37"/>
      <c r="E263" s="37"/>
      <c r="F263" s="37"/>
      <c r="G263" s="3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2:48" ht="15.75" customHeight="1">
      <c r="B264" s="2"/>
      <c r="C264" s="37"/>
      <c r="D264" s="37"/>
      <c r="E264" s="37"/>
      <c r="F264" s="37"/>
      <c r="G264" s="3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2:48" ht="15.75" customHeight="1">
      <c r="B265" s="2"/>
      <c r="C265" s="37"/>
      <c r="D265" s="37"/>
      <c r="E265" s="37"/>
      <c r="F265" s="37"/>
      <c r="G265" s="3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2:48" ht="15.75" customHeight="1">
      <c r="B266" s="2"/>
      <c r="C266" s="37"/>
      <c r="D266" s="37"/>
      <c r="E266" s="37"/>
      <c r="F266" s="37"/>
      <c r="G266" s="3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2:48" ht="15.75" customHeight="1">
      <c r="B267" s="2"/>
      <c r="C267" s="37"/>
      <c r="D267" s="37"/>
      <c r="E267" s="37"/>
      <c r="F267" s="37"/>
      <c r="G267" s="3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2:48" ht="15.75" customHeight="1">
      <c r="B268" s="2"/>
      <c r="C268" s="37"/>
      <c r="D268" s="37"/>
      <c r="E268" s="37"/>
      <c r="F268" s="37"/>
      <c r="G268" s="3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2:48" ht="15.75" customHeight="1">
      <c r="B269" s="2"/>
      <c r="C269" s="37"/>
      <c r="D269" s="37"/>
      <c r="E269" s="37"/>
      <c r="F269" s="37"/>
      <c r="G269" s="3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2:48" ht="15.75" customHeight="1">
      <c r="B270" s="2"/>
      <c r="C270" s="37"/>
      <c r="D270" s="37"/>
      <c r="E270" s="37"/>
      <c r="F270" s="37"/>
      <c r="G270" s="3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2:48" ht="15.75" customHeight="1">
      <c r="B271" s="2"/>
      <c r="C271" s="37"/>
      <c r="D271" s="37"/>
      <c r="E271" s="37"/>
      <c r="F271" s="37"/>
      <c r="G271" s="3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2:48" ht="15.75" customHeight="1">
      <c r="B272" s="2"/>
      <c r="C272" s="37"/>
      <c r="D272" s="37"/>
      <c r="E272" s="37"/>
      <c r="F272" s="37"/>
      <c r="G272" s="3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2:48" ht="15.75" customHeight="1">
      <c r="B273" s="2"/>
      <c r="C273" s="37"/>
      <c r="D273" s="37"/>
      <c r="E273" s="37"/>
      <c r="F273" s="37"/>
      <c r="G273" s="3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2:48" ht="15.75" customHeight="1">
      <c r="B274" s="2"/>
      <c r="C274" s="37"/>
      <c r="D274" s="37"/>
      <c r="E274" s="37"/>
      <c r="F274" s="37"/>
      <c r="G274" s="3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2:48" ht="15.75" customHeight="1">
      <c r="B275" s="2"/>
      <c r="C275" s="37"/>
      <c r="D275" s="37"/>
      <c r="E275" s="37"/>
      <c r="F275" s="37"/>
      <c r="G275" s="3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2:48" ht="15.75" customHeight="1">
      <c r="B276" s="2"/>
      <c r="C276" s="37"/>
      <c r="D276" s="37"/>
      <c r="E276" s="37"/>
      <c r="F276" s="37"/>
      <c r="G276" s="3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2:48" ht="15.75" customHeight="1">
      <c r="B277" s="2"/>
      <c r="C277" s="37"/>
      <c r="D277" s="37"/>
      <c r="E277" s="37"/>
      <c r="F277" s="37"/>
      <c r="G277" s="3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2:48" ht="15.75" customHeight="1">
      <c r="B278" s="2"/>
      <c r="C278" s="37"/>
      <c r="D278" s="37"/>
      <c r="E278" s="37"/>
      <c r="F278" s="37"/>
      <c r="G278" s="3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2:48" ht="15.75" customHeight="1">
      <c r="B279" s="2"/>
      <c r="C279" s="37"/>
      <c r="D279" s="37"/>
      <c r="E279" s="37"/>
      <c r="F279" s="37"/>
      <c r="G279" s="3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2:48" ht="15.75" customHeight="1">
      <c r="B280" s="2"/>
      <c r="C280" s="37"/>
      <c r="D280" s="37"/>
      <c r="E280" s="37"/>
      <c r="F280" s="37"/>
      <c r="G280" s="3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2:48" ht="15.75" customHeight="1">
      <c r="B281" s="2"/>
      <c r="C281" s="37"/>
      <c r="D281" s="37"/>
      <c r="E281" s="37"/>
      <c r="F281" s="37"/>
      <c r="G281" s="3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2:48" ht="15.75" customHeight="1">
      <c r="B282" s="2"/>
      <c r="C282" s="37"/>
      <c r="D282" s="37"/>
      <c r="E282" s="37"/>
      <c r="F282" s="37"/>
      <c r="G282" s="3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2:48" ht="15.75" customHeight="1">
      <c r="B283" s="2"/>
      <c r="C283" s="37"/>
      <c r="D283" s="37"/>
      <c r="E283" s="37"/>
      <c r="F283" s="37"/>
      <c r="G283" s="3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2:48" ht="15.75" customHeight="1">
      <c r="B284" s="2"/>
      <c r="C284" s="37"/>
      <c r="D284" s="37"/>
      <c r="E284" s="37"/>
      <c r="F284" s="37"/>
      <c r="G284" s="3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2:48" ht="15.75" customHeight="1">
      <c r="B285" s="2"/>
      <c r="C285" s="37"/>
      <c r="D285" s="37"/>
      <c r="E285" s="37"/>
      <c r="F285" s="37"/>
      <c r="G285" s="3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2:48" ht="15.75" customHeight="1">
      <c r="B286" s="2"/>
      <c r="C286" s="37"/>
      <c r="D286" s="37"/>
      <c r="E286" s="37"/>
      <c r="F286" s="37"/>
      <c r="G286" s="3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2:48" ht="15.75" customHeight="1">
      <c r="B287" s="2"/>
      <c r="C287" s="37"/>
      <c r="D287" s="37"/>
      <c r="E287" s="37"/>
      <c r="F287" s="37"/>
      <c r="G287" s="3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2:48" ht="15.75" customHeight="1">
      <c r="B288" s="2"/>
      <c r="C288" s="37"/>
      <c r="D288" s="37"/>
      <c r="E288" s="37"/>
      <c r="F288" s="37"/>
      <c r="G288" s="3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2:48" ht="15.75" customHeight="1">
      <c r="B289" s="2"/>
      <c r="C289" s="37"/>
      <c r="D289" s="37"/>
      <c r="E289" s="37"/>
      <c r="F289" s="37"/>
      <c r="G289" s="3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2:48" ht="15.75" customHeight="1">
      <c r="B290" s="2"/>
      <c r="C290" s="37"/>
      <c r="D290" s="37"/>
      <c r="E290" s="37"/>
      <c r="F290" s="37"/>
      <c r="G290" s="3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2:48" ht="15.75" customHeight="1">
      <c r="B291" s="2"/>
      <c r="C291" s="37"/>
      <c r="D291" s="37"/>
      <c r="E291" s="37"/>
      <c r="F291" s="37"/>
      <c r="G291" s="3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2:48" ht="15.75" customHeight="1">
      <c r="B292" s="2"/>
      <c r="C292" s="37"/>
      <c r="D292" s="37"/>
      <c r="E292" s="37"/>
      <c r="F292" s="37"/>
      <c r="G292" s="3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2:48" ht="15.75" customHeight="1">
      <c r="B293" s="2"/>
      <c r="C293" s="37"/>
      <c r="D293" s="37"/>
      <c r="E293" s="37"/>
      <c r="F293" s="37"/>
      <c r="G293" s="3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2:48" ht="15.75" customHeight="1">
      <c r="B294" s="2"/>
      <c r="C294" s="37"/>
      <c r="D294" s="37"/>
      <c r="E294" s="37"/>
      <c r="F294" s="37"/>
      <c r="G294" s="3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2:48" ht="15.75" customHeight="1">
      <c r="B295" s="2"/>
      <c r="C295" s="37"/>
      <c r="D295" s="37"/>
      <c r="E295" s="37"/>
      <c r="F295" s="37"/>
      <c r="G295" s="3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2:48" ht="15.75" customHeight="1">
      <c r="B296" s="2"/>
      <c r="C296" s="37"/>
      <c r="D296" s="37"/>
      <c r="E296" s="37"/>
      <c r="F296" s="37"/>
      <c r="G296" s="3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2:48" ht="15.75" customHeight="1">
      <c r="B297" s="2"/>
      <c r="C297" s="37"/>
      <c r="D297" s="37"/>
      <c r="E297" s="37"/>
      <c r="F297" s="37"/>
      <c r="G297" s="3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2:48" ht="15.75" customHeight="1">
      <c r="B298" s="2"/>
      <c r="C298" s="37"/>
      <c r="D298" s="37"/>
      <c r="E298" s="37"/>
      <c r="F298" s="37"/>
      <c r="G298" s="3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2:48" ht="15.75" customHeight="1">
      <c r="B299" s="2"/>
      <c r="C299" s="37"/>
      <c r="D299" s="37"/>
      <c r="E299" s="37"/>
      <c r="F299" s="37"/>
      <c r="G299" s="3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2:48" ht="15.75" customHeight="1">
      <c r="B300" s="2"/>
      <c r="C300" s="37"/>
      <c r="D300" s="37"/>
      <c r="E300" s="37"/>
      <c r="F300" s="37"/>
      <c r="G300" s="3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2:48" ht="15.75" customHeight="1">
      <c r="B301" s="2"/>
      <c r="C301" s="37"/>
      <c r="D301" s="37"/>
      <c r="E301" s="37"/>
      <c r="F301" s="37"/>
      <c r="G301" s="3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2:48" ht="15.75" customHeight="1">
      <c r="B302" s="2"/>
      <c r="C302" s="37"/>
      <c r="D302" s="37"/>
      <c r="E302" s="37"/>
      <c r="F302" s="37"/>
      <c r="G302" s="3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2:48" ht="15.75" customHeight="1">
      <c r="B303" s="2"/>
      <c r="C303" s="37"/>
      <c r="D303" s="37"/>
      <c r="E303" s="37"/>
      <c r="F303" s="37"/>
      <c r="G303" s="3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2:48" ht="15.75" customHeight="1">
      <c r="B304" s="2"/>
      <c r="C304" s="37"/>
      <c r="D304" s="37"/>
      <c r="E304" s="37"/>
      <c r="F304" s="37"/>
      <c r="G304" s="3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2:48" ht="15.75" customHeight="1">
      <c r="B305" s="2"/>
      <c r="C305" s="37"/>
      <c r="D305" s="37"/>
      <c r="E305" s="37"/>
      <c r="F305" s="37"/>
      <c r="G305" s="3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2:48" ht="15.75" customHeight="1">
      <c r="B306" s="2"/>
      <c r="C306" s="37"/>
      <c r="D306" s="37"/>
      <c r="E306" s="37"/>
      <c r="F306" s="37"/>
      <c r="G306" s="3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2:48" ht="15.75" customHeight="1">
      <c r="B307" s="2"/>
      <c r="C307" s="37"/>
      <c r="D307" s="37"/>
      <c r="E307" s="37"/>
      <c r="F307" s="37"/>
      <c r="G307" s="3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2:48" ht="15.75" customHeight="1">
      <c r="B308" s="2"/>
      <c r="C308" s="37"/>
      <c r="D308" s="37"/>
      <c r="E308" s="37"/>
      <c r="F308" s="37"/>
      <c r="G308" s="3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2:48" ht="15.75" customHeight="1">
      <c r="B309" s="2"/>
      <c r="C309" s="37"/>
      <c r="D309" s="37"/>
      <c r="E309" s="37"/>
      <c r="F309" s="37"/>
      <c r="G309" s="3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2:48" ht="15.75" customHeight="1">
      <c r="B310" s="2"/>
      <c r="C310" s="37"/>
      <c r="D310" s="37"/>
      <c r="E310" s="37"/>
      <c r="F310" s="37"/>
      <c r="G310" s="3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2:48" ht="15.75" customHeight="1">
      <c r="B311" s="2"/>
      <c r="C311" s="37"/>
      <c r="D311" s="37"/>
      <c r="E311" s="37"/>
      <c r="F311" s="37"/>
      <c r="G311" s="3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2:48" ht="15.75" customHeight="1">
      <c r="B312" s="2"/>
      <c r="C312" s="37"/>
      <c r="D312" s="37"/>
      <c r="E312" s="37"/>
      <c r="F312" s="37"/>
      <c r="G312" s="3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2:48" ht="15.75" customHeight="1">
      <c r="B313" s="2"/>
      <c r="C313" s="37"/>
      <c r="D313" s="37"/>
      <c r="E313" s="37"/>
      <c r="F313" s="37"/>
      <c r="G313" s="3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2:48" ht="15.75" customHeight="1">
      <c r="B314" s="2"/>
      <c r="C314" s="37"/>
      <c r="D314" s="37"/>
      <c r="E314" s="37"/>
      <c r="F314" s="37"/>
      <c r="G314" s="3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2:48" ht="15.75" customHeight="1">
      <c r="B315" s="2"/>
      <c r="C315" s="37"/>
      <c r="D315" s="37"/>
      <c r="E315" s="37"/>
      <c r="F315" s="37"/>
      <c r="G315" s="3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2:48" ht="15.75" customHeight="1">
      <c r="B316" s="2"/>
      <c r="C316" s="37"/>
      <c r="D316" s="37"/>
      <c r="E316" s="37"/>
      <c r="F316" s="37"/>
      <c r="G316" s="3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2:48" ht="15.75" customHeight="1">
      <c r="B317" s="2"/>
      <c r="C317" s="37"/>
      <c r="D317" s="37"/>
      <c r="E317" s="37"/>
      <c r="F317" s="37"/>
      <c r="G317" s="3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2:48" ht="15.75" customHeight="1">
      <c r="B318" s="2"/>
      <c r="C318" s="37"/>
      <c r="D318" s="37"/>
      <c r="E318" s="37"/>
      <c r="F318" s="37"/>
      <c r="G318" s="3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2:48" ht="15.75" customHeight="1">
      <c r="B319" s="2"/>
      <c r="C319" s="37"/>
      <c r="D319" s="37"/>
      <c r="E319" s="37"/>
      <c r="F319" s="37"/>
      <c r="G319" s="3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2:48" ht="15.75" customHeight="1">
      <c r="B320" s="2"/>
      <c r="C320" s="37"/>
      <c r="D320" s="37"/>
      <c r="E320" s="37"/>
      <c r="F320" s="37"/>
      <c r="G320" s="3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2:48" ht="15.75" customHeight="1">
      <c r="B321" s="2"/>
      <c r="C321" s="37"/>
      <c r="D321" s="37"/>
      <c r="E321" s="37"/>
      <c r="F321" s="37"/>
      <c r="G321" s="3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2:48" ht="15.75" customHeight="1">
      <c r="B322" s="2"/>
      <c r="C322" s="37"/>
      <c r="D322" s="37"/>
      <c r="E322" s="37"/>
      <c r="F322" s="37"/>
      <c r="G322" s="3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2:48" ht="15.75" customHeight="1">
      <c r="B323" s="2"/>
      <c r="C323" s="37"/>
      <c r="D323" s="37"/>
      <c r="E323" s="37"/>
      <c r="F323" s="37"/>
      <c r="G323" s="3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2:48" ht="15.75" customHeight="1">
      <c r="B324" s="2"/>
      <c r="C324" s="37"/>
      <c r="D324" s="37"/>
      <c r="E324" s="37"/>
      <c r="F324" s="37"/>
      <c r="G324" s="3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2:48" ht="15.75" customHeight="1">
      <c r="B325" s="2"/>
      <c r="C325" s="37"/>
      <c r="D325" s="37"/>
      <c r="E325" s="37"/>
      <c r="F325" s="37"/>
      <c r="G325" s="3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2:48" ht="15.75" customHeight="1">
      <c r="B326" s="2"/>
      <c r="C326" s="37"/>
      <c r="D326" s="37"/>
      <c r="E326" s="37"/>
      <c r="F326" s="37"/>
      <c r="G326" s="3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2:48" ht="15.75" customHeight="1">
      <c r="B327" s="2"/>
      <c r="C327" s="37"/>
      <c r="D327" s="37"/>
      <c r="E327" s="37"/>
      <c r="F327" s="37"/>
      <c r="G327" s="3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2:48" ht="15.75" customHeight="1">
      <c r="B328" s="2"/>
      <c r="C328" s="37"/>
      <c r="D328" s="37"/>
      <c r="E328" s="37"/>
      <c r="F328" s="37"/>
      <c r="G328" s="3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2:48" ht="15.75" customHeight="1">
      <c r="B329" s="2"/>
      <c r="C329" s="37"/>
      <c r="D329" s="37"/>
      <c r="E329" s="37"/>
      <c r="F329" s="37"/>
      <c r="G329" s="3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2:48" ht="15.75" customHeight="1">
      <c r="B330" s="2"/>
      <c r="C330" s="37"/>
      <c r="D330" s="37"/>
      <c r="E330" s="37"/>
      <c r="F330" s="37"/>
      <c r="G330" s="3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2:48" ht="15.75" customHeight="1">
      <c r="B331" s="2"/>
      <c r="C331" s="37"/>
      <c r="D331" s="37"/>
      <c r="E331" s="37"/>
      <c r="F331" s="37"/>
      <c r="G331" s="3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2:48" ht="15.75" customHeight="1">
      <c r="B332" s="2"/>
      <c r="C332" s="37"/>
      <c r="D332" s="37"/>
      <c r="E332" s="37"/>
      <c r="F332" s="37"/>
      <c r="G332" s="3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2:48" ht="15.75" customHeight="1">
      <c r="B333" s="2"/>
      <c r="C333" s="37"/>
      <c r="D333" s="37"/>
      <c r="E333" s="37"/>
      <c r="F333" s="37"/>
      <c r="G333" s="3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2:48" ht="15.75" customHeight="1">
      <c r="B334" s="2"/>
      <c r="C334" s="37"/>
      <c r="D334" s="37"/>
      <c r="E334" s="37"/>
      <c r="F334" s="37"/>
      <c r="G334" s="3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2:48" ht="15.75" customHeight="1">
      <c r="B335" s="2"/>
      <c r="C335" s="37"/>
      <c r="D335" s="37"/>
      <c r="E335" s="37"/>
      <c r="F335" s="37"/>
      <c r="G335" s="3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2:48" ht="15.75" customHeight="1">
      <c r="B336" s="2"/>
      <c r="C336" s="37"/>
      <c r="D336" s="37"/>
      <c r="E336" s="37"/>
      <c r="F336" s="37"/>
      <c r="G336" s="3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2:48" ht="15.75" customHeight="1">
      <c r="B337" s="2"/>
      <c r="C337" s="37"/>
      <c r="D337" s="37"/>
      <c r="E337" s="37"/>
      <c r="F337" s="37"/>
      <c r="G337" s="3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2:48" ht="15.75" customHeight="1">
      <c r="B338" s="2"/>
      <c r="C338" s="37"/>
      <c r="D338" s="37"/>
      <c r="E338" s="37"/>
      <c r="F338" s="37"/>
      <c r="G338" s="3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2:48" ht="15.75" customHeight="1">
      <c r="B339" s="2"/>
      <c r="C339" s="37"/>
      <c r="D339" s="37"/>
      <c r="E339" s="37"/>
      <c r="F339" s="37"/>
      <c r="G339" s="3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2:48" ht="15.75" customHeight="1">
      <c r="B340" s="2"/>
      <c r="C340" s="37"/>
      <c r="D340" s="37"/>
      <c r="E340" s="37"/>
      <c r="F340" s="37"/>
      <c r="G340" s="3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2:48" ht="15.75" customHeight="1">
      <c r="B341" s="2"/>
      <c r="C341" s="37"/>
      <c r="D341" s="37"/>
      <c r="E341" s="37"/>
      <c r="F341" s="37"/>
      <c r="G341" s="3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2:48" ht="15.75" customHeight="1">
      <c r="B342" s="2"/>
      <c r="C342" s="37"/>
      <c r="D342" s="37"/>
      <c r="E342" s="37"/>
      <c r="F342" s="37"/>
      <c r="G342" s="3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2:48" ht="15.75" customHeight="1">
      <c r="B343" s="2"/>
      <c r="C343" s="37"/>
      <c r="D343" s="37"/>
      <c r="E343" s="37"/>
      <c r="F343" s="37"/>
      <c r="G343" s="3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2:48" ht="15.75" customHeight="1">
      <c r="B344" s="2"/>
      <c r="C344" s="37"/>
      <c r="D344" s="37"/>
      <c r="E344" s="37"/>
      <c r="F344" s="37"/>
      <c r="G344" s="3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2:48" ht="15.75" customHeight="1">
      <c r="B345" s="2"/>
      <c r="C345" s="37"/>
      <c r="D345" s="37"/>
      <c r="E345" s="37"/>
      <c r="F345" s="37"/>
      <c r="G345" s="3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2:48" ht="15.75" customHeight="1">
      <c r="B346" s="2"/>
      <c r="C346" s="37"/>
      <c r="D346" s="37"/>
      <c r="E346" s="37"/>
      <c r="F346" s="37"/>
      <c r="G346" s="3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2:48" ht="15.75" customHeight="1">
      <c r="B347" s="2"/>
      <c r="C347" s="37"/>
      <c r="D347" s="37"/>
      <c r="E347" s="37"/>
      <c r="F347" s="37"/>
      <c r="G347" s="3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2:48" ht="15.75" customHeight="1">
      <c r="B348" s="2"/>
      <c r="C348" s="37"/>
      <c r="D348" s="37"/>
      <c r="E348" s="37"/>
      <c r="F348" s="37"/>
      <c r="G348" s="3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2:48" ht="15.75" customHeight="1">
      <c r="B349" s="2"/>
      <c r="C349" s="37"/>
      <c r="D349" s="37"/>
      <c r="E349" s="37"/>
      <c r="F349" s="37"/>
      <c r="G349" s="3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2:48" ht="15.75" customHeight="1">
      <c r="B350" s="2"/>
      <c r="C350" s="37"/>
      <c r="D350" s="37"/>
      <c r="E350" s="37"/>
      <c r="F350" s="37"/>
      <c r="G350" s="3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2:48" ht="15.75" customHeight="1">
      <c r="B351" s="2"/>
      <c r="C351" s="37"/>
      <c r="D351" s="37"/>
      <c r="E351" s="37"/>
      <c r="F351" s="37"/>
      <c r="G351" s="3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2:48" ht="15.75" customHeight="1">
      <c r="B352" s="2"/>
      <c r="C352" s="37"/>
      <c r="D352" s="37"/>
      <c r="E352" s="37"/>
      <c r="F352" s="37"/>
      <c r="G352" s="3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2:48" ht="15.75" customHeight="1">
      <c r="B353" s="2"/>
      <c r="C353" s="37"/>
      <c r="D353" s="37"/>
      <c r="E353" s="37"/>
      <c r="F353" s="37"/>
      <c r="G353" s="3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2:48" ht="15.75" customHeight="1">
      <c r="B354" s="2"/>
      <c r="C354" s="37"/>
      <c r="D354" s="37"/>
      <c r="E354" s="37"/>
      <c r="F354" s="37"/>
      <c r="G354" s="3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2:48" ht="15.75" customHeight="1">
      <c r="B355" s="2"/>
      <c r="C355" s="37"/>
      <c r="D355" s="37"/>
      <c r="E355" s="37"/>
      <c r="F355" s="37"/>
      <c r="G355" s="3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2:48" ht="15.75" customHeight="1">
      <c r="B356" s="2"/>
      <c r="C356" s="37"/>
      <c r="D356" s="37"/>
      <c r="E356" s="37"/>
      <c r="F356" s="37"/>
      <c r="G356" s="3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2:48" ht="15.75" customHeight="1">
      <c r="B357" s="2"/>
      <c r="C357" s="37"/>
      <c r="D357" s="37"/>
      <c r="E357" s="37"/>
      <c r="F357" s="37"/>
      <c r="G357" s="3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2:48" ht="15.75" customHeight="1">
      <c r="B358" s="2"/>
      <c r="C358" s="37"/>
      <c r="D358" s="37"/>
      <c r="E358" s="37"/>
      <c r="F358" s="37"/>
      <c r="G358" s="3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2:48" ht="15.75" customHeight="1">
      <c r="B359" s="2"/>
      <c r="C359" s="37"/>
      <c r="D359" s="37"/>
      <c r="E359" s="37"/>
      <c r="F359" s="37"/>
      <c r="G359" s="3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2:48" ht="15.75" customHeight="1">
      <c r="B360" s="2"/>
      <c r="C360" s="37"/>
      <c r="D360" s="37"/>
      <c r="E360" s="37"/>
      <c r="F360" s="37"/>
      <c r="G360" s="3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2:48" ht="15.75" customHeight="1">
      <c r="B361" s="2"/>
      <c r="C361" s="37"/>
      <c r="D361" s="37"/>
      <c r="E361" s="37"/>
      <c r="F361" s="37"/>
      <c r="G361" s="3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2:48" ht="15.75" customHeight="1">
      <c r="B362" s="2"/>
      <c r="C362" s="37"/>
      <c r="D362" s="37"/>
      <c r="E362" s="37"/>
      <c r="F362" s="37"/>
      <c r="G362" s="3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2:48" ht="15.75" customHeight="1">
      <c r="B363" s="2"/>
      <c r="C363" s="37"/>
      <c r="D363" s="37"/>
      <c r="E363" s="37"/>
      <c r="F363" s="37"/>
      <c r="G363" s="3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2:48" ht="15.75" customHeight="1">
      <c r="B364" s="2"/>
      <c r="C364" s="37"/>
      <c r="D364" s="37"/>
      <c r="E364" s="37"/>
      <c r="F364" s="37"/>
      <c r="G364" s="3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2:48" ht="15.75" customHeight="1">
      <c r="B365" s="2"/>
      <c r="C365" s="37"/>
      <c r="D365" s="37"/>
      <c r="E365" s="37"/>
      <c r="F365" s="37"/>
      <c r="G365" s="3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2:48" ht="15.75" customHeight="1">
      <c r="B366" s="2"/>
      <c r="C366" s="37"/>
      <c r="D366" s="37"/>
      <c r="E366" s="37"/>
      <c r="F366" s="37"/>
      <c r="G366" s="3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2:48" ht="15.75" customHeight="1">
      <c r="B367" s="2"/>
      <c r="C367" s="37"/>
      <c r="D367" s="37"/>
      <c r="E367" s="37"/>
      <c r="F367" s="37"/>
      <c r="G367" s="3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2:48" ht="15.75" customHeight="1">
      <c r="B368" s="2"/>
      <c r="C368" s="37"/>
      <c r="D368" s="37"/>
      <c r="E368" s="37"/>
      <c r="F368" s="37"/>
      <c r="G368" s="3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2:48" ht="15.75" customHeight="1">
      <c r="B369" s="2"/>
      <c r="C369" s="37"/>
      <c r="D369" s="37"/>
      <c r="E369" s="37"/>
      <c r="F369" s="37"/>
      <c r="G369" s="3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2:48" ht="15.75" customHeight="1">
      <c r="B370" s="2"/>
      <c r="C370" s="37"/>
      <c r="D370" s="37"/>
      <c r="E370" s="37"/>
      <c r="F370" s="37"/>
      <c r="G370" s="3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2:48" ht="15.75" customHeight="1">
      <c r="B371" s="2"/>
      <c r="C371" s="37"/>
      <c r="D371" s="37"/>
      <c r="E371" s="37"/>
      <c r="F371" s="37"/>
      <c r="G371" s="3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2:48" ht="15.75" customHeight="1">
      <c r="B372" s="2"/>
      <c r="C372" s="37"/>
      <c r="D372" s="37"/>
      <c r="E372" s="37"/>
      <c r="F372" s="37"/>
      <c r="G372" s="3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2:48" ht="15.75" customHeight="1">
      <c r="B373" s="2"/>
      <c r="C373" s="37"/>
      <c r="D373" s="37"/>
      <c r="E373" s="37"/>
      <c r="F373" s="37"/>
      <c r="G373" s="3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2:48" ht="15.75" customHeight="1">
      <c r="B374" s="2"/>
      <c r="C374" s="37"/>
      <c r="D374" s="37"/>
      <c r="E374" s="37"/>
      <c r="F374" s="37"/>
      <c r="G374" s="3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2:48" ht="15.75" customHeight="1">
      <c r="B375" s="2"/>
      <c r="C375" s="37"/>
      <c r="D375" s="37"/>
      <c r="E375" s="37"/>
      <c r="F375" s="37"/>
      <c r="G375" s="3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2:48" ht="15.75" customHeight="1">
      <c r="B376" s="2"/>
      <c r="C376" s="37"/>
      <c r="D376" s="37"/>
      <c r="E376" s="37"/>
      <c r="F376" s="37"/>
      <c r="G376" s="3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2:48" ht="15.75" customHeight="1">
      <c r="B377" s="2"/>
      <c r="C377" s="37"/>
      <c r="D377" s="37"/>
      <c r="E377" s="37"/>
      <c r="F377" s="37"/>
      <c r="G377" s="3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2:48" ht="15.75" customHeight="1">
      <c r="B378" s="2"/>
      <c r="C378" s="37"/>
      <c r="D378" s="37"/>
      <c r="E378" s="37"/>
      <c r="F378" s="37"/>
      <c r="G378" s="3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2:48" ht="15.75" customHeight="1">
      <c r="B379" s="2"/>
      <c r="C379" s="37"/>
      <c r="D379" s="37"/>
      <c r="E379" s="37"/>
      <c r="F379" s="37"/>
      <c r="G379" s="3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2:48" ht="15.75" customHeight="1">
      <c r="B380" s="2"/>
      <c r="C380" s="37"/>
      <c r="D380" s="37"/>
      <c r="E380" s="37"/>
      <c r="F380" s="37"/>
      <c r="G380" s="3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2:48" ht="15.75" customHeight="1">
      <c r="B381" s="2"/>
      <c r="C381" s="37"/>
      <c r="D381" s="37"/>
      <c r="E381" s="37"/>
      <c r="F381" s="37"/>
      <c r="G381" s="3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2:48" ht="15.75" customHeight="1">
      <c r="B382" s="2"/>
      <c r="C382" s="37"/>
      <c r="D382" s="37"/>
      <c r="E382" s="37"/>
      <c r="F382" s="37"/>
      <c r="G382" s="3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2:48" ht="15.75" customHeight="1">
      <c r="B383" s="2"/>
      <c r="C383" s="37"/>
      <c r="D383" s="37"/>
      <c r="E383" s="37"/>
      <c r="F383" s="37"/>
      <c r="G383" s="3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2:48" ht="15.75" customHeight="1">
      <c r="B384" s="2"/>
      <c r="C384" s="37"/>
      <c r="D384" s="37"/>
      <c r="E384" s="37"/>
      <c r="F384" s="37"/>
      <c r="G384" s="3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2:48" ht="15.75" customHeight="1">
      <c r="B385" s="2"/>
      <c r="C385" s="37"/>
      <c r="D385" s="37"/>
      <c r="E385" s="37"/>
      <c r="F385" s="37"/>
      <c r="G385" s="3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2:48" ht="15.75" customHeight="1">
      <c r="B386" s="2"/>
      <c r="C386" s="37"/>
      <c r="D386" s="37"/>
      <c r="E386" s="37"/>
      <c r="F386" s="37"/>
      <c r="G386" s="3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2:48" ht="15.75" customHeight="1">
      <c r="B387" s="2"/>
      <c r="C387" s="37"/>
      <c r="D387" s="37"/>
      <c r="E387" s="37"/>
      <c r="F387" s="37"/>
      <c r="G387" s="3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2:48" ht="15.75" customHeight="1">
      <c r="B388" s="2"/>
      <c r="C388" s="37"/>
      <c r="D388" s="37"/>
      <c r="E388" s="37"/>
      <c r="F388" s="37"/>
      <c r="G388" s="3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2:48" ht="15.75" customHeight="1">
      <c r="B389" s="2"/>
      <c r="C389" s="37"/>
      <c r="D389" s="37"/>
      <c r="E389" s="37"/>
      <c r="F389" s="37"/>
      <c r="G389" s="3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2:48" ht="15.75" customHeight="1">
      <c r="B390" s="2"/>
      <c r="C390" s="37"/>
      <c r="D390" s="37"/>
      <c r="E390" s="37"/>
      <c r="F390" s="37"/>
      <c r="G390" s="3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2:48" ht="15.75" customHeight="1">
      <c r="B391" s="2"/>
      <c r="C391" s="37"/>
      <c r="D391" s="37"/>
      <c r="E391" s="37"/>
      <c r="F391" s="37"/>
      <c r="G391" s="3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2:48" ht="15.75" customHeight="1">
      <c r="B392" s="2"/>
      <c r="C392" s="37"/>
      <c r="D392" s="37"/>
      <c r="E392" s="37"/>
      <c r="F392" s="37"/>
      <c r="G392" s="3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2:48" ht="15.75" customHeight="1">
      <c r="B393" s="2"/>
      <c r="C393" s="37"/>
      <c r="D393" s="37"/>
      <c r="E393" s="37"/>
      <c r="F393" s="37"/>
      <c r="G393" s="3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2:48" ht="15.75" customHeight="1">
      <c r="B394" s="2"/>
      <c r="C394" s="37"/>
      <c r="D394" s="37"/>
      <c r="E394" s="37"/>
      <c r="F394" s="37"/>
      <c r="G394" s="3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2:48" ht="15.75" customHeight="1">
      <c r="B395" s="2"/>
      <c r="C395" s="37"/>
      <c r="D395" s="37"/>
      <c r="E395" s="37"/>
      <c r="F395" s="37"/>
      <c r="G395" s="3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2:48" ht="15.75" customHeight="1">
      <c r="B396" s="2"/>
      <c r="C396" s="37"/>
      <c r="D396" s="37"/>
      <c r="E396" s="37"/>
      <c r="F396" s="37"/>
      <c r="G396" s="3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2:48" ht="15.75" customHeight="1">
      <c r="B397" s="2"/>
      <c r="C397" s="37"/>
      <c r="D397" s="37"/>
      <c r="E397" s="37"/>
      <c r="F397" s="37"/>
      <c r="G397" s="3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2:48" ht="15.75" customHeight="1">
      <c r="B398" s="2"/>
      <c r="C398" s="37"/>
      <c r="D398" s="37"/>
      <c r="E398" s="37"/>
      <c r="F398" s="37"/>
      <c r="G398" s="3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2:48" ht="15.75" customHeight="1">
      <c r="B399" s="2"/>
      <c r="C399" s="37"/>
      <c r="D399" s="37"/>
      <c r="E399" s="37"/>
      <c r="F399" s="37"/>
      <c r="G399" s="3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2:48" ht="15.75" customHeight="1">
      <c r="B400" s="2"/>
      <c r="C400" s="37"/>
      <c r="D400" s="37"/>
      <c r="E400" s="37"/>
      <c r="F400" s="37"/>
      <c r="G400" s="3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2:48" ht="15.75" customHeight="1">
      <c r="B401" s="2"/>
      <c r="C401" s="37"/>
      <c r="D401" s="37"/>
      <c r="E401" s="37"/>
      <c r="F401" s="37"/>
      <c r="G401" s="3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2:48" ht="15.75" customHeight="1">
      <c r="B402" s="2"/>
      <c r="C402" s="37"/>
      <c r="D402" s="37"/>
      <c r="E402" s="37"/>
      <c r="F402" s="37"/>
      <c r="G402" s="3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2:48" ht="15.75" customHeight="1">
      <c r="B403" s="2"/>
      <c r="C403" s="37"/>
      <c r="D403" s="37"/>
      <c r="E403" s="37"/>
      <c r="F403" s="37"/>
      <c r="G403" s="3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2:48" ht="15.75" customHeight="1">
      <c r="B404" s="2"/>
      <c r="C404" s="37"/>
      <c r="D404" s="37"/>
      <c r="E404" s="37"/>
      <c r="F404" s="37"/>
      <c r="G404" s="3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2:48" ht="15.75" customHeight="1">
      <c r="B405" s="2"/>
      <c r="C405" s="37"/>
      <c r="D405" s="37"/>
      <c r="E405" s="37"/>
      <c r="F405" s="37"/>
      <c r="G405" s="3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2:48" ht="15.75" customHeight="1">
      <c r="B406" s="2"/>
      <c r="C406" s="37"/>
      <c r="D406" s="37"/>
      <c r="E406" s="37"/>
      <c r="F406" s="37"/>
      <c r="G406" s="3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2:48" ht="15.75" customHeight="1">
      <c r="B407" s="2"/>
      <c r="C407" s="37"/>
      <c r="D407" s="37"/>
      <c r="E407" s="37"/>
      <c r="F407" s="37"/>
      <c r="G407" s="3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2:48" ht="15.75" customHeight="1">
      <c r="B408" s="2"/>
      <c r="C408" s="37"/>
      <c r="D408" s="37"/>
      <c r="E408" s="37"/>
      <c r="F408" s="37"/>
      <c r="G408" s="3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2:48" ht="15.75" customHeight="1">
      <c r="B409" s="2"/>
      <c r="C409" s="37"/>
      <c r="D409" s="37"/>
      <c r="E409" s="37"/>
      <c r="F409" s="37"/>
      <c r="G409" s="3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2:48" ht="15.75" customHeight="1">
      <c r="B410" s="2"/>
      <c r="C410" s="37"/>
      <c r="D410" s="37"/>
      <c r="E410" s="37"/>
      <c r="F410" s="37"/>
      <c r="G410" s="3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2:48" ht="15.75" customHeight="1">
      <c r="B411" s="2"/>
      <c r="C411" s="37"/>
      <c r="D411" s="37"/>
      <c r="E411" s="37"/>
      <c r="F411" s="37"/>
      <c r="G411" s="3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2:48" ht="15.75" customHeight="1">
      <c r="B412" s="2"/>
      <c r="C412" s="37"/>
      <c r="D412" s="37"/>
      <c r="E412" s="37"/>
      <c r="F412" s="37"/>
      <c r="G412" s="3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2:48" ht="15.75" customHeight="1">
      <c r="B413" s="2"/>
      <c r="C413" s="37"/>
      <c r="D413" s="37"/>
      <c r="E413" s="37"/>
      <c r="F413" s="37"/>
      <c r="G413" s="3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2:48" ht="15.75" customHeight="1">
      <c r="B414" s="2"/>
      <c r="C414" s="37"/>
      <c r="D414" s="37"/>
      <c r="E414" s="37"/>
      <c r="F414" s="37"/>
      <c r="G414" s="3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2:48" ht="15.75" customHeight="1">
      <c r="B415" s="2"/>
      <c r="C415" s="37"/>
      <c r="D415" s="37"/>
      <c r="E415" s="37"/>
      <c r="F415" s="37"/>
      <c r="G415" s="3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2:48" ht="15.75" customHeight="1">
      <c r="B416" s="2"/>
      <c r="C416" s="37"/>
      <c r="D416" s="37"/>
      <c r="E416" s="37"/>
      <c r="F416" s="37"/>
      <c r="G416" s="3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2:48" ht="15.75" customHeight="1">
      <c r="B417" s="2"/>
      <c r="C417" s="37"/>
      <c r="D417" s="37"/>
      <c r="E417" s="37"/>
      <c r="F417" s="37"/>
      <c r="G417" s="3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2:48" ht="15.75" customHeight="1">
      <c r="B418" s="2"/>
      <c r="C418" s="37"/>
      <c r="D418" s="37"/>
      <c r="E418" s="37"/>
      <c r="F418" s="37"/>
      <c r="G418" s="3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2:48" ht="15.75" customHeight="1">
      <c r="B419" s="2"/>
      <c r="C419" s="37"/>
      <c r="D419" s="37"/>
      <c r="E419" s="37"/>
      <c r="F419" s="37"/>
      <c r="G419" s="3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2:48" ht="15.75" customHeight="1">
      <c r="B420" s="2"/>
      <c r="C420" s="37"/>
      <c r="D420" s="37"/>
      <c r="E420" s="37"/>
      <c r="F420" s="37"/>
      <c r="G420" s="3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2:48" ht="15.75" customHeight="1">
      <c r="B421" s="2"/>
      <c r="C421" s="37"/>
      <c r="D421" s="37"/>
      <c r="E421" s="37"/>
      <c r="F421" s="37"/>
      <c r="G421" s="3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2:48" ht="15.75" customHeight="1">
      <c r="B422" s="2"/>
      <c r="C422" s="37"/>
      <c r="D422" s="37"/>
      <c r="E422" s="37"/>
      <c r="F422" s="37"/>
      <c r="G422" s="3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2:48" ht="15.75" customHeight="1">
      <c r="B423" s="2"/>
      <c r="C423" s="37"/>
      <c r="D423" s="37"/>
      <c r="E423" s="37"/>
      <c r="F423" s="37"/>
      <c r="G423" s="3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2:48" ht="15.75" customHeight="1">
      <c r="B424" s="2"/>
      <c r="C424" s="37"/>
      <c r="D424" s="37"/>
      <c r="E424" s="37"/>
      <c r="F424" s="37"/>
      <c r="G424" s="3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2:48" ht="15.75" customHeight="1">
      <c r="B425" s="2"/>
      <c r="C425" s="37"/>
      <c r="D425" s="37"/>
      <c r="E425" s="37"/>
      <c r="F425" s="37"/>
      <c r="G425" s="3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2:48" ht="15.75" customHeight="1">
      <c r="B426" s="2"/>
      <c r="C426" s="37"/>
      <c r="D426" s="37"/>
      <c r="E426" s="37"/>
      <c r="F426" s="37"/>
      <c r="G426" s="3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2:48" ht="15.75" customHeight="1">
      <c r="B427" s="2"/>
      <c r="C427" s="37"/>
      <c r="D427" s="37"/>
      <c r="E427" s="37"/>
      <c r="F427" s="37"/>
      <c r="G427" s="3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2:48" ht="15.75" customHeight="1">
      <c r="B428" s="2"/>
      <c r="C428" s="37"/>
      <c r="D428" s="37"/>
      <c r="E428" s="37"/>
      <c r="F428" s="37"/>
      <c r="G428" s="3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2:48" ht="15.75" customHeight="1">
      <c r="B429" s="2"/>
      <c r="C429" s="37"/>
      <c r="D429" s="37"/>
      <c r="E429" s="37"/>
      <c r="F429" s="37"/>
      <c r="G429" s="3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2:48" ht="15.75" customHeight="1">
      <c r="B430" s="2"/>
      <c r="C430" s="37"/>
      <c r="D430" s="37"/>
      <c r="E430" s="37"/>
      <c r="F430" s="37"/>
      <c r="G430" s="3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2:48" ht="15.75" customHeight="1">
      <c r="B431" s="2"/>
      <c r="C431" s="37"/>
      <c r="D431" s="37"/>
      <c r="E431" s="37"/>
      <c r="F431" s="37"/>
      <c r="G431" s="3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2:48" ht="15.75" customHeight="1">
      <c r="B432" s="2"/>
      <c r="C432" s="37"/>
      <c r="D432" s="37"/>
      <c r="E432" s="37"/>
      <c r="F432" s="37"/>
      <c r="G432" s="3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2:48" ht="15.75" customHeight="1">
      <c r="B433" s="2"/>
      <c r="C433" s="37"/>
      <c r="D433" s="37"/>
      <c r="E433" s="37"/>
      <c r="F433" s="37"/>
      <c r="G433" s="3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2:48" ht="15.75" customHeight="1">
      <c r="B434" s="2"/>
      <c r="C434" s="37"/>
      <c r="D434" s="37"/>
      <c r="E434" s="37"/>
      <c r="F434" s="37"/>
      <c r="G434" s="3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2:48" ht="15.75" customHeight="1">
      <c r="B435" s="2"/>
      <c r="C435" s="37"/>
      <c r="D435" s="37"/>
      <c r="E435" s="37"/>
      <c r="F435" s="37"/>
      <c r="G435" s="3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2:48" ht="15.75" customHeight="1">
      <c r="B436" s="2"/>
      <c r="C436" s="37"/>
      <c r="D436" s="37"/>
      <c r="E436" s="37"/>
      <c r="F436" s="37"/>
      <c r="G436" s="3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2:48" ht="15.75" customHeight="1">
      <c r="B437" s="2"/>
      <c r="C437" s="37"/>
      <c r="D437" s="37"/>
      <c r="E437" s="37"/>
      <c r="F437" s="37"/>
      <c r="G437" s="3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2:48" ht="15.75" customHeight="1">
      <c r="B438" s="2"/>
      <c r="C438" s="37"/>
      <c r="D438" s="37"/>
      <c r="E438" s="37"/>
      <c r="F438" s="37"/>
      <c r="G438" s="3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2:48" ht="15.75" customHeight="1">
      <c r="B439" s="2"/>
      <c r="C439" s="37"/>
      <c r="D439" s="37"/>
      <c r="E439" s="37"/>
      <c r="F439" s="37"/>
      <c r="G439" s="3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2:48" ht="15.75" customHeight="1">
      <c r="B440" s="2"/>
      <c r="C440" s="37"/>
      <c r="D440" s="37"/>
      <c r="E440" s="37"/>
      <c r="F440" s="37"/>
      <c r="G440" s="3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2:48" ht="15.75" customHeight="1">
      <c r="B441" s="2"/>
      <c r="C441" s="37"/>
      <c r="D441" s="37"/>
      <c r="E441" s="37"/>
      <c r="F441" s="37"/>
      <c r="G441" s="3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2:48" ht="15.75" customHeight="1">
      <c r="B442" s="2"/>
      <c r="C442" s="37"/>
      <c r="D442" s="37"/>
      <c r="E442" s="37"/>
      <c r="F442" s="37"/>
      <c r="G442" s="3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2:48" ht="15.75" customHeight="1">
      <c r="B443" s="2"/>
      <c r="C443" s="37"/>
      <c r="D443" s="37"/>
      <c r="E443" s="37"/>
      <c r="F443" s="37"/>
      <c r="G443" s="3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2:48" ht="15.75" customHeight="1">
      <c r="B444" s="2"/>
      <c r="C444" s="37"/>
      <c r="D444" s="37"/>
      <c r="E444" s="37"/>
      <c r="F444" s="37"/>
      <c r="G444" s="3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2:48" ht="15.75" customHeight="1">
      <c r="B445" s="2"/>
      <c r="C445" s="37"/>
      <c r="D445" s="37"/>
      <c r="E445" s="37"/>
      <c r="F445" s="37"/>
      <c r="G445" s="3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2:48" ht="15.75" customHeight="1">
      <c r="B446" s="2"/>
      <c r="C446" s="37"/>
      <c r="D446" s="37"/>
      <c r="E446" s="37"/>
      <c r="F446" s="37"/>
      <c r="G446" s="3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2:48" ht="15.75" customHeight="1">
      <c r="B447" s="2"/>
      <c r="C447" s="37"/>
      <c r="D447" s="37"/>
      <c r="E447" s="37"/>
      <c r="F447" s="37"/>
      <c r="G447" s="3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2:48" ht="15.75" customHeight="1">
      <c r="B448" s="2"/>
      <c r="C448" s="37"/>
      <c r="D448" s="37"/>
      <c r="E448" s="37"/>
      <c r="F448" s="37"/>
      <c r="G448" s="3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2:48" ht="15.75" customHeight="1">
      <c r="B449" s="2"/>
      <c r="C449" s="37"/>
      <c r="D449" s="37"/>
      <c r="E449" s="37"/>
      <c r="F449" s="37"/>
      <c r="G449" s="3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2:48" ht="15.75" customHeight="1">
      <c r="B450" s="2"/>
      <c r="C450" s="37"/>
      <c r="D450" s="37"/>
      <c r="E450" s="37"/>
      <c r="F450" s="37"/>
      <c r="G450" s="3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2:48" ht="15.75" customHeight="1">
      <c r="B451" s="2"/>
      <c r="C451" s="37"/>
      <c r="D451" s="37"/>
      <c r="E451" s="37"/>
      <c r="F451" s="37"/>
      <c r="G451" s="3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2:48" ht="15.75" customHeight="1">
      <c r="B452" s="2"/>
      <c r="C452" s="37"/>
      <c r="D452" s="37"/>
      <c r="E452" s="37"/>
      <c r="F452" s="37"/>
      <c r="G452" s="3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2:48" ht="15.75" customHeight="1">
      <c r="B453" s="2"/>
      <c r="C453" s="37"/>
      <c r="D453" s="37"/>
      <c r="E453" s="37"/>
      <c r="F453" s="37"/>
      <c r="G453" s="3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2:48" ht="15.75" customHeight="1">
      <c r="B454" s="2"/>
      <c r="C454" s="37"/>
      <c r="D454" s="37"/>
      <c r="E454" s="37"/>
      <c r="F454" s="37"/>
      <c r="G454" s="3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2:48" ht="15.75" customHeight="1">
      <c r="B455" s="2"/>
      <c r="C455" s="37"/>
      <c r="D455" s="37"/>
      <c r="E455" s="37"/>
      <c r="F455" s="37"/>
      <c r="G455" s="3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2:48" ht="15.75" customHeight="1">
      <c r="B456" s="2"/>
      <c r="C456" s="37"/>
      <c r="D456" s="37"/>
      <c r="E456" s="37"/>
      <c r="F456" s="37"/>
      <c r="G456" s="3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2:48" ht="15.75" customHeight="1">
      <c r="B457" s="2"/>
      <c r="C457" s="37"/>
      <c r="D457" s="37"/>
      <c r="E457" s="37"/>
      <c r="F457" s="37"/>
      <c r="G457" s="3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2:48" ht="15.75" customHeight="1">
      <c r="B458" s="2"/>
      <c r="C458" s="37"/>
      <c r="D458" s="37"/>
      <c r="E458" s="37"/>
      <c r="F458" s="37"/>
      <c r="G458" s="3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2:48" ht="15.75" customHeight="1">
      <c r="B459" s="2"/>
      <c r="C459" s="37"/>
      <c r="D459" s="37"/>
      <c r="E459" s="37"/>
      <c r="F459" s="37"/>
      <c r="G459" s="3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2:48" ht="15.75" customHeight="1">
      <c r="B460" s="2"/>
      <c r="C460" s="37"/>
      <c r="D460" s="37"/>
      <c r="E460" s="37"/>
      <c r="F460" s="37"/>
      <c r="G460" s="3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2:48" ht="15.75" customHeight="1">
      <c r="B461" s="2"/>
      <c r="C461" s="37"/>
      <c r="D461" s="37"/>
      <c r="E461" s="37"/>
      <c r="F461" s="37"/>
      <c r="G461" s="3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2:48" ht="15.75" customHeight="1">
      <c r="B462" s="2"/>
      <c r="C462" s="37"/>
      <c r="D462" s="37"/>
      <c r="E462" s="37"/>
      <c r="F462" s="37"/>
      <c r="G462" s="3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2:48" ht="15.75" customHeight="1">
      <c r="B463" s="2"/>
      <c r="C463" s="37"/>
      <c r="D463" s="37"/>
      <c r="E463" s="37"/>
      <c r="F463" s="37"/>
      <c r="G463" s="3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2:48" ht="15.75" customHeight="1">
      <c r="B464" s="2"/>
      <c r="C464" s="37"/>
      <c r="D464" s="37"/>
      <c r="E464" s="37"/>
      <c r="F464" s="37"/>
      <c r="G464" s="3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2:48" ht="15.75" customHeight="1">
      <c r="B465" s="2"/>
      <c r="C465" s="37"/>
      <c r="D465" s="37"/>
      <c r="E465" s="37"/>
      <c r="F465" s="37"/>
      <c r="G465" s="3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2:48" ht="15.75" customHeight="1">
      <c r="B466" s="2"/>
      <c r="C466" s="37"/>
      <c r="D466" s="37"/>
      <c r="E466" s="37"/>
      <c r="F466" s="37"/>
      <c r="G466" s="3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2:48" ht="15.75" customHeight="1">
      <c r="B467" s="2"/>
      <c r="C467" s="37"/>
      <c r="D467" s="37"/>
      <c r="E467" s="37"/>
      <c r="F467" s="37"/>
      <c r="G467" s="3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2:48" ht="15.75" customHeight="1">
      <c r="B468" s="2"/>
      <c r="C468" s="37"/>
      <c r="D468" s="37"/>
      <c r="E468" s="37"/>
      <c r="F468" s="37"/>
      <c r="G468" s="3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2:48" ht="15.75" customHeight="1">
      <c r="B469" s="2"/>
      <c r="C469" s="37"/>
      <c r="D469" s="37"/>
      <c r="E469" s="37"/>
      <c r="F469" s="37"/>
      <c r="G469" s="3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2:48" ht="15.75" customHeight="1">
      <c r="B470" s="2"/>
      <c r="C470" s="37"/>
      <c r="D470" s="37"/>
      <c r="E470" s="37"/>
      <c r="F470" s="37"/>
      <c r="G470" s="3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2:48" ht="15.75" customHeight="1">
      <c r="B471" s="2"/>
      <c r="C471" s="37"/>
      <c r="D471" s="37"/>
      <c r="E471" s="37"/>
      <c r="F471" s="37"/>
      <c r="G471" s="3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2:48" ht="15.75" customHeight="1">
      <c r="B472" s="2"/>
      <c r="C472" s="37"/>
      <c r="D472" s="37"/>
      <c r="E472" s="37"/>
      <c r="F472" s="37"/>
      <c r="G472" s="3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2:48" ht="15.75" customHeight="1">
      <c r="B473" s="2"/>
      <c r="C473" s="37"/>
      <c r="D473" s="37"/>
      <c r="E473" s="37"/>
      <c r="F473" s="37"/>
      <c r="G473" s="3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2:48" ht="15.75" customHeight="1">
      <c r="B474" s="2"/>
      <c r="C474" s="37"/>
      <c r="D474" s="37"/>
      <c r="E474" s="37"/>
      <c r="F474" s="37"/>
      <c r="G474" s="3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2:48" ht="15.75" customHeight="1">
      <c r="B475" s="2"/>
      <c r="C475" s="37"/>
      <c r="D475" s="37"/>
      <c r="E475" s="37"/>
      <c r="F475" s="37"/>
      <c r="G475" s="3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2:48" ht="15.75" customHeight="1">
      <c r="B476" s="2"/>
      <c r="C476" s="37"/>
      <c r="D476" s="37"/>
      <c r="E476" s="37"/>
      <c r="F476" s="37"/>
      <c r="G476" s="3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2:48" ht="15.75" customHeight="1">
      <c r="B477" s="2"/>
      <c r="C477" s="37"/>
      <c r="D477" s="37"/>
      <c r="E477" s="37"/>
      <c r="F477" s="37"/>
      <c r="G477" s="3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2:48" ht="15.75" customHeight="1">
      <c r="B478" s="2"/>
      <c r="C478" s="37"/>
      <c r="D478" s="37"/>
      <c r="E478" s="37"/>
      <c r="F478" s="37"/>
      <c r="G478" s="3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2:48" ht="15.75" customHeight="1">
      <c r="B479" s="2"/>
      <c r="C479" s="37"/>
      <c r="D479" s="37"/>
      <c r="E479" s="37"/>
      <c r="F479" s="37"/>
      <c r="G479" s="3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2:48" ht="15.75" customHeight="1">
      <c r="B480" s="2"/>
      <c r="C480" s="37"/>
      <c r="D480" s="37"/>
      <c r="E480" s="37"/>
      <c r="F480" s="37"/>
      <c r="G480" s="3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2:48" ht="15.75" customHeight="1">
      <c r="B481" s="2"/>
      <c r="C481" s="37"/>
      <c r="D481" s="37"/>
      <c r="E481" s="37"/>
      <c r="F481" s="37"/>
      <c r="G481" s="3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2:48" ht="15.75" customHeight="1">
      <c r="B482" s="2"/>
      <c r="C482" s="37"/>
      <c r="D482" s="37"/>
      <c r="E482" s="37"/>
      <c r="F482" s="37"/>
      <c r="G482" s="3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2:48" ht="15.75" customHeight="1">
      <c r="B483" s="2"/>
      <c r="C483" s="37"/>
      <c r="D483" s="37"/>
      <c r="E483" s="37"/>
      <c r="F483" s="37"/>
      <c r="G483" s="3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2:48" ht="15.75" customHeight="1">
      <c r="B484" s="2"/>
      <c r="C484" s="37"/>
      <c r="D484" s="37"/>
      <c r="E484" s="37"/>
      <c r="F484" s="37"/>
      <c r="G484" s="3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2:48" ht="15.75" customHeight="1">
      <c r="B485" s="2"/>
      <c r="C485" s="37"/>
      <c r="D485" s="37"/>
      <c r="E485" s="37"/>
      <c r="F485" s="37"/>
      <c r="G485" s="3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2:48" ht="15.75" customHeight="1">
      <c r="B486" s="2"/>
      <c r="C486" s="37"/>
      <c r="D486" s="37"/>
      <c r="E486" s="37"/>
      <c r="F486" s="37"/>
      <c r="G486" s="3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2:48" ht="15.75" customHeight="1">
      <c r="B487" s="2"/>
      <c r="C487" s="37"/>
      <c r="D487" s="37"/>
      <c r="E487" s="37"/>
      <c r="F487" s="37"/>
      <c r="G487" s="3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2:48" ht="15.75" customHeight="1">
      <c r="B488" s="2"/>
      <c r="C488" s="37"/>
      <c r="D488" s="37"/>
      <c r="E488" s="37"/>
      <c r="F488" s="37"/>
      <c r="G488" s="3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2:48" ht="15.75" customHeight="1">
      <c r="B489" s="2"/>
      <c r="C489" s="37"/>
      <c r="D489" s="37"/>
      <c r="E489" s="37"/>
      <c r="F489" s="37"/>
      <c r="G489" s="3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2:48" ht="15.75" customHeight="1">
      <c r="B490" s="2"/>
      <c r="C490" s="37"/>
      <c r="D490" s="37"/>
      <c r="E490" s="37"/>
      <c r="F490" s="37"/>
      <c r="G490" s="3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2:48" ht="15.75" customHeight="1">
      <c r="B491" s="2"/>
      <c r="C491" s="37"/>
      <c r="D491" s="37"/>
      <c r="E491" s="37"/>
      <c r="F491" s="37"/>
      <c r="G491" s="3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2:48" ht="15.75" customHeight="1">
      <c r="B492" s="2"/>
      <c r="C492" s="37"/>
      <c r="D492" s="37"/>
      <c r="E492" s="37"/>
      <c r="F492" s="37"/>
      <c r="G492" s="3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2:48" ht="15.75" customHeight="1">
      <c r="B493" s="2"/>
      <c r="C493" s="37"/>
      <c r="D493" s="37"/>
      <c r="E493" s="37"/>
      <c r="F493" s="37"/>
      <c r="G493" s="3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2:48" ht="15.75" customHeight="1">
      <c r="B494" s="2"/>
      <c r="C494" s="37"/>
      <c r="D494" s="37"/>
      <c r="E494" s="37"/>
      <c r="F494" s="37"/>
      <c r="G494" s="3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2:48" ht="15.75" customHeight="1">
      <c r="B495" s="2"/>
      <c r="C495" s="37"/>
      <c r="D495" s="37"/>
      <c r="E495" s="37"/>
      <c r="F495" s="37"/>
      <c r="G495" s="3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2:48" ht="15.75" customHeight="1">
      <c r="B496" s="2"/>
      <c r="C496" s="37"/>
      <c r="D496" s="37"/>
      <c r="E496" s="37"/>
      <c r="F496" s="37"/>
      <c r="G496" s="3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2:48" ht="15.75" customHeight="1">
      <c r="B497" s="2"/>
      <c r="C497" s="37"/>
      <c r="D497" s="37"/>
      <c r="E497" s="37"/>
      <c r="F497" s="37"/>
      <c r="G497" s="3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2:48" ht="15.75" customHeight="1">
      <c r="B498" s="2"/>
      <c r="C498" s="37"/>
      <c r="D498" s="37"/>
      <c r="E498" s="37"/>
      <c r="F498" s="37"/>
      <c r="G498" s="3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2:48" ht="15.75" customHeight="1">
      <c r="B499" s="2"/>
      <c r="C499" s="37"/>
      <c r="D499" s="37"/>
      <c r="E499" s="37"/>
      <c r="F499" s="37"/>
      <c r="G499" s="3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2:48" ht="15.75" customHeight="1">
      <c r="B500" s="2"/>
      <c r="C500" s="37"/>
      <c r="D500" s="37"/>
      <c r="E500" s="37"/>
      <c r="F500" s="37"/>
      <c r="G500" s="3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2:48" ht="15.75" customHeight="1">
      <c r="B501" s="2"/>
      <c r="C501" s="37"/>
      <c r="D501" s="37"/>
      <c r="E501" s="37"/>
      <c r="F501" s="37"/>
      <c r="G501" s="3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2:48" ht="15.75" customHeight="1">
      <c r="B502" s="2"/>
      <c r="C502" s="37"/>
      <c r="D502" s="37"/>
      <c r="E502" s="37"/>
      <c r="F502" s="37"/>
      <c r="G502" s="3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2:48" ht="15.75" customHeight="1">
      <c r="B503" s="2"/>
      <c r="C503" s="37"/>
      <c r="D503" s="37"/>
      <c r="E503" s="37"/>
      <c r="F503" s="37"/>
      <c r="G503" s="3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2:48" ht="15.75" customHeight="1">
      <c r="B504" s="2"/>
      <c r="C504" s="37"/>
      <c r="D504" s="37"/>
      <c r="E504" s="37"/>
      <c r="F504" s="37"/>
      <c r="G504" s="3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2:48" ht="15.75" customHeight="1">
      <c r="B505" s="2"/>
      <c r="C505" s="37"/>
      <c r="D505" s="37"/>
      <c r="E505" s="37"/>
      <c r="F505" s="37"/>
      <c r="G505" s="3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2:48" ht="15.75" customHeight="1">
      <c r="B506" s="2"/>
      <c r="C506" s="37"/>
      <c r="D506" s="37"/>
      <c r="E506" s="37"/>
      <c r="F506" s="37"/>
      <c r="G506" s="3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2:48" ht="15.75" customHeight="1">
      <c r="B507" s="2"/>
      <c r="C507" s="37"/>
      <c r="D507" s="37"/>
      <c r="E507" s="37"/>
      <c r="F507" s="37"/>
      <c r="G507" s="3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2:48" ht="15.75" customHeight="1">
      <c r="B508" s="2"/>
      <c r="C508" s="37"/>
      <c r="D508" s="37"/>
      <c r="E508" s="37"/>
      <c r="F508" s="37"/>
      <c r="G508" s="3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2:48" ht="15.75" customHeight="1">
      <c r="B509" s="2"/>
      <c r="C509" s="37"/>
      <c r="D509" s="37"/>
      <c r="E509" s="37"/>
      <c r="F509" s="37"/>
      <c r="G509" s="3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2:48" ht="15.75" customHeight="1">
      <c r="B510" s="2"/>
      <c r="C510" s="37"/>
      <c r="D510" s="37"/>
      <c r="E510" s="37"/>
      <c r="F510" s="37"/>
      <c r="G510" s="3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2:48" ht="15.75" customHeight="1">
      <c r="B511" s="2"/>
      <c r="C511" s="37"/>
      <c r="D511" s="37"/>
      <c r="E511" s="37"/>
      <c r="F511" s="37"/>
      <c r="G511" s="3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2:48" ht="15.75" customHeight="1">
      <c r="B512" s="2"/>
      <c r="C512" s="37"/>
      <c r="D512" s="37"/>
      <c r="E512" s="37"/>
      <c r="F512" s="37"/>
      <c r="G512" s="3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2:48" ht="15.75" customHeight="1">
      <c r="B513" s="2"/>
      <c r="C513" s="37"/>
      <c r="D513" s="37"/>
      <c r="E513" s="37"/>
      <c r="F513" s="37"/>
      <c r="G513" s="3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2:48" ht="15.75" customHeight="1">
      <c r="B514" s="2"/>
      <c r="C514" s="37"/>
      <c r="D514" s="37"/>
      <c r="E514" s="37"/>
      <c r="F514" s="37"/>
      <c r="G514" s="3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2:48" ht="15.75" customHeight="1">
      <c r="B515" s="2"/>
      <c r="C515" s="37"/>
      <c r="D515" s="37"/>
      <c r="E515" s="37"/>
      <c r="F515" s="37"/>
      <c r="G515" s="3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2:48" ht="15.75" customHeight="1">
      <c r="B516" s="2"/>
      <c r="C516" s="37"/>
      <c r="D516" s="37"/>
      <c r="E516" s="37"/>
      <c r="F516" s="37"/>
      <c r="G516" s="3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2:48" ht="15.75" customHeight="1">
      <c r="B517" s="2"/>
      <c r="C517" s="37"/>
      <c r="D517" s="37"/>
      <c r="E517" s="37"/>
      <c r="F517" s="37"/>
      <c r="G517" s="3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2:48" ht="15.75" customHeight="1">
      <c r="B518" s="2"/>
      <c r="C518" s="37"/>
      <c r="D518" s="37"/>
      <c r="E518" s="37"/>
      <c r="F518" s="37"/>
      <c r="G518" s="3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2:48" ht="15.75" customHeight="1">
      <c r="B519" s="2"/>
      <c r="C519" s="37"/>
      <c r="D519" s="37"/>
      <c r="E519" s="37"/>
      <c r="F519" s="37"/>
      <c r="G519" s="3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2:48" ht="15.75" customHeight="1">
      <c r="B520" s="2"/>
      <c r="C520" s="37"/>
      <c r="D520" s="37"/>
      <c r="E520" s="37"/>
      <c r="F520" s="37"/>
      <c r="G520" s="3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2:48" ht="15.75" customHeight="1">
      <c r="B521" s="2"/>
      <c r="C521" s="37"/>
      <c r="D521" s="37"/>
      <c r="E521" s="37"/>
      <c r="F521" s="37"/>
      <c r="G521" s="3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2:48" ht="15.75" customHeight="1">
      <c r="B522" s="2"/>
      <c r="C522" s="37"/>
      <c r="D522" s="37"/>
      <c r="E522" s="37"/>
      <c r="F522" s="37"/>
      <c r="G522" s="3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2:48" ht="15.75" customHeight="1">
      <c r="B523" s="2"/>
      <c r="C523" s="37"/>
      <c r="D523" s="37"/>
      <c r="E523" s="37"/>
      <c r="F523" s="37"/>
      <c r="G523" s="3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2:48" ht="15.75" customHeight="1">
      <c r="B524" s="2"/>
      <c r="C524" s="37"/>
      <c r="D524" s="37"/>
      <c r="E524" s="37"/>
      <c r="F524" s="37"/>
      <c r="G524" s="35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2:48" ht="15.75" customHeight="1">
      <c r="B525" s="2"/>
      <c r="C525" s="37"/>
      <c r="D525" s="37"/>
      <c r="E525" s="37"/>
      <c r="F525" s="37"/>
      <c r="G525" s="3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2:48" ht="15.75" customHeight="1">
      <c r="B526" s="2"/>
      <c r="C526" s="37"/>
      <c r="D526" s="37"/>
      <c r="E526" s="37"/>
      <c r="F526" s="37"/>
      <c r="G526" s="3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2:48" ht="15.75" customHeight="1">
      <c r="B527" s="2"/>
      <c r="C527" s="37"/>
      <c r="D527" s="37"/>
      <c r="E527" s="37"/>
      <c r="F527" s="37"/>
      <c r="G527" s="3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2:48" ht="15.75" customHeight="1">
      <c r="B528" s="2"/>
      <c r="C528" s="37"/>
      <c r="D528" s="37"/>
      <c r="E528" s="37"/>
      <c r="F528" s="37"/>
      <c r="G528" s="3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2:48" ht="15.75" customHeight="1">
      <c r="B529" s="2"/>
      <c r="C529" s="37"/>
      <c r="D529" s="37"/>
      <c r="E529" s="37"/>
      <c r="F529" s="37"/>
      <c r="G529" s="3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2:48" ht="15.75" customHeight="1">
      <c r="B530" s="2"/>
      <c r="C530" s="37"/>
      <c r="D530" s="37"/>
      <c r="E530" s="37"/>
      <c r="F530" s="37"/>
      <c r="G530" s="3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2:48" ht="15.75" customHeight="1">
      <c r="B531" s="2"/>
      <c r="C531" s="37"/>
      <c r="D531" s="37"/>
      <c r="E531" s="37"/>
      <c r="F531" s="37"/>
      <c r="G531" s="3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2:48" ht="15.75" customHeight="1">
      <c r="B532" s="2"/>
      <c r="C532" s="37"/>
      <c r="D532" s="37"/>
      <c r="E532" s="37"/>
      <c r="F532" s="37"/>
      <c r="G532" s="3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2:48" ht="15.75" customHeight="1">
      <c r="B533" s="2"/>
      <c r="C533" s="37"/>
      <c r="D533" s="37"/>
      <c r="E533" s="37"/>
      <c r="F533" s="37"/>
      <c r="G533" s="3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2:48" ht="15.75" customHeight="1">
      <c r="B534" s="2"/>
      <c r="C534" s="37"/>
      <c r="D534" s="37"/>
      <c r="E534" s="37"/>
      <c r="F534" s="37"/>
      <c r="G534" s="3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2:48" ht="15.75" customHeight="1">
      <c r="B535" s="2"/>
      <c r="C535" s="37"/>
      <c r="D535" s="37"/>
      <c r="E535" s="37"/>
      <c r="F535" s="37"/>
      <c r="G535" s="3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2:48" ht="15.75" customHeight="1">
      <c r="B536" s="2"/>
      <c r="C536" s="37"/>
      <c r="D536" s="37"/>
      <c r="E536" s="37"/>
      <c r="F536" s="37"/>
      <c r="G536" s="3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2:48" ht="15.75" customHeight="1">
      <c r="B537" s="2"/>
      <c r="C537" s="37"/>
      <c r="D537" s="37"/>
      <c r="E537" s="37"/>
      <c r="F537" s="37"/>
      <c r="G537" s="3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2:48" ht="15.75" customHeight="1">
      <c r="B538" s="2"/>
      <c r="C538" s="37"/>
      <c r="D538" s="37"/>
      <c r="E538" s="37"/>
      <c r="F538" s="37"/>
      <c r="G538" s="3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2:48" ht="15.75" customHeight="1">
      <c r="B539" s="2"/>
      <c r="C539" s="37"/>
      <c r="D539" s="37"/>
      <c r="E539" s="37"/>
      <c r="F539" s="37"/>
      <c r="G539" s="3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2:48" ht="15.75" customHeight="1">
      <c r="B540" s="2"/>
      <c r="C540" s="37"/>
      <c r="D540" s="37"/>
      <c r="E540" s="37"/>
      <c r="F540" s="37"/>
      <c r="G540" s="3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2:48" ht="15.75" customHeight="1">
      <c r="B541" s="2"/>
      <c r="C541" s="37"/>
      <c r="D541" s="37"/>
      <c r="E541" s="37"/>
      <c r="F541" s="37"/>
      <c r="G541" s="3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2:48" ht="15.75" customHeight="1">
      <c r="B542" s="2"/>
      <c r="C542" s="37"/>
      <c r="D542" s="37"/>
      <c r="E542" s="37"/>
      <c r="F542" s="37"/>
      <c r="G542" s="3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2:48" ht="15.75" customHeight="1">
      <c r="B543" s="2"/>
      <c r="C543" s="37"/>
      <c r="D543" s="37"/>
      <c r="E543" s="37"/>
      <c r="F543" s="37"/>
      <c r="G543" s="3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2:48" ht="15.75" customHeight="1">
      <c r="B544" s="2"/>
      <c r="C544" s="37"/>
      <c r="D544" s="37"/>
      <c r="E544" s="37"/>
      <c r="F544" s="37"/>
      <c r="G544" s="3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2:48" ht="15.75" customHeight="1">
      <c r="B545" s="2"/>
      <c r="C545" s="37"/>
      <c r="D545" s="37"/>
      <c r="E545" s="37"/>
      <c r="F545" s="37"/>
      <c r="G545" s="3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2:48" ht="15.75" customHeight="1">
      <c r="B546" s="2"/>
      <c r="C546" s="37"/>
      <c r="D546" s="37"/>
      <c r="E546" s="37"/>
      <c r="F546" s="37"/>
      <c r="G546" s="3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2:48" ht="15.75" customHeight="1">
      <c r="B547" s="2"/>
      <c r="C547" s="37"/>
      <c r="D547" s="37"/>
      <c r="E547" s="37"/>
      <c r="F547" s="37"/>
      <c r="G547" s="3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2:48" ht="15.75" customHeight="1">
      <c r="B548" s="2"/>
      <c r="C548" s="37"/>
      <c r="D548" s="37"/>
      <c r="E548" s="37"/>
      <c r="F548" s="37"/>
      <c r="G548" s="3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2:48" ht="15.75" customHeight="1">
      <c r="B549" s="2"/>
      <c r="C549" s="37"/>
      <c r="D549" s="37"/>
      <c r="E549" s="37"/>
      <c r="F549" s="37"/>
      <c r="G549" s="3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2:48" ht="15.75" customHeight="1">
      <c r="B550" s="2"/>
      <c r="C550" s="37"/>
      <c r="D550" s="37"/>
      <c r="E550" s="37"/>
      <c r="F550" s="37"/>
      <c r="G550" s="3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2:48" ht="15.75" customHeight="1">
      <c r="B551" s="2"/>
      <c r="C551" s="37"/>
      <c r="D551" s="37"/>
      <c r="E551" s="37"/>
      <c r="F551" s="37"/>
      <c r="G551" s="3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2:48" ht="15.75" customHeight="1">
      <c r="B552" s="2"/>
      <c r="C552" s="37"/>
      <c r="D552" s="37"/>
      <c r="E552" s="37"/>
      <c r="F552" s="37"/>
      <c r="G552" s="3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2:48" ht="15.75" customHeight="1">
      <c r="B553" s="2"/>
      <c r="C553" s="37"/>
      <c r="D553" s="37"/>
      <c r="E553" s="37"/>
      <c r="F553" s="37"/>
      <c r="G553" s="3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2:48" ht="15.75" customHeight="1">
      <c r="B554" s="2"/>
      <c r="C554" s="37"/>
      <c r="D554" s="37"/>
      <c r="E554" s="37"/>
      <c r="F554" s="37"/>
      <c r="G554" s="3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2:48" ht="15.75" customHeight="1">
      <c r="B555" s="2"/>
      <c r="C555" s="37"/>
      <c r="D555" s="37"/>
      <c r="E555" s="37"/>
      <c r="F555" s="37"/>
      <c r="G555" s="3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2:48" ht="15.75" customHeight="1">
      <c r="B556" s="2"/>
      <c r="C556" s="37"/>
      <c r="D556" s="37"/>
      <c r="E556" s="37"/>
      <c r="F556" s="37"/>
      <c r="G556" s="3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2:48" ht="15.75" customHeight="1">
      <c r="B557" s="2"/>
      <c r="C557" s="37"/>
      <c r="D557" s="37"/>
      <c r="E557" s="37"/>
      <c r="F557" s="37"/>
      <c r="G557" s="3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2:48" ht="15.75" customHeight="1">
      <c r="B558" s="2"/>
      <c r="C558" s="37"/>
      <c r="D558" s="37"/>
      <c r="E558" s="37"/>
      <c r="F558" s="37"/>
      <c r="G558" s="3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2:48" ht="15.75" customHeight="1">
      <c r="B559" s="2"/>
      <c r="C559" s="37"/>
      <c r="D559" s="37"/>
      <c r="E559" s="37"/>
      <c r="F559" s="37"/>
      <c r="G559" s="3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2:48" ht="15.75" customHeight="1">
      <c r="B560" s="2"/>
      <c r="C560" s="37"/>
      <c r="D560" s="37"/>
      <c r="E560" s="37"/>
      <c r="F560" s="37"/>
      <c r="G560" s="3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2:48" ht="15.75" customHeight="1">
      <c r="B561" s="2"/>
      <c r="C561" s="37"/>
      <c r="D561" s="37"/>
      <c r="E561" s="37"/>
      <c r="F561" s="37"/>
      <c r="G561" s="3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2:48" ht="15.75" customHeight="1">
      <c r="B562" s="2"/>
      <c r="C562" s="37"/>
      <c r="D562" s="37"/>
      <c r="E562" s="37"/>
      <c r="F562" s="37"/>
      <c r="G562" s="3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2:48" ht="15.75" customHeight="1">
      <c r="B563" s="2"/>
      <c r="C563" s="37"/>
      <c r="D563" s="37"/>
      <c r="E563" s="37"/>
      <c r="F563" s="37"/>
      <c r="G563" s="3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2:48" ht="15.75" customHeight="1">
      <c r="B564" s="2"/>
      <c r="C564" s="37"/>
      <c r="D564" s="37"/>
      <c r="E564" s="37"/>
      <c r="F564" s="37"/>
      <c r="G564" s="3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2:48" ht="15.75" customHeight="1">
      <c r="B565" s="2"/>
      <c r="C565" s="37"/>
      <c r="D565" s="37"/>
      <c r="E565" s="37"/>
      <c r="F565" s="37"/>
      <c r="G565" s="3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2:48" ht="15.75" customHeight="1">
      <c r="B566" s="2"/>
      <c r="C566" s="37"/>
      <c r="D566" s="37"/>
      <c r="E566" s="37"/>
      <c r="F566" s="37"/>
      <c r="G566" s="3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2:48" ht="15.75" customHeight="1">
      <c r="B567" s="2"/>
      <c r="C567" s="37"/>
      <c r="D567" s="37"/>
      <c r="E567" s="37"/>
      <c r="F567" s="37"/>
      <c r="G567" s="3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2:48" ht="15.75" customHeight="1">
      <c r="B568" s="2"/>
      <c r="C568" s="37"/>
      <c r="D568" s="37"/>
      <c r="E568" s="37"/>
      <c r="F568" s="37"/>
      <c r="G568" s="3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2:48" ht="15.75" customHeight="1">
      <c r="B569" s="2"/>
      <c r="C569" s="37"/>
      <c r="D569" s="37"/>
      <c r="E569" s="37"/>
      <c r="F569" s="37"/>
      <c r="G569" s="3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2:48" ht="15.75" customHeight="1">
      <c r="B570" s="2"/>
      <c r="C570" s="37"/>
      <c r="D570" s="37"/>
      <c r="E570" s="37"/>
      <c r="F570" s="37"/>
      <c r="G570" s="3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2:48" ht="15.75" customHeight="1">
      <c r="B571" s="2"/>
      <c r="C571" s="37"/>
      <c r="D571" s="37"/>
      <c r="E571" s="37"/>
      <c r="F571" s="37"/>
      <c r="G571" s="3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2:48" ht="15.75" customHeight="1">
      <c r="B572" s="2"/>
      <c r="C572" s="37"/>
      <c r="D572" s="37"/>
      <c r="E572" s="37"/>
      <c r="F572" s="37"/>
      <c r="G572" s="3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2:48" ht="15.75" customHeight="1">
      <c r="B573" s="2"/>
      <c r="C573" s="37"/>
      <c r="D573" s="37"/>
      <c r="E573" s="37"/>
      <c r="F573" s="37"/>
      <c r="G573" s="3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2:48" ht="15.75" customHeight="1">
      <c r="B574" s="2"/>
      <c r="C574" s="37"/>
      <c r="D574" s="37"/>
      <c r="E574" s="37"/>
      <c r="F574" s="37"/>
      <c r="G574" s="3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2:48" ht="15.75" customHeight="1">
      <c r="B575" s="2"/>
      <c r="C575" s="37"/>
      <c r="D575" s="37"/>
      <c r="E575" s="37"/>
      <c r="F575" s="37"/>
      <c r="G575" s="3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2:48" ht="15.75" customHeight="1">
      <c r="B576" s="2"/>
      <c r="C576" s="37"/>
      <c r="D576" s="37"/>
      <c r="E576" s="37"/>
      <c r="F576" s="37"/>
      <c r="G576" s="3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2:48" ht="15.75" customHeight="1">
      <c r="B577" s="2"/>
      <c r="C577" s="37"/>
      <c r="D577" s="37"/>
      <c r="E577" s="37"/>
      <c r="F577" s="37"/>
      <c r="G577" s="3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2:48" ht="15.75" customHeight="1">
      <c r="B578" s="2"/>
      <c r="C578" s="37"/>
      <c r="D578" s="37"/>
      <c r="E578" s="37"/>
      <c r="F578" s="37"/>
      <c r="G578" s="3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2:48" ht="15.75" customHeight="1">
      <c r="B579" s="2"/>
      <c r="C579" s="37"/>
      <c r="D579" s="37"/>
      <c r="E579" s="37"/>
      <c r="F579" s="37"/>
      <c r="G579" s="3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2:48" ht="15.75" customHeight="1">
      <c r="B580" s="2"/>
      <c r="C580" s="37"/>
      <c r="D580" s="37"/>
      <c r="E580" s="37"/>
      <c r="F580" s="37"/>
      <c r="G580" s="3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2:48" ht="15.75" customHeight="1">
      <c r="B581" s="2"/>
      <c r="C581" s="37"/>
      <c r="D581" s="37"/>
      <c r="E581" s="37"/>
      <c r="F581" s="37"/>
      <c r="G581" s="3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2:48" ht="15.75" customHeight="1">
      <c r="B582" s="2"/>
      <c r="C582" s="37"/>
      <c r="D582" s="37"/>
      <c r="E582" s="37"/>
      <c r="F582" s="37"/>
      <c r="G582" s="3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2:48" ht="15.75" customHeight="1">
      <c r="B583" s="2"/>
      <c r="C583" s="37"/>
      <c r="D583" s="37"/>
      <c r="E583" s="37"/>
      <c r="F583" s="37"/>
      <c r="G583" s="3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2:48" ht="15.75" customHeight="1">
      <c r="B584" s="2"/>
      <c r="C584" s="37"/>
      <c r="D584" s="37"/>
      <c r="E584" s="37"/>
      <c r="F584" s="37"/>
      <c r="G584" s="3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2:48" ht="15.75" customHeight="1">
      <c r="B585" s="2"/>
      <c r="C585" s="37"/>
      <c r="D585" s="37"/>
      <c r="E585" s="37"/>
      <c r="F585" s="37"/>
      <c r="G585" s="3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2:48" ht="15.75" customHeight="1">
      <c r="B586" s="2"/>
      <c r="C586" s="37"/>
      <c r="D586" s="37"/>
      <c r="E586" s="37"/>
      <c r="F586" s="37"/>
      <c r="G586" s="3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2:48" ht="15.75" customHeight="1">
      <c r="B587" s="2"/>
      <c r="C587" s="37"/>
      <c r="D587" s="37"/>
      <c r="E587" s="37"/>
      <c r="F587" s="37"/>
      <c r="G587" s="3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2:48" ht="15.75" customHeight="1">
      <c r="B588" s="2"/>
      <c r="C588" s="37"/>
      <c r="D588" s="37"/>
      <c r="E588" s="37"/>
      <c r="F588" s="37"/>
      <c r="G588" s="3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2:48" ht="15.75" customHeight="1">
      <c r="B589" s="2"/>
      <c r="C589" s="37"/>
      <c r="D589" s="37"/>
      <c r="E589" s="37"/>
      <c r="F589" s="37"/>
      <c r="G589" s="3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2:48" ht="15.75" customHeight="1">
      <c r="B590" s="2"/>
      <c r="C590" s="37"/>
      <c r="D590" s="37"/>
      <c r="E590" s="37"/>
      <c r="F590" s="37"/>
      <c r="G590" s="3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2:48" ht="15.75" customHeight="1">
      <c r="B591" s="2"/>
      <c r="C591" s="37"/>
      <c r="D591" s="37"/>
      <c r="E591" s="37"/>
      <c r="F591" s="37"/>
      <c r="G591" s="3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2:48" ht="15.75" customHeight="1">
      <c r="B592" s="2"/>
      <c r="C592" s="37"/>
      <c r="D592" s="37"/>
      <c r="E592" s="37"/>
      <c r="F592" s="37"/>
      <c r="G592" s="3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2:48" ht="15.75" customHeight="1">
      <c r="B593" s="2"/>
      <c r="C593" s="37"/>
      <c r="D593" s="37"/>
      <c r="E593" s="37"/>
      <c r="F593" s="37"/>
      <c r="G593" s="3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2:48" ht="15.75" customHeight="1">
      <c r="B594" s="2"/>
      <c r="C594" s="37"/>
      <c r="D594" s="37"/>
      <c r="E594" s="37"/>
      <c r="F594" s="37"/>
      <c r="G594" s="3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2:48" ht="15.75" customHeight="1">
      <c r="B595" s="2"/>
      <c r="C595" s="37"/>
      <c r="D595" s="37"/>
      <c r="E595" s="37"/>
      <c r="F595" s="37"/>
      <c r="G595" s="3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2:48" ht="15.75" customHeight="1">
      <c r="B596" s="2"/>
      <c r="C596" s="37"/>
      <c r="D596" s="37"/>
      <c r="E596" s="37"/>
      <c r="F596" s="37"/>
      <c r="G596" s="3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2:48" ht="15.75" customHeight="1">
      <c r="B597" s="2"/>
      <c r="C597" s="37"/>
      <c r="D597" s="37"/>
      <c r="E597" s="37"/>
      <c r="F597" s="37"/>
      <c r="G597" s="3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2:48" ht="15.75" customHeight="1">
      <c r="B598" s="2"/>
      <c r="C598" s="37"/>
      <c r="D598" s="37"/>
      <c r="E598" s="37"/>
      <c r="F598" s="37"/>
      <c r="G598" s="3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2:48" ht="15.75" customHeight="1">
      <c r="B599" s="2"/>
      <c r="C599" s="37"/>
      <c r="D599" s="37"/>
      <c r="E599" s="37"/>
      <c r="F599" s="37"/>
      <c r="G599" s="3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2:48" ht="15.75" customHeight="1">
      <c r="B600" s="2"/>
      <c r="C600" s="37"/>
      <c r="D600" s="37"/>
      <c r="E600" s="37"/>
      <c r="F600" s="37"/>
      <c r="G600" s="3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2:48" ht="15.75" customHeight="1">
      <c r="B601" s="2"/>
      <c r="C601" s="37"/>
      <c r="D601" s="37"/>
      <c r="E601" s="37"/>
      <c r="F601" s="37"/>
      <c r="G601" s="3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2:48" ht="15.75" customHeight="1">
      <c r="B602" s="2"/>
      <c r="C602" s="37"/>
      <c r="D602" s="37"/>
      <c r="E602" s="37"/>
      <c r="F602" s="37"/>
      <c r="G602" s="3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2:48" ht="15.75" customHeight="1">
      <c r="B603" s="2"/>
      <c r="C603" s="37"/>
      <c r="D603" s="37"/>
      <c r="E603" s="37"/>
      <c r="F603" s="37"/>
      <c r="G603" s="3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2:48" ht="15.75" customHeight="1">
      <c r="B604" s="2"/>
      <c r="C604" s="37"/>
      <c r="D604" s="37"/>
      <c r="E604" s="37"/>
      <c r="F604" s="37"/>
      <c r="G604" s="3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2:48" ht="15.75" customHeight="1">
      <c r="B605" s="2"/>
      <c r="C605" s="37"/>
      <c r="D605" s="37"/>
      <c r="E605" s="37"/>
      <c r="F605" s="37"/>
      <c r="G605" s="3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2:48" ht="15.75" customHeight="1">
      <c r="B606" s="2"/>
      <c r="C606" s="37"/>
      <c r="D606" s="37"/>
      <c r="E606" s="37"/>
      <c r="F606" s="37"/>
      <c r="G606" s="3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2:48" ht="15.75" customHeight="1">
      <c r="B607" s="2"/>
      <c r="C607" s="37"/>
      <c r="D607" s="37"/>
      <c r="E607" s="37"/>
      <c r="F607" s="37"/>
      <c r="G607" s="3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2:48" ht="15.75" customHeight="1">
      <c r="B608" s="2"/>
      <c r="C608" s="37"/>
      <c r="D608" s="37"/>
      <c r="E608" s="37"/>
      <c r="F608" s="37"/>
      <c r="G608" s="3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2:48" ht="15.75" customHeight="1">
      <c r="B609" s="2"/>
      <c r="C609" s="37"/>
      <c r="D609" s="37"/>
      <c r="E609" s="37"/>
      <c r="F609" s="37"/>
      <c r="G609" s="3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2:48" ht="15.75" customHeight="1">
      <c r="B610" s="2"/>
      <c r="C610" s="37"/>
      <c r="D610" s="37"/>
      <c r="E610" s="37"/>
      <c r="F610" s="37"/>
      <c r="G610" s="3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2:48" ht="15.75" customHeight="1">
      <c r="B611" s="2"/>
      <c r="C611" s="37"/>
      <c r="D611" s="37"/>
      <c r="E611" s="37"/>
      <c r="F611" s="37"/>
      <c r="G611" s="3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2:48" ht="15.75" customHeight="1">
      <c r="B612" s="2"/>
      <c r="C612" s="37"/>
      <c r="D612" s="37"/>
      <c r="E612" s="37"/>
      <c r="F612" s="37"/>
      <c r="G612" s="3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2:48" ht="15.75" customHeight="1">
      <c r="B613" s="2"/>
      <c r="C613" s="37"/>
      <c r="D613" s="37"/>
      <c r="E613" s="37"/>
      <c r="F613" s="37"/>
      <c r="G613" s="3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2:48" ht="15.75" customHeight="1">
      <c r="B614" s="2"/>
      <c r="C614" s="37"/>
      <c r="D614" s="37"/>
      <c r="E614" s="37"/>
      <c r="F614" s="37"/>
      <c r="G614" s="3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2:48" ht="15.75" customHeight="1">
      <c r="B615" s="2"/>
      <c r="C615" s="37"/>
      <c r="D615" s="37"/>
      <c r="E615" s="37"/>
      <c r="F615" s="37"/>
      <c r="G615" s="3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2:48" ht="15.75" customHeight="1">
      <c r="B616" s="2"/>
      <c r="C616" s="37"/>
      <c r="D616" s="37"/>
      <c r="E616" s="37"/>
      <c r="F616" s="37"/>
      <c r="G616" s="3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2:48" ht="15.75" customHeight="1">
      <c r="B617" s="2"/>
      <c r="C617" s="37"/>
      <c r="D617" s="37"/>
      <c r="E617" s="37"/>
      <c r="F617" s="37"/>
      <c r="G617" s="3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2:48" ht="15.75" customHeight="1">
      <c r="B618" s="2"/>
      <c r="C618" s="37"/>
      <c r="D618" s="37"/>
      <c r="E618" s="37"/>
      <c r="F618" s="37"/>
      <c r="G618" s="3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2:48" ht="15.75" customHeight="1">
      <c r="B619" s="2"/>
      <c r="C619" s="37"/>
      <c r="D619" s="37"/>
      <c r="E619" s="37"/>
      <c r="F619" s="37"/>
      <c r="G619" s="3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2:48" ht="15.75" customHeight="1">
      <c r="B620" s="2"/>
      <c r="C620" s="37"/>
      <c r="D620" s="37"/>
      <c r="E620" s="37"/>
      <c r="F620" s="37"/>
      <c r="G620" s="3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2:48" ht="15.75" customHeight="1">
      <c r="B621" s="2"/>
      <c r="C621" s="37"/>
      <c r="D621" s="37"/>
      <c r="E621" s="37"/>
      <c r="F621" s="37"/>
      <c r="G621" s="3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2:48" ht="15.75" customHeight="1">
      <c r="B622" s="2"/>
      <c r="C622" s="37"/>
      <c r="D622" s="37"/>
      <c r="E622" s="37"/>
      <c r="F622" s="37"/>
      <c r="G622" s="3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2:48" ht="15.75" customHeight="1">
      <c r="B623" s="2"/>
      <c r="C623" s="37"/>
      <c r="D623" s="37"/>
      <c r="E623" s="37"/>
      <c r="F623" s="37"/>
      <c r="G623" s="3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2:48" ht="15.75" customHeight="1">
      <c r="B624" s="2"/>
      <c r="C624" s="37"/>
      <c r="D624" s="37"/>
      <c r="E624" s="37"/>
      <c r="F624" s="37"/>
      <c r="G624" s="3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2:48" ht="15.75" customHeight="1">
      <c r="B625" s="2"/>
      <c r="C625" s="37"/>
      <c r="D625" s="37"/>
      <c r="E625" s="37"/>
      <c r="F625" s="37"/>
      <c r="G625" s="3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2:48" ht="15.75" customHeight="1">
      <c r="B626" s="2"/>
      <c r="C626" s="37"/>
      <c r="D626" s="37"/>
      <c r="E626" s="37"/>
      <c r="F626" s="37"/>
      <c r="G626" s="3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2:48" ht="15.75" customHeight="1">
      <c r="B627" s="2"/>
      <c r="C627" s="37"/>
      <c r="D627" s="37"/>
      <c r="E627" s="37"/>
      <c r="F627" s="37"/>
      <c r="G627" s="3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2:48" ht="15.75" customHeight="1">
      <c r="B628" s="2"/>
      <c r="C628" s="37"/>
      <c r="D628" s="37"/>
      <c r="E628" s="37"/>
      <c r="F628" s="37"/>
      <c r="G628" s="3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2:48" ht="15.75" customHeight="1">
      <c r="B629" s="2"/>
      <c r="C629" s="37"/>
      <c r="D629" s="37"/>
      <c r="E629" s="37"/>
      <c r="F629" s="37"/>
      <c r="G629" s="3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2:48" ht="15.75" customHeight="1">
      <c r="B630" s="2"/>
      <c r="C630" s="37"/>
      <c r="D630" s="37"/>
      <c r="E630" s="37"/>
      <c r="F630" s="37"/>
      <c r="G630" s="3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</sheetData>
  <sheetProtection/>
  <mergeCells count="2">
    <mergeCell ref="B3:F3"/>
    <mergeCell ref="B4:F4"/>
  </mergeCells>
  <printOptions/>
  <pageMargins left="0.46" right="0.15748031496062992" top="0.15748031496062992" bottom="0.15748031496062992" header="0.15748031496062992" footer="0.15748031496062992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14.50390625" style="0" customWidth="1"/>
    <col min="2" max="2" width="12.125" style="0" customWidth="1"/>
    <col min="3" max="3" width="9.50390625" style="0" customWidth="1"/>
    <col min="4" max="4" width="9.375" style="0" customWidth="1"/>
    <col min="5" max="5" width="8.50390625" style="0" customWidth="1"/>
    <col min="6" max="6" width="8.125" style="0" customWidth="1"/>
    <col min="7" max="7" width="9.50390625" style="0" customWidth="1"/>
    <col min="8" max="8" width="14.125" style="0" customWidth="1"/>
    <col min="9" max="9" width="8.00390625" style="0" customWidth="1"/>
    <col min="10" max="10" width="9.125" style="0" hidden="1" customWidth="1"/>
    <col min="11" max="11" width="5.875" style="0" customWidth="1"/>
    <col min="12" max="12" width="10.50390625" style="0" customWidth="1"/>
    <col min="13" max="13" width="9.375" style="0" bestFit="1" customWidth="1"/>
    <col min="14" max="14" width="10.00390625" style="0" customWidth="1"/>
    <col min="15" max="15" width="12.375" style="534" customWidth="1"/>
    <col min="16" max="16" width="10.50390625" style="0" customWidth="1"/>
    <col min="17" max="17" width="10.625" style="0" customWidth="1"/>
    <col min="18" max="18" width="8.00390625" style="88" customWidth="1"/>
    <col min="19" max="19" width="8.50390625" style="0" customWidth="1"/>
    <col min="20" max="20" width="10.125" style="0" customWidth="1"/>
  </cols>
  <sheetData>
    <row r="1" spans="1:17" ht="12.7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489"/>
      <c r="P1" s="123"/>
      <c r="Q1" s="123"/>
    </row>
    <row r="2" spans="1:17" ht="12.75">
      <c r="A2" s="489" t="s">
        <v>632</v>
      </c>
      <c r="B2" s="123"/>
      <c r="C2" s="123"/>
      <c r="D2" s="123"/>
      <c r="E2" s="123"/>
      <c r="G2" s="123"/>
      <c r="H2" s="123"/>
      <c r="I2" s="123"/>
      <c r="J2" s="123"/>
      <c r="K2" s="123"/>
      <c r="L2" s="123"/>
      <c r="M2" s="123"/>
      <c r="N2" s="123"/>
      <c r="O2" s="489"/>
      <c r="P2" s="123"/>
      <c r="Q2" s="123"/>
    </row>
    <row r="3" spans="1:17" ht="13.5" thickBot="1">
      <c r="A3" s="489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489"/>
      <c r="Q3" s="490" t="s">
        <v>427</v>
      </c>
    </row>
    <row r="4" spans="1:19" ht="13.5" thickBot="1">
      <c r="A4" s="641" t="s">
        <v>428</v>
      </c>
      <c r="B4" s="645" t="s">
        <v>429</v>
      </c>
      <c r="C4" s="647" t="s">
        <v>430</v>
      </c>
      <c r="D4" s="647"/>
      <c r="E4" s="647"/>
      <c r="F4" s="647"/>
      <c r="G4" s="647"/>
      <c r="H4" s="641" t="s">
        <v>428</v>
      </c>
      <c r="I4" s="649" t="s">
        <v>431</v>
      </c>
      <c r="J4" s="650"/>
      <c r="K4" s="650"/>
      <c r="L4" s="650"/>
      <c r="M4" s="650"/>
      <c r="N4" s="650"/>
      <c r="O4" s="651"/>
      <c r="P4" s="652" t="s">
        <v>432</v>
      </c>
      <c r="Q4" s="637" t="s">
        <v>633</v>
      </c>
      <c r="S4" s="639" t="s">
        <v>634</v>
      </c>
    </row>
    <row r="5" spans="1:19" s="495" customFormat="1" ht="36" thickBot="1">
      <c r="A5" s="642"/>
      <c r="B5" s="646"/>
      <c r="C5" s="491" t="s">
        <v>436</v>
      </c>
      <c r="D5" s="492" t="s">
        <v>437</v>
      </c>
      <c r="E5" s="492" t="s">
        <v>438</v>
      </c>
      <c r="F5" s="493" t="s">
        <v>439</v>
      </c>
      <c r="G5" s="494" t="s">
        <v>440</v>
      </c>
      <c r="H5" s="648"/>
      <c r="I5" s="491" t="s">
        <v>441</v>
      </c>
      <c r="K5" s="492" t="s">
        <v>442</v>
      </c>
      <c r="L5" s="492" t="s">
        <v>443</v>
      </c>
      <c r="M5" s="492" t="s">
        <v>444</v>
      </c>
      <c r="N5" s="493" t="s">
        <v>445</v>
      </c>
      <c r="O5" s="494" t="s">
        <v>446</v>
      </c>
      <c r="P5" s="653"/>
      <c r="Q5" s="638"/>
      <c r="R5" s="496" t="s">
        <v>447</v>
      </c>
      <c r="S5" s="640"/>
    </row>
    <row r="6" spans="1:19" ht="12.75">
      <c r="A6" s="497" t="s">
        <v>448</v>
      </c>
      <c r="B6" s="498">
        <f>'[4]TKT műk.'!B39</f>
        <v>2302</v>
      </c>
      <c r="C6" s="499">
        <f>'[4]Társulási hozzájár.'!F9</f>
        <v>1151</v>
      </c>
      <c r="D6" s="500">
        <f>'[4]TKT műk.'!E39</f>
        <v>217.42356377799416</v>
      </c>
      <c r="E6" s="501">
        <f>'[4]Ügyelet'!E26</f>
        <v>6348.2028381188675</v>
      </c>
      <c r="F6" s="502">
        <f>'[4]Labor'!H27</f>
        <v>4459</v>
      </c>
      <c r="G6" s="503">
        <f aca="true" t="shared" si="0" ref="G6:G18">SUM(C6:F6)</f>
        <v>12175.626401896861</v>
      </c>
      <c r="H6" s="504" t="s">
        <v>448</v>
      </c>
      <c r="I6" s="505">
        <f>'[4]Püg.,TV, étkeztetés '!E20</f>
        <v>3540</v>
      </c>
      <c r="K6" s="500">
        <v>0</v>
      </c>
      <c r="L6" s="500">
        <f>SUM('[4]Családsegítés, gyerm.jólét'!V41)</f>
        <v>208.01317563247162</v>
      </c>
      <c r="M6" s="501">
        <f>'[4]Óvoda'!H22+'[4]Óvoda'!C30</f>
        <v>8569</v>
      </c>
      <c r="N6" s="506">
        <f>'[4]Püg.,TV, étkeztetés '!D20</f>
        <v>620</v>
      </c>
      <c r="O6" s="503">
        <f>I6+L6+M6+N6</f>
        <v>12937.013175632472</v>
      </c>
      <c r="P6" s="507">
        <f aca="true" t="shared" si="1" ref="P6:P19">G6+O6</f>
        <v>25112.639577529335</v>
      </c>
      <c r="Q6" s="508">
        <v>21983.5161447077</v>
      </c>
      <c r="R6" s="509">
        <f>P6-Q6</f>
        <v>3129.123432821634</v>
      </c>
      <c r="S6" s="510">
        <v>0</v>
      </c>
    </row>
    <row r="7" spans="1:19" ht="12.75">
      <c r="A7" s="511" t="s">
        <v>449</v>
      </c>
      <c r="B7" s="498">
        <f>'[4]TKT műk.'!B40</f>
        <v>561</v>
      </c>
      <c r="C7" s="499">
        <f>'[4]Társulási hozzájár.'!F10</f>
        <v>280</v>
      </c>
      <c r="D7" s="500">
        <f>'[4]TKT műk.'!E40</f>
        <v>52.98636806231743</v>
      </c>
      <c r="E7" s="501">
        <f>'[4]Ügyelet'!E27</f>
        <v>1590.9801682365705</v>
      </c>
      <c r="F7" s="502">
        <f>'[4]Labor'!H28</f>
        <v>1087</v>
      </c>
      <c r="G7" s="503">
        <f t="shared" si="0"/>
        <v>3010.966536298888</v>
      </c>
      <c r="H7" s="512" t="s">
        <v>449</v>
      </c>
      <c r="I7" s="505">
        <f>'[4]Püg.,TV, étkeztetés '!E21</f>
        <v>165</v>
      </c>
      <c r="K7" s="500">
        <v>0</v>
      </c>
      <c r="L7" s="500">
        <f>SUM('[4]Családsegítés, gyerm.jólét'!V54)</f>
        <v>135.0852473700306</v>
      </c>
      <c r="M7" s="69">
        <v>0</v>
      </c>
      <c r="N7" s="506">
        <f>'[4]Püg.,TV, étkeztetés '!D21</f>
        <v>0</v>
      </c>
      <c r="O7" s="503">
        <f aca="true" t="shared" si="2" ref="O7:O18">I7+L7+M7+N7</f>
        <v>300.08524737003063</v>
      </c>
      <c r="P7" s="507">
        <f t="shared" si="1"/>
        <v>3311.0517836689187</v>
      </c>
      <c r="Q7" s="513">
        <v>2422.926615311449</v>
      </c>
      <c r="R7" s="509">
        <f aca="true" t="shared" si="3" ref="R7:R19">P7-Q7</f>
        <v>888.1251683574696</v>
      </c>
      <c r="S7" s="514">
        <v>0</v>
      </c>
    </row>
    <row r="8" spans="1:19" ht="12.75">
      <c r="A8" s="511" t="s">
        <v>450</v>
      </c>
      <c r="B8" s="498">
        <f>'[4]TKT műk.'!B41</f>
        <v>2232</v>
      </c>
      <c r="C8" s="499">
        <f>'[4]Társulási hozzájár.'!F11</f>
        <v>1116</v>
      </c>
      <c r="D8" s="500">
        <f>'[4]TKT műk.'!E41</f>
        <v>210.81207400194742</v>
      </c>
      <c r="E8" s="501">
        <f>'[4]Ügyelet'!E28</f>
        <v>5955.622380054692</v>
      </c>
      <c r="F8" s="502">
        <f>'[4]Labor'!H29</f>
        <v>4324</v>
      </c>
      <c r="G8" s="503">
        <f t="shared" si="0"/>
        <v>11606.43445405664</v>
      </c>
      <c r="H8" s="512" t="s">
        <v>450</v>
      </c>
      <c r="I8" s="505">
        <f>'[4]Püg.,TV, étkeztetés '!E22</f>
        <v>0</v>
      </c>
      <c r="K8" s="500">
        <v>0</v>
      </c>
      <c r="L8" s="500">
        <f>SUM('[4]Családsegítés, gyerm.jólét'!V49)</f>
        <v>1003.0215740812282</v>
      </c>
      <c r="M8" s="69">
        <v>0</v>
      </c>
      <c r="N8" s="506">
        <f>'[4]Püg.,TV, étkeztetés '!D22</f>
        <v>0</v>
      </c>
      <c r="O8" s="503">
        <f t="shared" si="2"/>
        <v>1003.0215740812282</v>
      </c>
      <c r="P8" s="507">
        <f t="shared" si="1"/>
        <v>12609.456028137869</v>
      </c>
      <c r="Q8" s="513">
        <v>13167.695259332875</v>
      </c>
      <c r="R8" s="509">
        <f t="shared" si="3"/>
        <v>-558.2392311950061</v>
      </c>
      <c r="S8" s="514">
        <v>0</v>
      </c>
    </row>
    <row r="9" spans="1:19" ht="12.75">
      <c r="A9" s="511" t="s">
        <v>451</v>
      </c>
      <c r="B9" s="498">
        <f>'[4]TKT műk.'!B42</f>
        <v>1827</v>
      </c>
      <c r="C9" s="499">
        <f>'[4]Társulási hozzájár.'!F12</f>
        <v>914</v>
      </c>
      <c r="D9" s="500">
        <f>'[4]TKT műk.'!E42</f>
        <v>172.55988315481986</v>
      </c>
      <c r="E9" s="501">
        <f>'[4]Ügyelet'!E29</f>
        <v>4339.691888532527</v>
      </c>
      <c r="F9" s="502">
        <f>'[4]Labor'!H30</f>
        <v>3539</v>
      </c>
      <c r="G9" s="503">
        <f t="shared" si="0"/>
        <v>8965.251771687346</v>
      </c>
      <c r="H9" s="512" t="s">
        <v>451</v>
      </c>
      <c r="I9" s="505">
        <f>'[4]Püg.,TV, étkeztetés '!E23</f>
        <v>0</v>
      </c>
      <c r="K9" s="500">
        <v>0</v>
      </c>
      <c r="L9" s="500">
        <f>SUM('[4]Családsegítés, gyerm.jólét'!V53)</f>
        <v>392.9752650764529</v>
      </c>
      <c r="M9" s="69">
        <v>0</v>
      </c>
      <c r="N9" s="506">
        <f>'[4]Püg.,TV, étkeztetés '!D23</f>
        <v>0</v>
      </c>
      <c r="O9" s="503">
        <f t="shared" si="2"/>
        <v>392.9752650764529</v>
      </c>
      <c r="P9" s="507">
        <f>G9+O9</f>
        <v>9358.2270367638</v>
      </c>
      <c r="Q9" s="513">
        <v>7730.99429624338</v>
      </c>
      <c r="R9" s="509">
        <f t="shared" si="3"/>
        <v>1627.2327405204196</v>
      </c>
      <c r="S9" s="514">
        <v>0</v>
      </c>
    </row>
    <row r="10" spans="1:19" ht="12.75">
      <c r="A10" s="511" t="s">
        <v>452</v>
      </c>
      <c r="B10" s="498">
        <f>'[4]TKT műk.'!B43</f>
        <v>596</v>
      </c>
      <c r="C10" s="499">
        <f>'[4]Társulási hozzájár.'!F13</f>
        <v>298</v>
      </c>
      <c r="D10" s="500">
        <f>'[4]TKT műk.'!E43</f>
        <v>56.292112950340794</v>
      </c>
      <c r="E10" s="501">
        <f>'[4]Ügyelet'!E30</f>
        <v>264.43775855584806</v>
      </c>
      <c r="F10" s="502">
        <f>'[4]Labor'!H31</f>
        <v>770</v>
      </c>
      <c r="G10" s="503">
        <f t="shared" si="0"/>
        <v>1388.7298715061888</v>
      </c>
      <c r="H10" s="512" t="s">
        <v>452</v>
      </c>
      <c r="I10" s="505">
        <f>'[4]Püg.,TV, étkeztetés '!E24</f>
        <v>165</v>
      </c>
      <c r="K10" s="500">
        <v>0</v>
      </c>
      <c r="L10" s="500">
        <f>SUM('[4]Családsegítés, gyerm.jólét'!V42)</f>
        <v>146.83282985821532</v>
      </c>
      <c r="M10" s="69">
        <f>'[4]Óvoda'!H18+'[4]Óvoda'!E30</f>
        <v>4230.8</v>
      </c>
      <c r="N10" s="506">
        <f>'[4]Püg.,TV, étkeztetés '!D24</f>
        <v>1510</v>
      </c>
      <c r="O10" s="503">
        <f t="shared" si="2"/>
        <v>6052.632829858216</v>
      </c>
      <c r="P10" s="507">
        <f t="shared" si="1"/>
        <v>7441.3627013644045</v>
      </c>
      <c r="Q10" s="513">
        <v>6250.3340054271885</v>
      </c>
      <c r="R10" s="509">
        <f t="shared" si="3"/>
        <v>1191.028695937216</v>
      </c>
      <c r="S10" s="514">
        <v>0</v>
      </c>
    </row>
    <row r="11" spans="1:19" ht="12.75">
      <c r="A11" s="511" t="s">
        <v>453</v>
      </c>
      <c r="B11" s="498">
        <f>'[4]TKT műk.'!B44</f>
        <v>551</v>
      </c>
      <c r="C11" s="499">
        <f>'[4]Társulási hozzájár.'!F14</f>
        <v>276</v>
      </c>
      <c r="D11" s="500">
        <f>'[4]TKT műk.'!E44</f>
        <v>52.04186952288218</v>
      </c>
      <c r="E11" s="501">
        <f>'[4]Ügyelet'!E31</f>
        <v>264.43775855584806</v>
      </c>
      <c r="F11" s="502">
        <f>'[4]Labor'!H32</f>
        <v>711</v>
      </c>
      <c r="G11" s="503">
        <f t="shared" si="0"/>
        <v>1303.4796280787302</v>
      </c>
      <c r="H11" s="512" t="s">
        <v>453</v>
      </c>
      <c r="I11" s="505">
        <f>'[4]Püg.,TV, étkeztetés '!E25</f>
        <v>165</v>
      </c>
      <c r="K11" s="500">
        <v>0</v>
      </c>
      <c r="L11" s="500">
        <f>SUM('[4]Családsegítés, gyerm.jólét'!V43)</f>
        <v>281.4295905615792</v>
      </c>
      <c r="M11" s="69">
        <f>'[4]Óvoda'!H19</f>
        <v>934.8000000000001</v>
      </c>
      <c r="N11" s="506">
        <f>'[4]Püg.,TV, étkeztetés '!D25</f>
        <v>0</v>
      </c>
      <c r="O11" s="503">
        <f t="shared" si="2"/>
        <v>1381.2295905615792</v>
      </c>
      <c r="P11" s="507">
        <f>G11+O11</f>
        <v>2684.7092186403097</v>
      </c>
      <c r="Q11" s="513">
        <v>2610.028286817918</v>
      </c>
      <c r="R11" s="509">
        <f t="shared" si="3"/>
        <v>74.68093182239181</v>
      </c>
      <c r="S11" s="514">
        <v>0</v>
      </c>
    </row>
    <row r="12" spans="1:19" ht="12.75">
      <c r="A12" s="511" t="s">
        <v>454</v>
      </c>
      <c r="B12" s="498">
        <f>'[4]TKT műk.'!B45</f>
        <v>1430</v>
      </c>
      <c r="C12" s="499">
        <f>'[4]Társulási hozzájár.'!F15</f>
        <v>715</v>
      </c>
      <c r="D12" s="500">
        <f>'[4]TKT műk.'!E45</f>
        <v>135.0632911392405</v>
      </c>
      <c r="E12" s="501">
        <f>'[4]Ügyelet'!E32</f>
        <v>1242.857465212486</v>
      </c>
      <c r="F12" s="502">
        <f>'[4]Labor'!H33</f>
        <v>1847</v>
      </c>
      <c r="G12" s="503">
        <f t="shared" si="0"/>
        <v>3939.9207563517266</v>
      </c>
      <c r="H12" s="512" t="s">
        <v>454</v>
      </c>
      <c r="I12" s="505">
        <f>'[4]Püg.,TV, étkeztetés '!E26</f>
        <v>0</v>
      </c>
      <c r="K12" s="500">
        <v>0</v>
      </c>
      <c r="L12" s="500">
        <f>SUM('[4]Családsegítés, gyerm.jólét'!V56)</f>
        <v>0</v>
      </c>
      <c r="M12" s="69">
        <v>0</v>
      </c>
      <c r="N12" s="506">
        <f>'[4]Püg.,TV, étkeztetés '!D26</f>
        <v>470</v>
      </c>
      <c r="O12" s="503">
        <f t="shared" si="2"/>
        <v>470</v>
      </c>
      <c r="P12" s="507">
        <f t="shared" si="1"/>
        <v>4409.920756351727</v>
      </c>
      <c r="Q12" s="513">
        <v>4179.218432761225</v>
      </c>
      <c r="R12" s="509">
        <f t="shared" si="3"/>
        <v>230.7023235905017</v>
      </c>
      <c r="S12" s="514">
        <v>0</v>
      </c>
    </row>
    <row r="13" spans="1:20" ht="12.75">
      <c r="A13" s="511" t="s">
        <v>455</v>
      </c>
      <c r="B13" s="498">
        <f>'[4]TKT műk.'!B46</f>
        <v>541</v>
      </c>
      <c r="C13" s="499">
        <f>'[4]Társulási hozzájár.'!F16</f>
        <v>270</v>
      </c>
      <c r="D13" s="500">
        <f>'[4]TKT műk.'!E46</f>
        <v>51.09737098344693</v>
      </c>
      <c r="E13" s="501">
        <f>'[4]Ügyelet'!E33</f>
        <v>520.0609251598346</v>
      </c>
      <c r="F13" s="502">
        <f>'[4]Labor'!H34</f>
        <v>699</v>
      </c>
      <c r="G13" s="503">
        <f t="shared" si="0"/>
        <v>1540.1582961432814</v>
      </c>
      <c r="H13" s="512" t="s">
        <v>455</v>
      </c>
      <c r="I13" s="505">
        <f>'[4]Püg.,TV, étkeztetés '!E27</f>
        <v>165</v>
      </c>
      <c r="K13" s="500">
        <v>0</v>
      </c>
      <c r="L13" s="500">
        <f>SUM('[4]Családsegítés, gyerm.jólét'!V50)</f>
        <v>378.1884623584957</v>
      </c>
      <c r="M13" s="69">
        <v>0</v>
      </c>
      <c r="N13" s="506">
        <f>'[4]Püg.,TV, étkeztetés '!D27</f>
        <v>0</v>
      </c>
      <c r="O13" s="503">
        <f t="shared" si="2"/>
        <v>543.1884623584957</v>
      </c>
      <c r="P13" s="507">
        <f t="shared" si="1"/>
        <v>2083.346758501777</v>
      </c>
      <c r="Q13" s="513">
        <v>2581.200797467238</v>
      </c>
      <c r="R13" s="509">
        <f t="shared" si="3"/>
        <v>-497.85403896546086</v>
      </c>
      <c r="S13" s="514">
        <v>0</v>
      </c>
      <c r="T13" s="515"/>
    </row>
    <row r="14" spans="1:20" ht="12.75">
      <c r="A14" s="511" t="s">
        <v>456</v>
      </c>
      <c r="B14" s="498">
        <f>'[4]TKT műk.'!B47</f>
        <v>389</v>
      </c>
      <c r="C14" s="499">
        <f>'[4]Társulási hozzájár.'!F17</f>
        <v>194</v>
      </c>
      <c r="D14" s="500">
        <f>'[4]TKT műk.'!E47</f>
        <v>36.74099318403116</v>
      </c>
      <c r="E14" s="501">
        <f>'[4]Ügyelet'!E34</f>
        <v>185.10643098909367</v>
      </c>
      <c r="F14" s="502">
        <f>'[4]Labor'!H35</f>
        <v>502</v>
      </c>
      <c r="G14" s="503">
        <f t="shared" si="0"/>
        <v>917.8474241731249</v>
      </c>
      <c r="H14" s="512" t="s">
        <v>456</v>
      </c>
      <c r="I14" s="505">
        <f>'[4]Püg.,TV, étkeztetés '!E28</f>
        <v>165</v>
      </c>
      <c r="K14" s="500">
        <v>0</v>
      </c>
      <c r="L14" s="500">
        <f>SUM('[4]Családsegítés, gyerm.jólét'!V51)</f>
        <v>690.6050182198624</v>
      </c>
      <c r="M14" s="69">
        <v>0</v>
      </c>
      <c r="N14" s="506">
        <f>'[4]Püg.,TV, étkeztetés '!D28</f>
        <v>0</v>
      </c>
      <c r="O14" s="503">
        <f t="shared" si="2"/>
        <v>855.6050182198624</v>
      </c>
      <c r="P14" s="507">
        <f t="shared" si="1"/>
        <v>1773.4524423929872</v>
      </c>
      <c r="Q14" s="513">
        <v>2137.8464473318013</v>
      </c>
      <c r="R14" s="509">
        <f t="shared" si="3"/>
        <v>-364.3940049388141</v>
      </c>
      <c r="S14" s="514">
        <v>0</v>
      </c>
      <c r="T14" s="516"/>
    </row>
    <row r="15" spans="1:20" ht="12.75">
      <c r="A15" s="542" t="s">
        <v>457</v>
      </c>
      <c r="B15" s="543">
        <f>'[4]TKT műk.'!B48</f>
        <v>387</v>
      </c>
      <c r="C15" s="544">
        <f>'[4]Társulási hozzájár.'!F18</f>
        <v>194</v>
      </c>
      <c r="D15" s="545">
        <f>'[4]TKT műk.'!E48</f>
        <v>36.55209347614411</v>
      </c>
      <c r="E15" s="546">
        <f>'[4]Ügyelet'!E35</f>
        <v>132.21887927792403</v>
      </c>
      <c r="F15" s="547">
        <f>'[4]Labor'!H36</f>
        <v>500</v>
      </c>
      <c r="G15" s="548">
        <f t="shared" si="0"/>
        <v>862.7709727540681</v>
      </c>
      <c r="H15" s="549" t="s">
        <v>457</v>
      </c>
      <c r="I15" s="550">
        <f>'[4]Püg.,TV, étkeztetés '!E29</f>
        <v>0</v>
      </c>
      <c r="J15" s="551"/>
      <c r="K15" s="545">
        <v>0</v>
      </c>
      <c r="L15" s="545">
        <f>SUM('[4]Családsegítés, gyerm.jólét'!V44)</f>
        <v>147.36572440366982</v>
      </c>
      <c r="M15" s="552">
        <f>'[4]Óvoda'!H20</f>
        <v>623.2</v>
      </c>
      <c r="N15" s="553">
        <f>'[4]Püg.,TV, étkeztetés '!D29</f>
        <v>0</v>
      </c>
      <c r="O15" s="548">
        <f>I15+L15+M15+N15</f>
        <v>770.5657244036698</v>
      </c>
      <c r="P15" s="548">
        <f>G15+O15</f>
        <v>1633.336697157738</v>
      </c>
      <c r="Q15" s="513">
        <v>1582.0235698904514</v>
      </c>
      <c r="R15" s="509">
        <f t="shared" si="3"/>
        <v>51.31312726728652</v>
      </c>
      <c r="S15" s="514">
        <v>0</v>
      </c>
      <c r="T15" s="516"/>
    </row>
    <row r="16" spans="1:20" ht="12.75">
      <c r="A16" s="511" t="s">
        <v>458</v>
      </c>
      <c r="B16" s="498">
        <f>'[4]TKT műk.'!B49</f>
        <v>690</v>
      </c>
      <c r="C16" s="499">
        <f>'[4]Társulási hozzájár.'!F19</f>
        <v>345</v>
      </c>
      <c r="D16" s="500">
        <f>'[4]TKT műk.'!E49</f>
        <v>65.17039922103214</v>
      </c>
      <c r="E16" s="501">
        <f>'[4]Ügyelet'!E36</f>
        <v>1774.626455783183</v>
      </c>
      <c r="F16" s="502">
        <f>'[4]Labor'!H37</f>
        <v>1337</v>
      </c>
      <c r="G16" s="503">
        <f t="shared" si="0"/>
        <v>3521.796855004215</v>
      </c>
      <c r="H16" s="512" t="s">
        <v>458</v>
      </c>
      <c r="I16" s="505">
        <f>'[4]Püg.,TV, étkeztetés '!E30</f>
        <v>165</v>
      </c>
      <c r="K16" s="500">
        <v>0</v>
      </c>
      <c r="L16" s="500">
        <f>SUM('[4]Családsegítés, gyerm.jólét'!V45)</f>
        <v>172.3049681679178</v>
      </c>
      <c r="M16" s="69">
        <f>'[4]Óvoda'!H21</f>
        <v>623.2</v>
      </c>
      <c r="N16" s="506">
        <f>'[4]Püg.,TV, étkeztetés '!D30</f>
        <v>0</v>
      </c>
      <c r="O16" s="503">
        <f>I16+L16+M16+N16</f>
        <v>960.5049681679178</v>
      </c>
      <c r="P16" s="507">
        <f t="shared" si="1"/>
        <v>4482.301823172133</v>
      </c>
      <c r="Q16" s="513">
        <v>4073.6712371154435</v>
      </c>
      <c r="R16" s="509">
        <f t="shared" si="3"/>
        <v>408.630586056689</v>
      </c>
      <c r="S16" s="514">
        <v>0</v>
      </c>
      <c r="T16" s="516"/>
    </row>
    <row r="17" spans="1:20" ht="12.75">
      <c r="A17" s="511" t="s">
        <v>459</v>
      </c>
      <c r="B17" s="498">
        <f>'[4]TKT műk.'!B50</f>
        <v>586</v>
      </c>
      <c r="C17" s="499">
        <f>'[4]Társulási hozzájár.'!F20</f>
        <v>293</v>
      </c>
      <c r="D17" s="517">
        <f>'[4]TKT műk.'!E50</f>
        <v>55.34761441090555</v>
      </c>
      <c r="E17" s="69">
        <f>'[4]Ügyelet'!E37</f>
        <v>484.80255735238813</v>
      </c>
      <c r="F17" s="502">
        <f>'[4]Labor'!H38</f>
        <v>757</v>
      </c>
      <c r="G17" s="518">
        <f t="shared" si="0"/>
        <v>1590.1501717632937</v>
      </c>
      <c r="H17" s="512" t="s">
        <v>459</v>
      </c>
      <c r="I17" s="519">
        <f>'[4]Püg.,TV, étkeztetés '!E31</f>
        <v>0</v>
      </c>
      <c r="K17" s="517">
        <v>0</v>
      </c>
      <c r="L17" s="517">
        <f>SUM('[4]Családsegítés, gyerm.jólét'!V46)</f>
        <v>429.8166961773701</v>
      </c>
      <c r="M17" s="69">
        <v>0</v>
      </c>
      <c r="N17" s="506">
        <f>'[4]Püg.,TV, étkeztetés '!D31</f>
        <v>0</v>
      </c>
      <c r="O17" s="503">
        <f t="shared" si="2"/>
        <v>429.8166961773701</v>
      </c>
      <c r="P17" s="520">
        <f>G17+O17</f>
        <v>2019.9668679406636</v>
      </c>
      <c r="Q17" s="513">
        <v>1660.6708355159137</v>
      </c>
      <c r="R17" s="509">
        <f t="shared" si="3"/>
        <v>359.2960324247499</v>
      </c>
      <c r="S17" s="514">
        <v>831</v>
      </c>
      <c r="T17" s="516"/>
    </row>
    <row r="18" spans="1:19" ht="12.75">
      <c r="A18" s="511" t="s">
        <v>460</v>
      </c>
      <c r="B18" s="498">
        <f>'[4]TKT műk.'!B51</f>
        <v>232</v>
      </c>
      <c r="C18" s="499">
        <f>'[4]Társulási hozzájár.'!F21</f>
        <v>116</v>
      </c>
      <c r="D18" s="517">
        <f>'[4]TKT műk.'!E51</f>
        <v>21.91236611489776</v>
      </c>
      <c r="E18" s="69">
        <f>'[4]Ügyelet'!E38</f>
        <v>334.95449417074093</v>
      </c>
      <c r="F18" s="502">
        <f>'[4]Labor'!H39</f>
        <v>299</v>
      </c>
      <c r="G18" s="518">
        <f t="shared" si="0"/>
        <v>771.8668602856387</v>
      </c>
      <c r="H18" s="512" t="s">
        <v>460</v>
      </c>
      <c r="I18" s="519">
        <f>'[4]Püg.,TV, étkeztetés '!E32</f>
        <v>0</v>
      </c>
      <c r="K18" s="517">
        <v>0</v>
      </c>
      <c r="L18" s="517">
        <f>SUM('[4]Családsegítés, gyerm.jólét'!V47)</f>
        <v>740.9339480927097</v>
      </c>
      <c r="M18" s="69">
        <v>0</v>
      </c>
      <c r="N18" s="506">
        <f>'[4]Püg.,TV, étkeztetés '!D32</f>
        <v>0</v>
      </c>
      <c r="O18" s="503">
        <f t="shared" si="2"/>
        <v>740.9339480927097</v>
      </c>
      <c r="P18" s="520">
        <f>G18+O18</f>
        <v>1512.8008083783484</v>
      </c>
      <c r="Q18" s="513">
        <v>1888.1932470774154</v>
      </c>
      <c r="R18" s="509">
        <f t="shared" si="3"/>
        <v>-375.39243869906704</v>
      </c>
      <c r="S18" s="514">
        <f>387+958</f>
        <v>1345</v>
      </c>
    </row>
    <row r="19" spans="1:19" ht="12.75" hidden="1">
      <c r="A19" s="521" t="s">
        <v>461</v>
      </c>
      <c r="B19" s="522"/>
      <c r="C19" s="499"/>
      <c r="D19" s="517"/>
      <c r="E19" s="69"/>
      <c r="F19" s="523"/>
      <c r="G19" s="518"/>
      <c r="H19" s="524" t="s">
        <v>461</v>
      </c>
      <c r="I19" s="519"/>
      <c r="K19" s="517">
        <v>0</v>
      </c>
      <c r="L19" s="517">
        <f>SUM('[4]Családsegítés, gyerm.jólét'!V57)</f>
        <v>0</v>
      </c>
      <c r="M19" s="69"/>
      <c r="N19" s="506">
        <f>'[4]Püg.,TV, étkeztetés '!D33+'[4]Püg.,TV, étkeztetés '!I33</f>
        <v>2600</v>
      </c>
      <c r="O19" s="518" t="e">
        <f>I19+#REF!+L19+M19+N19</f>
        <v>#REF!</v>
      </c>
      <c r="P19" s="520" t="e">
        <f t="shared" si="1"/>
        <v>#REF!</v>
      </c>
      <c r="Q19" s="513" t="e">
        <v>#REF!</v>
      </c>
      <c r="R19" s="509" t="e">
        <f t="shared" si="3"/>
        <v>#REF!</v>
      </c>
      <c r="S19" s="514"/>
    </row>
    <row r="20" spans="1:19" ht="13.5" thickBot="1">
      <c r="A20" s="525" t="s">
        <v>42</v>
      </c>
      <c r="B20" s="526">
        <f>SUM(B6:B19)</f>
        <v>12324</v>
      </c>
      <c r="C20" s="527">
        <f>SUM(C6:C18)</f>
        <v>6162</v>
      </c>
      <c r="D20" s="527">
        <f>SUM(D6:D18)</f>
        <v>1164.0000000000002</v>
      </c>
      <c r="E20" s="528">
        <f>SUM(E6:E18)</f>
        <v>23438.000000000004</v>
      </c>
      <c r="F20" s="529">
        <f>SUM(F6:F18)</f>
        <v>20831</v>
      </c>
      <c r="G20" s="526">
        <f>SUM(G6:G18)</f>
        <v>51595.00000000001</v>
      </c>
      <c r="H20" s="530" t="s">
        <v>42</v>
      </c>
      <c r="I20" s="527">
        <f>SUM(I6:I18)</f>
        <v>4530</v>
      </c>
      <c r="K20" s="528">
        <v>0</v>
      </c>
      <c r="L20" s="528">
        <f>SUM(L6:L19)-1</f>
        <v>4725.572500000003</v>
      </c>
      <c r="M20" s="528">
        <f>SUM(M6:M18)</f>
        <v>14981</v>
      </c>
      <c r="N20" s="531">
        <f>SUM(N6:N18)</f>
        <v>2600</v>
      </c>
      <c r="O20" s="526">
        <f>SUM(I20:N20)</f>
        <v>26836.572500000002</v>
      </c>
      <c r="P20" s="526">
        <f>SUM(P6:P18)</f>
        <v>78432.57250000001</v>
      </c>
      <c r="Q20" s="532">
        <v>72269.31917500001</v>
      </c>
      <c r="R20" s="509">
        <f>P20-Q20</f>
        <v>6163.253324999998</v>
      </c>
      <c r="S20" s="533">
        <f>SUM(S6:S18)</f>
        <v>2176</v>
      </c>
    </row>
    <row r="21" spans="1:18" ht="12.75">
      <c r="A21" s="534"/>
      <c r="B21" s="535"/>
      <c r="C21" s="535"/>
      <c r="D21" s="536">
        <f>SUM(C20+D20)</f>
        <v>7326</v>
      </c>
      <c r="E21" s="535"/>
      <c r="F21" s="535"/>
      <c r="G21" s="535"/>
      <c r="H21" s="534"/>
      <c r="I21" s="535"/>
      <c r="J21" s="535"/>
      <c r="K21" s="535"/>
      <c r="L21" s="535"/>
      <c r="M21" s="535"/>
      <c r="N21" s="509">
        <f>I20+N20</f>
        <v>7130</v>
      </c>
      <c r="O21" s="535"/>
      <c r="P21" s="535"/>
      <c r="Q21" s="537"/>
      <c r="R21" s="509"/>
    </row>
    <row r="22" spans="10:11" ht="13.5" thickBot="1">
      <c r="J22" s="534"/>
      <c r="K22" s="534"/>
    </row>
    <row r="23" spans="1:11" ht="12.75">
      <c r="A23" s="641" t="s">
        <v>428</v>
      </c>
      <c r="B23" s="643" t="s">
        <v>553</v>
      </c>
      <c r="E23" s="538"/>
      <c r="J23" s="534"/>
      <c r="K23" s="534"/>
    </row>
    <row r="24" spans="1:18" ht="38.25" customHeight="1" thickBot="1">
      <c r="A24" s="642"/>
      <c r="B24" s="644"/>
      <c r="O24"/>
      <c r="R24"/>
    </row>
    <row r="25" spans="1:18" ht="12.75">
      <c r="A25" s="497" t="s">
        <v>448</v>
      </c>
      <c r="B25" s="539">
        <f>'[4]Házi segítségnyújtás'!E36</f>
        <v>3592.0256410256416</v>
      </c>
      <c r="O25"/>
      <c r="R25"/>
    </row>
    <row r="26" spans="1:18" ht="12.75">
      <c r="A26" s="511" t="s">
        <v>449</v>
      </c>
      <c r="B26" s="539">
        <f>'[4]Házi segítségnyújtás'!E37</f>
        <v>861.846153846154</v>
      </c>
      <c r="O26"/>
      <c r="R26"/>
    </row>
    <row r="27" spans="1:18" ht="12.75">
      <c r="A27" s="511" t="s">
        <v>450</v>
      </c>
      <c r="B27" s="539">
        <f>'[4]Házi segítségnyújtás'!E38</f>
        <v>0</v>
      </c>
      <c r="O27"/>
      <c r="R27"/>
    </row>
    <row r="28" spans="1:18" ht="12.75">
      <c r="A28" s="511" t="s">
        <v>451</v>
      </c>
      <c r="B28" s="539">
        <f>'[4]Házi segítségnyújtás'!E39</f>
        <v>0</v>
      </c>
      <c r="O28"/>
      <c r="R28"/>
    </row>
    <row r="29" spans="1:18" ht="12.75">
      <c r="A29" s="511" t="s">
        <v>452</v>
      </c>
      <c r="B29" s="539">
        <f>'[4]Házi segítségnyújtás'!E40</f>
        <v>861.846153846154</v>
      </c>
      <c r="O29"/>
      <c r="R29"/>
    </row>
    <row r="30" spans="1:2" ht="12.75">
      <c r="A30" s="511" t="s">
        <v>453</v>
      </c>
      <c r="B30" s="539">
        <f>'[4]Házi segítségnyújtás'!E41</f>
        <v>1005.4871794871796</v>
      </c>
    </row>
    <row r="31" spans="1:2" ht="12.75">
      <c r="A31" s="511" t="s">
        <v>454</v>
      </c>
      <c r="B31" s="539">
        <f>'[4]Házi segítségnyújtás'!E42</f>
        <v>1292.769230769231</v>
      </c>
    </row>
    <row r="32" spans="1:2" ht="12.75">
      <c r="A32" s="511" t="s">
        <v>455</v>
      </c>
      <c r="B32" s="539">
        <f>'[4]Házi segítségnyújtás'!E43</f>
        <v>1005.4871794871796</v>
      </c>
    </row>
    <row r="33" spans="1:2" ht="12.75">
      <c r="A33" s="511" t="s">
        <v>456</v>
      </c>
      <c r="B33" s="539">
        <f>'[4]Házi segítségnyújtás'!E44</f>
        <v>1005.4871794871796</v>
      </c>
    </row>
    <row r="34" spans="1:2" ht="12.75">
      <c r="A34" s="511" t="s">
        <v>457</v>
      </c>
      <c r="B34" s="539">
        <f>'[4]Házi segítségnyújtás'!E45</f>
        <v>0</v>
      </c>
    </row>
    <row r="35" spans="1:2" ht="12.75">
      <c r="A35" s="511" t="s">
        <v>458</v>
      </c>
      <c r="B35" s="539">
        <f>'[4]Házi segítségnyújtás'!E46</f>
        <v>574.5641025641027</v>
      </c>
    </row>
    <row r="36" spans="1:2" ht="12.75">
      <c r="A36" s="511" t="s">
        <v>459</v>
      </c>
      <c r="B36" s="540">
        <f>'[4]Házi segítségnyújtás'!E47</f>
        <v>1005.4871794871796</v>
      </c>
    </row>
    <row r="37" spans="1:2" ht="12.75">
      <c r="A37" s="511" t="s">
        <v>460</v>
      </c>
      <c r="B37" s="540">
        <f>'[4]Házi segítségnyújtás'!E48</f>
        <v>0</v>
      </c>
    </row>
    <row r="38" spans="1:2" ht="13.5" thickBot="1">
      <c r="A38" s="525" t="s">
        <v>42</v>
      </c>
      <c r="B38" s="541">
        <f>SUM(B25:B37)-1</f>
        <v>11204.000000000004</v>
      </c>
    </row>
  </sheetData>
  <sheetProtection/>
  <mergeCells count="10">
    <mergeCell ref="Q4:Q5"/>
    <mergeCell ref="S4:S5"/>
    <mergeCell ref="A23:A24"/>
    <mergeCell ref="B23:B24"/>
    <mergeCell ref="A4:A5"/>
    <mergeCell ref="B4:B5"/>
    <mergeCell ref="C4:G4"/>
    <mergeCell ref="H4:H5"/>
    <mergeCell ref="I4:O4"/>
    <mergeCell ref="P4:P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5"/>
  <sheetViews>
    <sheetView zoomScaleSheetLayoutView="84" zoomScalePageLayoutView="0" workbookViewId="0" topLeftCell="A1">
      <selection activeCell="G15" sqref="G15"/>
    </sheetView>
  </sheetViews>
  <sheetFormatPr defaultColWidth="9.125" defaultRowHeight="12.75"/>
  <cols>
    <col min="1" max="1" width="14.50390625" style="354" customWidth="1"/>
    <col min="2" max="2" width="12.125" style="354" customWidth="1"/>
    <col min="3" max="3" width="9.50390625" style="354" customWidth="1"/>
    <col min="4" max="4" width="9.375" style="354" customWidth="1"/>
    <col min="5" max="5" width="8.50390625" style="354" customWidth="1"/>
    <col min="6" max="6" width="8.125" style="354" customWidth="1"/>
    <col min="7" max="7" width="9.50390625" style="354" customWidth="1"/>
    <col min="8" max="8" width="14.125" style="354" customWidth="1"/>
    <col min="9" max="9" width="8.00390625" style="354" customWidth="1"/>
    <col min="10" max="10" width="9.125" style="354" hidden="1" customWidth="1"/>
    <col min="11" max="11" width="5.875" style="354" customWidth="1"/>
    <col min="12" max="12" width="10.50390625" style="354" customWidth="1"/>
    <col min="13" max="13" width="9.375" style="354" bestFit="1" customWidth="1"/>
    <col min="14" max="14" width="10.00390625" style="354" customWidth="1"/>
    <col min="15" max="15" width="12.375" style="425" customWidth="1"/>
    <col min="16" max="17" width="11.50390625" style="354" customWidth="1"/>
    <col min="18" max="18" width="8.00390625" style="353" customWidth="1"/>
    <col min="19" max="19" width="8.50390625" style="354" customWidth="1"/>
    <col min="20" max="20" width="9.00390625" style="354" hidden="1" customWidth="1"/>
    <col min="21" max="21" width="10.125" style="354" customWidth="1"/>
    <col min="22" max="16384" width="9.125" style="354" customWidth="1"/>
  </cols>
  <sheetData>
    <row r="1" spans="1:17" ht="12.75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2"/>
      <c r="P1" s="351"/>
      <c r="Q1" s="351"/>
    </row>
    <row r="2" spans="1:17" ht="12.75">
      <c r="A2" s="355" t="s">
        <v>426</v>
      </c>
      <c r="B2" s="351"/>
      <c r="C2" s="351"/>
      <c r="D2" s="351"/>
      <c r="E2" s="351"/>
      <c r="F2" s="356" t="s">
        <v>470</v>
      </c>
      <c r="G2" s="351"/>
      <c r="H2" s="351"/>
      <c r="I2" s="351"/>
      <c r="J2" s="351"/>
      <c r="K2" s="351"/>
      <c r="L2" s="351"/>
      <c r="M2" s="351"/>
      <c r="N2" s="351"/>
      <c r="O2" s="352"/>
      <c r="P2" s="351"/>
      <c r="Q2" s="351"/>
    </row>
    <row r="3" spans="1:17" ht="13.5" thickBot="1">
      <c r="A3" s="355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2"/>
      <c r="Q3" s="357" t="s">
        <v>427</v>
      </c>
    </row>
    <row r="4" spans="1:20" ht="13.5" thickBot="1">
      <c r="A4" s="668" t="s">
        <v>428</v>
      </c>
      <c r="B4" s="674" t="s">
        <v>429</v>
      </c>
      <c r="C4" s="676" t="s">
        <v>430</v>
      </c>
      <c r="D4" s="676"/>
      <c r="E4" s="676"/>
      <c r="F4" s="676"/>
      <c r="G4" s="676"/>
      <c r="H4" s="668" t="s">
        <v>428</v>
      </c>
      <c r="I4" s="654" t="s">
        <v>431</v>
      </c>
      <c r="J4" s="655"/>
      <c r="K4" s="655"/>
      <c r="L4" s="655"/>
      <c r="M4" s="655"/>
      <c r="N4" s="655"/>
      <c r="O4" s="656"/>
      <c r="P4" s="657" t="s">
        <v>432</v>
      </c>
      <c r="Q4" s="661" t="s">
        <v>433</v>
      </c>
      <c r="S4" s="663" t="s">
        <v>434</v>
      </c>
      <c r="T4" s="661" t="s">
        <v>435</v>
      </c>
    </row>
    <row r="5" spans="1:20" s="363" customFormat="1" ht="39.75" thickBot="1">
      <c r="A5" s="669"/>
      <c r="B5" s="675"/>
      <c r="C5" s="358" t="s">
        <v>436</v>
      </c>
      <c r="D5" s="359" t="s">
        <v>437</v>
      </c>
      <c r="E5" s="359" t="s">
        <v>438</v>
      </c>
      <c r="F5" s="360" t="s">
        <v>439</v>
      </c>
      <c r="G5" s="361" t="s">
        <v>440</v>
      </c>
      <c r="H5" s="677"/>
      <c r="I5" s="362" t="s">
        <v>441</v>
      </c>
      <c r="K5" s="364" t="s">
        <v>442</v>
      </c>
      <c r="L5" s="359" t="s">
        <v>443</v>
      </c>
      <c r="M5" s="364" t="s">
        <v>444</v>
      </c>
      <c r="N5" s="365" t="s">
        <v>445</v>
      </c>
      <c r="O5" s="366" t="s">
        <v>446</v>
      </c>
      <c r="P5" s="658"/>
      <c r="Q5" s="662"/>
      <c r="R5" s="367" t="s">
        <v>447</v>
      </c>
      <c r="S5" s="664"/>
      <c r="T5" s="662"/>
    </row>
    <row r="6" spans="1:20" ht="12.75">
      <c r="A6" s="368" t="s">
        <v>448</v>
      </c>
      <c r="B6" s="369">
        <f>'[3]TKT műk.'!B39</f>
        <v>2349</v>
      </c>
      <c r="C6" s="370">
        <f>'[3]Társulási hozzájár.'!F9</f>
        <v>1175</v>
      </c>
      <c r="D6" s="371">
        <f>'[3]TKT műk.'!E39</f>
        <v>1308.4106911995873</v>
      </c>
      <c r="E6" s="372">
        <f>'[3]Ügyelet'!E26</f>
        <v>6298.771469756819</v>
      </c>
      <c r="F6" s="373">
        <f>'[3]Labor'!D27</f>
        <v>3796.4517926806616</v>
      </c>
      <c r="G6" s="374">
        <f>SUM(C6:F6)</f>
        <v>12578.633953637069</v>
      </c>
      <c r="H6" s="375" t="s">
        <v>448</v>
      </c>
      <c r="I6" s="376">
        <f>'[3]Püg.,TV, étkeztetés '!G19</f>
        <v>3250</v>
      </c>
      <c r="K6" s="371">
        <v>0</v>
      </c>
      <c r="L6" s="377">
        <f>SUM('[3]Családsegítés, gyerm.jólét'!V41)</f>
        <v>387.9865584842743</v>
      </c>
      <c r="M6" s="378">
        <f>'[3]Óvoda'!I23+'[3]Óvoda'!I27</f>
        <v>2959.3214285714284</v>
      </c>
      <c r="N6" s="379">
        <f>'[3]Püg.,TV, étkeztetés '!E19+'[3]Püg.,TV, étkeztetés '!H19+'[3]Püg.,TV, étkeztetés '!I19</f>
        <v>5020</v>
      </c>
      <c r="O6" s="374">
        <f>I6+L6+M6+N6</f>
        <v>11617.307987055703</v>
      </c>
      <c r="P6" s="380">
        <f>G6+O6</f>
        <v>24195.94194069277</v>
      </c>
      <c r="Q6" s="381">
        <v>60185.332852532694</v>
      </c>
      <c r="R6" s="382">
        <f>P6-Q6+B28</f>
        <v>-29354.197363452826</v>
      </c>
      <c r="S6" s="383">
        <v>617</v>
      </c>
      <c r="T6" s="383"/>
    </row>
    <row r="7" spans="1:20" ht="12.75">
      <c r="A7" s="384" t="s">
        <v>449</v>
      </c>
      <c r="B7" s="369">
        <f>'[3]TKT műk.'!B40</f>
        <v>529</v>
      </c>
      <c r="C7" s="370">
        <f>'[3]Társulási hozzájár.'!F10</f>
        <v>264</v>
      </c>
      <c r="D7" s="371">
        <f>'[3]TKT műk.'!E40</f>
        <v>294.65698409731016</v>
      </c>
      <c r="E7" s="372">
        <f>'[3]Ügyelet'!E27</f>
        <v>1141.283224441657</v>
      </c>
      <c r="F7" s="373">
        <f>'[3]Labor'!D28</f>
        <v>854.9693479472413</v>
      </c>
      <c r="G7" s="374">
        <f aca="true" t="shared" si="0" ref="G7:G18">SUM(C7:F7)</f>
        <v>2554.9095564862087</v>
      </c>
      <c r="H7" s="385" t="s">
        <v>449</v>
      </c>
      <c r="I7" s="376">
        <f>'[3]Püg.,TV, étkeztetés '!G20</f>
        <v>120</v>
      </c>
      <c r="K7" s="371">
        <v>0</v>
      </c>
      <c r="L7" s="377">
        <f>SUM('[3]Családsegítés, gyerm.jólét'!V54)</f>
        <v>430.1459204786042</v>
      </c>
      <c r="M7" s="386">
        <v>0</v>
      </c>
      <c r="N7" s="379">
        <f>'[3]Püg.,TV, étkeztetés '!E20+'[3]Püg.,TV, étkeztetés '!H20+'[3]Püg.,TV, étkeztetés '!I20</f>
        <v>0</v>
      </c>
      <c r="O7" s="374">
        <f aca="true" t="shared" si="1" ref="O7:O18">I7+L7+M7+N7</f>
        <v>550.1459204786042</v>
      </c>
      <c r="P7" s="380">
        <f aca="true" t="shared" si="2" ref="P7:P19">G7+O7</f>
        <v>3105.055476964813</v>
      </c>
      <c r="Q7" s="387">
        <v>3604.0648699426965</v>
      </c>
      <c r="R7" s="382">
        <f aca="true" t="shared" si="3" ref="R7:R18">P7-Q7+B29</f>
        <v>649.2164134737293</v>
      </c>
      <c r="S7" s="388"/>
      <c r="T7" s="388"/>
    </row>
    <row r="8" spans="1:20" ht="12.75">
      <c r="A8" s="384" t="s">
        <v>450</v>
      </c>
      <c r="B8" s="369">
        <f>'[3]TKT műk.'!B41</f>
        <v>2223</v>
      </c>
      <c r="C8" s="370">
        <f>'[3]Társulási hozzájár.'!F11</f>
        <v>1111</v>
      </c>
      <c r="D8" s="371">
        <f>'[3]TKT műk.'!E41</f>
        <v>656.4224872231687</v>
      </c>
      <c r="E8" s="372">
        <f>'[3]Ügyelet'!E28</f>
        <v>5350.606668289121</v>
      </c>
      <c r="F8" s="373">
        <f>'[3]Labor'!D29</f>
        <v>3592.810700352963</v>
      </c>
      <c r="G8" s="374">
        <f t="shared" si="0"/>
        <v>10710.839855865253</v>
      </c>
      <c r="H8" s="385" t="s">
        <v>450</v>
      </c>
      <c r="I8" s="376">
        <f>'[3]Püg.,TV, étkeztetés '!G21</f>
        <v>0</v>
      </c>
      <c r="K8" s="371">
        <v>0</v>
      </c>
      <c r="L8" s="377">
        <f>SUM('[3]Családsegítés, gyerm.jólét'!V49)</f>
        <v>1048.073382779409</v>
      </c>
      <c r="M8" s="386">
        <v>0</v>
      </c>
      <c r="N8" s="379">
        <f>'[3]Püg.,TV, étkeztetés '!E21+'[3]Püg.,TV, étkeztetés '!H21+'[3]Püg.,TV, étkeztetés '!I21</f>
        <v>0</v>
      </c>
      <c r="O8" s="374">
        <f t="shared" si="1"/>
        <v>1048.073382779409</v>
      </c>
      <c r="P8" s="380">
        <f t="shared" si="2"/>
        <v>11758.913238644662</v>
      </c>
      <c r="Q8" s="387">
        <v>10953.722118475383</v>
      </c>
      <c r="R8" s="382">
        <f t="shared" si="3"/>
        <v>805.1911201692783</v>
      </c>
      <c r="S8" s="388"/>
      <c r="T8" s="388">
        <v>28</v>
      </c>
    </row>
    <row r="9" spans="1:20" ht="12.75">
      <c r="A9" s="384" t="s">
        <v>451</v>
      </c>
      <c r="B9" s="369">
        <f>'[3]TKT műk.'!B42</f>
        <v>1868</v>
      </c>
      <c r="C9" s="370">
        <f>'[3]Társulási hozzájár.'!F12</f>
        <v>934</v>
      </c>
      <c r="D9" s="371">
        <f>'[3]TKT műk.'!E42</f>
        <v>551.5956842703009</v>
      </c>
      <c r="E9" s="372">
        <f>'[3]Ügyelet'!E29</f>
        <v>4021.8788924874098</v>
      </c>
      <c r="F9" s="373">
        <f>'[3]Labor'!D30</f>
        <v>3019.0600037154004</v>
      </c>
      <c r="G9" s="374">
        <f t="shared" si="0"/>
        <v>8526.534580473111</v>
      </c>
      <c r="H9" s="385" t="s">
        <v>451</v>
      </c>
      <c r="I9" s="376">
        <f>'[3]Püg.,TV, étkeztetés '!G22</f>
        <v>0</v>
      </c>
      <c r="K9" s="371">
        <v>0</v>
      </c>
      <c r="L9" s="377">
        <f>SUM('[3]Családsegítés, gyerm.jólét'!V53)</f>
        <v>1003.6738144500763</v>
      </c>
      <c r="M9" s="386">
        <v>0</v>
      </c>
      <c r="N9" s="379">
        <f>'[3]Püg.,TV, étkeztetés '!E22+'[3]Püg.,TV, étkeztetés '!H22+'[3]Püg.,TV, étkeztetés '!I22</f>
        <v>0</v>
      </c>
      <c r="O9" s="374">
        <f t="shared" si="1"/>
        <v>1003.6738144500763</v>
      </c>
      <c r="P9" s="380">
        <f t="shared" si="2"/>
        <v>9530.208394923187</v>
      </c>
      <c r="Q9" s="387">
        <v>7829.223420711189</v>
      </c>
      <c r="R9" s="382">
        <f t="shared" si="3"/>
        <v>1700.9849742119986</v>
      </c>
      <c r="S9" s="388">
        <v>1957</v>
      </c>
      <c r="T9" s="388"/>
    </row>
    <row r="10" spans="1:20" ht="12.75">
      <c r="A10" s="384" t="s">
        <v>452</v>
      </c>
      <c r="B10" s="369">
        <f>'[3]TKT műk.'!B43</f>
        <v>570</v>
      </c>
      <c r="C10" s="370">
        <f>'[3]Társulási hozzájár.'!F13</f>
        <v>285</v>
      </c>
      <c r="D10" s="371">
        <f>'[3]TKT műk.'!E43</f>
        <v>317.49429288368015</v>
      </c>
      <c r="E10" s="372">
        <f>'[3]Ügyelet'!E30</f>
        <v>406.4626916524702</v>
      </c>
      <c r="F10" s="373">
        <f>'[3]Labor'!D31</f>
        <v>614.1556752740108</v>
      </c>
      <c r="G10" s="374">
        <f t="shared" si="0"/>
        <v>1623.1126598101612</v>
      </c>
      <c r="H10" s="385" t="s">
        <v>452</v>
      </c>
      <c r="I10" s="376">
        <f>'[3]Püg.,TV, étkeztetés '!G23</f>
        <v>120</v>
      </c>
      <c r="K10" s="371">
        <v>0</v>
      </c>
      <c r="L10" s="377">
        <f>SUM('[3]Családsegítés, gyerm.jólét'!V42)</f>
        <v>452.6509848983199</v>
      </c>
      <c r="M10" s="386">
        <f>'[3]Óvoda'!I19</f>
        <v>68.82142857142857</v>
      </c>
      <c r="N10" s="379">
        <f>'[3]Püg.,TV, étkeztetés '!E23+'[3]Püg.,TV, étkeztetés '!H23+'[3]Püg.,TV, étkeztetés '!I23</f>
        <v>121</v>
      </c>
      <c r="O10" s="374">
        <f t="shared" si="1"/>
        <v>762.4724134697484</v>
      </c>
      <c r="P10" s="380">
        <f t="shared" si="2"/>
        <v>2385.5850732799095</v>
      </c>
      <c r="Q10" s="387">
        <v>5100.354228026754</v>
      </c>
      <c r="R10" s="382">
        <f t="shared" si="3"/>
        <v>-1566.5433482952315</v>
      </c>
      <c r="S10" s="388"/>
      <c r="T10" s="388"/>
    </row>
    <row r="11" spans="1:20" ht="12.75">
      <c r="A11" s="384" t="s">
        <v>453</v>
      </c>
      <c r="B11" s="369">
        <f>'[3]TKT műk.'!B44</f>
        <v>533</v>
      </c>
      <c r="C11" s="370">
        <f>'[3]Társulási hozzájár.'!F14</f>
        <v>267</v>
      </c>
      <c r="D11" s="371">
        <f>'[3]TKT műk.'!E44</f>
        <v>296.8850142228097</v>
      </c>
      <c r="E11" s="372">
        <f>'[3]Ügyelet'!E31</f>
        <v>248.393867120954</v>
      </c>
      <c r="F11" s="373">
        <f>'[3]Labor'!D32</f>
        <v>574.2894296860487</v>
      </c>
      <c r="G11" s="374">
        <f t="shared" si="0"/>
        <v>1386.5683110298123</v>
      </c>
      <c r="H11" s="385" t="s">
        <v>453</v>
      </c>
      <c r="I11" s="376">
        <f>'[3]Püg.,TV, étkeztetés '!G24</f>
        <v>120</v>
      </c>
      <c r="K11" s="371">
        <v>0</v>
      </c>
      <c r="L11" s="377">
        <f>SUM('[3]Családsegítés, gyerm.jólét'!V43)</f>
        <v>400.9194437670835</v>
      </c>
      <c r="M11" s="386">
        <f>'[3]Óvoda'!I20</f>
        <v>344.10714285714283</v>
      </c>
      <c r="N11" s="379">
        <f>'[3]Püg.,TV, étkeztetés '!E24+'[3]Püg.,TV, étkeztetés '!H24+'[3]Püg.,TV, étkeztetés '!I24</f>
        <v>0</v>
      </c>
      <c r="O11" s="374">
        <f t="shared" si="1"/>
        <v>865.0265866242264</v>
      </c>
      <c r="P11" s="380">
        <f t="shared" si="2"/>
        <v>2251.5948976540385</v>
      </c>
      <c r="Q11" s="387">
        <v>5994.142854187061</v>
      </c>
      <c r="R11" s="382">
        <f t="shared" si="3"/>
        <v>-2211.5802145975385</v>
      </c>
      <c r="S11" s="388"/>
      <c r="T11" s="388"/>
    </row>
    <row r="12" spans="1:20" ht="12.75">
      <c r="A12" s="384" t="s">
        <v>454</v>
      </c>
      <c r="B12" s="369">
        <f>'[3]TKT műk.'!B45</f>
        <v>1452</v>
      </c>
      <c r="C12" s="370">
        <f>'[3]Társulási hozzájár.'!F15</f>
        <v>726</v>
      </c>
      <c r="D12" s="371">
        <f>'[3]TKT műk.'!E45</f>
        <v>428.7563884156729</v>
      </c>
      <c r="E12" s="372">
        <f>'[3]Ügyelet'!E32</f>
        <v>1309.7131175468485</v>
      </c>
      <c r="F12" s="373">
        <f>'[3]Labor'!D33</f>
        <v>1564.4807728032695</v>
      </c>
      <c r="G12" s="374">
        <f t="shared" si="0"/>
        <v>4028.950278765791</v>
      </c>
      <c r="H12" s="385" t="s">
        <v>454</v>
      </c>
      <c r="I12" s="376">
        <f>'[3]Püg.,TV, étkeztetés '!G25</f>
        <v>0</v>
      </c>
      <c r="K12" s="371">
        <v>0</v>
      </c>
      <c r="L12" s="377">
        <f>SUM('[3]Családsegítés, gyerm.jólét'!V56)</f>
        <v>0</v>
      </c>
      <c r="M12" s="386">
        <v>0</v>
      </c>
      <c r="N12" s="379">
        <f>'[3]Püg.,TV, étkeztetés '!E25+'[3]Püg.,TV, étkeztetés '!H25+'[3]Püg.,TV, étkeztetés '!I25</f>
        <v>557</v>
      </c>
      <c r="O12" s="374">
        <f t="shared" si="1"/>
        <v>557</v>
      </c>
      <c r="P12" s="380">
        <f t="shared" si="2"/>
        <v>4585.950278765791</v>
      </c>
      <c r="Q12" s="387">
        <v>5337.713764081454</v>
      </c>
      <c r="R12" s="382">
        <f t="shared" si="3"/>
        <v>779.2042566198206</v>
      </c>
      <c r="S12" s="388"/>
      <c r="T12" s="388"/>
    </row>
    <row r="13" spans="1:20" ht="12.75">
      <c r="A13" s="384" t="s">
        <v>455</v>
      </c>
      <c r="B13" s="369">
        <f>'[3]TKT műk.'!B46</f>
        <v>549</v>
      </c>
      <c r="C13" s="370">
        <f>'[3]Társulási hozzájár.'!F16</f>
        <v>274</v>
      </c>
      <c r="D13" s="371">
        <f>'[3]TKT műk.'!E46</f>
        <v>162.11243611584328</v>
      </c>
      <c r="E13" s="372">
        <f>'[3]Ügyelet'!E33</f>
        <v>647.329471890971</v>
      </c>
      <c r="F13" s="373">
        <f>'[3]Labor'!D34</f>
        <v>591.5288872375999</v>
      </c>
      <c r="G13" s="374">
        <f t="shared" si="0"/>
        <v>1674.9707952444141</v>
      </c>
      <c r="H13" s="385" t="s">
        <v>455</v>
      </c>
      <c r="I13" s="376">
        <f>'[3]Püg.,TV, étkeztetés '!G26</f>
        <v>120</v>
      </c>
      <c r="K13" s="371">
        <v>0</v>
      </c>
      <c r="L13" s="377">
        <f>SUM('[3]Családsegítés, gyerm.jólét'!V50)</f>
        <v>642.3675571873799</v>
      </c>
      <c r="M13" s="386">
        <v>0</v>
      </c>
      <c r="N13" s="379">
        <f>'[3]Püg.,TV, étkeztetés '!E26+'[3]Püg.,TV, étkeztetés '!H26+'[3]Püg.,TV, étkeztetés '!I26</f>
        <v>0</v>
      </c>
      <c r="O13" s="374">
        <f t="shared" si="1"/>
        <v>762.3675571873799</v>
      </c>
      <c r="P13" s="380">
        <f t="shared" si="2"/>
        <v>2437.338352431794</v>
      </c>
      <c r="Q13" s="387">
        <v>3341.223724939451</v>
      </c>
      <c r="R13" s="382">
        <f t="shared" si="3"/>
        <v>371.92107910524624</v>
      </c>
      <c r="S13" s="388"/>
      <c r="T13" s="388"/>
    </row>
    <row r="14" spans="1:21" ht="12.75">
      <c r="A14" s="384" t="s">
        <v>456</v>
      </c>
      <c r="B14" s="369">
        <f>'[3]TKT műk.'!B47</f>
        <v>412</v>
      </c>
      <c r="C14" s="370">
        <f>'[3]Társulási hozzájár.'!F17</f>
        <v>206</v>
      </c>
      <c r="D14" s="371">
        <f>'[3]TKT műk.'!E47</f>
        <v>121.65814877910279</v>
      </c>
      <c r="E14" s="372">
        <f>'[3]Ügyelet'!E34</f>
        <v>240.86678023850087</v>
      </c>
      <c r="F14" s="373">
        <f>'[3]Labor'!D35</f>
        <v>443.9160319524429</v>
      </c>
      <c r="G14" s="374">
        <f t="shared" si="0"/>
        <v>1012.4409609700465</v>
      </c>
      <c r="H14" s="385" t="s">
        <v>456</v>
      </c>
      <c r="I14" s="376">
        <f>'[3]Püg.,TV, étkeztetés '!G27</f>
        <v>120</v>
      </c>
      <c r="K14" s="371">
        <v>0</v>
      </c>
      <c r="L14" s="377">
        <f>SUM('[3]Családsegítés, gyerm.jólét'!V51)</f>
        <v>507.1322819900367</v>
      </c>
      <c r="M14" s="386">
        <v>0</v>
      </c>
      <c r="N14" s="379">
        <f>'[3]Püg.,TV, étkeztetés '!E27+'[3]Püg.,TV, étkeztetés '!H27+'[3]Püg.,TV, étkeztetés '!I27</f>
        <v>0</v>
      </c>
      <c r="O14" s="374">
        <f t="shared" si="1"/>
        <v>627.1322819900367</v>
      </c>
      <c r="P14" s="380">
        <f t="shared" si="2"/>
        <v>1639.5732429600832</v>
      </c>
      <c r="Q14" s="387">
        <v>2159.0579039382947</v>
      </c>
      <c r="R14" s="382">
        <f t="shared" si="3"/>
        <v>628.7411454734015</v>
      </c>
      <c r="S14" s="388"/>
      <c r="T14" s="388"/>
      <c r="U14" s="389"/>
    </row>
    <row r="15" spans="1:21" ht="12.75">
      <c r="A15" s="384" t="s">
        <v>457</v>
      </c>
      <c r="B15" s="369">
        <f>'[3]TKT műk.'!B48</f>
        <v>383</v>
      </c>
      <c r="C15" s="370">
        <f>'[3]Társulási hozzájár.'!F18</f>
        <v>192</v>
      </c>
      <c r="D15" s="371">
        <f>'[3]TKT műk.'!E48</f>
        <v>213.33388451657805</v>
      </c>
      <c r="E15" s="372">
        <f>'[3]Ügyelet'!E35</f>
        <v>210.75843270868825</v>
      </c>
      <c r="F15" s="373">
        <f>'[3]Labor'!D36</f>
        <v>412.66951514025635</v>
      </c>
      <c r="G15" s="374">
        <f t="shared" si="0"/>
        <v>1028.7618323655227</v>
      </c>
      <c r="H15" s="385" t="s">
        <v>457</v>
      </c>
      <c r="I15" s="376">
        <f>'[3]Püg.,TV, étkeztetés '!G28</f>
        <v>0</v>
      </c>
      <c r="K15" s="371">
        <v>0</v>
      </c>
      <c r="L15" s="377">
        <f>SUM('[3]Családsegítés, gyerm.jólét'!V44)</f>
        <v>203.9968777642986</v>
      </c>
      <c r="M15" s="386">
        <f>'[3]Óvoda'!I21</f>
        <v>137.64285714285714</v>
      </c>
      <c r="N15" s="379">
        <f>'[3]Püg.,TV, étkeztetés '!E28+'[3]Püg.,TV, étkeztetés '!H28+'[3]Püg.,TV, étkeztetés '!I28</f>
        <v>0</v>
      </c>
      <c r="O15" s="374">
        <f t="shared" si="1"/>
        <v>341.63973490715574</v>
      </c>
      <c r="P15" s="380">
        <f t="shared" si="2"/>
        <v>1370.4015672726784</v>
      </c>
      <c r="Q15" s="387">
        <v>2858.8015239830656</v>
      </c>
      <c r="R15" s="382">
        <f t="shared" si="3"/>
        <v>-340.17415025877426</v>
      </c>
      <c r="S15" s="388">
        <v>1983</v>
      </c>
      <c r="T15" s="388"/>
      <c r="U15" s="389"/>
    </row>
    <row r="16" spans="1:21" ht="12.75">
      <c r="A16" s="384" t="s">
        <v>458</v>
      </c>
      <c r="B16" s="369">
        <f>'[3]TKT műk.'!B49</f>
        <v>675</v>
      </c>
      <c r="C16" s="370">
        <f>'[3]Társulási hozzájár.'!F19</f>
        <v>338</v>
      </c>
      <c r="D16" s="371">
        <f>'[3]TKT műk.'!E49</f>
        <v>375.98008367804226</v>
      </c>
      <c r="E16" s="372">
        <f>'[3]Ügyelet'!E36</f>
        <v>1433.1183480914315</v>
      </c>
      <c r="F16" s="373">
        <f>'[3]Labor'!D37</f>
        <v>1090.934423184098</v>
      </c>
      <c r="G16" s="374">
        <f t="shared" si="0"/>
        <v>3238.0328549535716</v>
      </c>
      <c r="H16" s="385" t="s">
        <v>458</v>
      </c>
      <c r="I16" s="376">
        <f>'[3]Püg.,TV, étkeztetés '!G29</f>
        <v>120</v>
      </c>
      <c r="K16" s="371">
        <v>0</v>
      </c>
      <c r="L16" s="377">
        <f>SUM('[3]Családsegítés, gyerm.jólét'!V45)</f>
        <v>116.3959675452823</v>
      </c>
      <c r="M16" s="386">
        <f>'[3]Óvoda'!I22</f>
        <v>344.10714285714283</v>
      </c>
      <c r="N16" s="379">
        <f>'[3]Püg.,TV, étkeztetés '!E29+'[3]Püg.,TV, étkeztetés '!H29+'[3]Püg.,TV, étkeztetés '!I29</f>
        <v>0</v>
      </c>
      <c r="O16" s="374">
        <f t="shared" si="1"/>
        <v>580.5031104024251</v>
      </c>
      <c r="P16" s="380">
        <f t="shared" si="2"/>
        <v>3818.5359653559967</v>
      </c>
      <c r="Q16" s="387">
        <v>8917.347362108103</v>
      </c>
      <c r="R16" s="382">
        <f t="shared" si="3"/>
        <v>-3950.585590300493</v>
      </c>
      <c r="S16" s="388"/>
      <c r="T16" s="388">
        <v>59</v>
      </c>
      <c r="U16" s="389"/>
    </row>
    <row r="17" spans="1:21" ht="12.75">
      <c r="A17" s="390" t="s">
        <v>459</v>
      </c>
      <c r="B17" s="369">
        <f>'[3]TKT műk.'!B50</f>
        <v>566</v>
      </c>
      <c r="C17" s="370">
        <f>'[3]Társulási hozzájár.'!F20</f>
        <v>283</v>
      </c>
      <c r="D17" s="391">
        <f>'[3]TKT műk.'!E50</f>
        <v>315.2662627581807</v>
      </c>
      <c r="E17" s="392">
        <f>'[3]Ügyelet'!E37</f>
        <v>511.8419080068143</v>
      </c>
      <c r="F17" s="393">
        <f>'[3]Labor'!D38</f>
        <v>609.845810886123</v>
      </c>
      <c r="G17" s="394">
        <f t="shared" si="0"/>
        <v>1719.953981651118</v>
      </c>
      <c r="H17" s="385" t="s">
        <v>459</v>
      </c>
      <c r="I17" s="395">
        <f>'[3]Püg.,TV, étkeztetés '!G30</f>
        <v>0</v>
      </c>
      <c r="K17" s="391">
        <v>0</v>
      </c>
      <c r="L17" s="396">
        <f>SUM('[3]Családsegítés, gyerm.jólét'!V46)</f>
        <v>674.7589033742183</v>
      </c>
      <c r="M17" s="386">
        <v>0</v>
      </c>
      <c r="N17" s="397">
        <f>'[3]Püg.,TV, étkeztetés '!E30+'[3]Püg.,TV, étkeztetés '!H30+'[3]Püg.,TV, étkeztetés '!I30</f>
        <v>0</v>
      </c>
      <c r="O17" s="374">
        <f t="shared" si="1"/>
        <v>674.7589033742183</v>
      </c>
      <c r="P17" s="398">
        <f t="shared" si="2"/>
        <v>2394.7128850253366</v>
      </c>
      <c r="Q17" s="387">
        <v>3732.1240939262893</v>
      </c>
      <c r="R17" s="382">
        <f t="shared" si="3"/>
        <v>1724.524274970015</v>
      </c>
      <c r="S17" s="388"/>
      <c r="T17" s="388"/>
      <c r="U17" s="389"/>
    </row>
    <row r="18" spans="1:20" ht="12.75">
      <c r="A18" s="390" t="s">
        <v>460</v>
      </c>
      <c r="B18" s="369">
        <f>'[3]TKT műk.'!B51</f>
        <v>218</v>
      </c>
      <c r="C18" s="370">
        <f>'[3]Társulási hozzájár.'!F21</f>
        <v>109</v>
      </c>
      <c r="D18" s="391">
        <f>'[3]TKT műk.'!E51</f>
        <v>121.4276418397233</v>
      </c>
      <c r="E18" s="392">
        <f>'[3]Ügyelet'!E38</f>
        <v>270.9751277683135</v>
      </c>
      <c r="F18" s="393">
        <f>'[3]Labor'!D39</f>
        <v>234.88760913988483</v>
      </c>
      <c r="G18" s="394">
        <f t="shared" si="0"/>
        <v>736.2903787479216</v>
      </c>
      <c r="H18" s="385" t="s">
        <v>460</v>
      </c>
      <c r="I18" s="395">
        <f>'[3]Püg.,TV, étkeztetés '!G31</f>
        <v>0</v>
      </c>
      <c r="K18" s="391">
        <v>0</v>
      </c>
      <c r="L18" s="396">
        <f>SUM('[3]Családsegítés, gyerm.jólét'!V47)</f>
        <v>522.4422272810161</v>
      </c>
      <c r="M18" s="386">
        <v>0</v>
      </c>
      <c r="N18" s="397">
        <f>'[3]Püg.,TV, étkeztetés '!E31+'[3]Püg.,TV, étkeztetés '!H31+'[3]Püg.,TV, étkeztetés '!I31</f>
        <v>0</v>
      </c>
      <c r="O18" s="374">
        <f t="shared" si="1"/>
        <v>522.4422272810161</v>
      </c>
      <c r="P18" s="398">
        <f t="shared" si="2"/>
        <v>1258.7326060289379</v>
      </c>
      <c r="Q18" s="387">
        <v>1661.7375067043522</v>
      </c>
      <c r="R18" s="382">
        <f t="shared" si="3"/>
        <v>-403.0049006754143</v>
      </c>
      <c r="S18" s="388">
        <v>172</v>
      </c>
      <c r="T18" s="388"/>
    </row>
    <row r="19" spans="1:20" ht="12.75" hidden="1">
      <c r="A19" s="390" t="s">
        <v>461</v>
      </c>
      <c r="B19" s="399"/>
      <c r="C19" s="370"/>
      <c r="D19" s="391"/>
      <c r="E19" s="392"/>
      <c r="F19" s="393"/>
      <c r="G19" s="394"/>
      <c r="H19" s="385" t="s">
        <v>461</v>
      </c>
      <c r="I19" s="395"/>
      <c r="K19" s="391">
        <v>0</v>
      </c>
      <c r="L19" s="396">
        <f>SUM('[3]Családsegítés, gyerm.jólét'!V57)</f>
        <v>0</v>
      </c>
      <c r="M19" s="386"/>
      <c r="N19" s="397"/>
      <c r="O19" s="394"/>
      <c r="P19" s="398">
        <f t="shared" si="2"/>
        <v>0</v>
      </c>
      <c r="Q19" s="387">
        <v>394.7414064432139</v>
      </c>
      <c r="R19" s="382"/>
      <c r="S19" s="388"/>
      <c r="T19" s="388"/>
    </row>
    <row r="20" spans="1:20" ht="13.5" thickBot="1">
      <c r="A20" s="400" t="s">
        <v>42</v>
      </c>
      <c r="B20" s="401">
        <f>SUM(B6:B19)</f>
        <v>12327</v>
      </c>
      <c r="C20" s="402">
        <f>SUM(C6:C18)</f>
        <v>6164</v>
      </c>
      <c r="D20" s="402">
        <f>SUM(D6:D18)</f>
        <v>5164</v>
      </c>
      <c r="E20" s="403">
        <f>SUM(E6:E18)</f>
        <v>22092</v>
      </c>
      <c r="F20" s="404">
        <f>SUM(F6:F18)</f>
        <v>17400</v>
      </c>
      <c r="G20" s="401">
        <f>SUM(G6:G18)</f>
        <v>50820.00000000001</v>
      </c>
      <c r="H20" s="405" t="s">
        <v>42</v>
      </c>
      <c r="I20" s="402">
        <f>SUM(I6:I18)</f>
        <v>3970</v>
      </c>
      <c r="K20" s="403">
        <v>0</v>
      </c>
      <c r="L20" s="403">
        <f>SUM(L6:L19)</f>
        <v>6390.543920000001</v>
      </c>
      <c r="M20" s="403">
        <f>SUM(M6:M18)</f>
        <v>3853.9999999999995</v>
      </c>
      <c r="N20" s="406">
        <f>SUM(N6:N18)</f>
        <v>5698</v>
      </c>
      <c r="O20" s="401">
        <f>SUM(I20:N20)</f>
        <v>19912.54392</v>
      </c>
      <c r="P20" s="401">
        <f>SUM(P6:P18)</f>
        <v>70732.54392</v>
      </c>
      <c r="Q20" s="407">
        <f>SUM(Q6:Q19)</f>
        <v>122069.58763000001</v>
      </c>
      <c r="R20" s="382"/>
      <c r="S20" s="408">
        <f>SUM(S6:S18)</f>
        <v>4729</v>
      </c>
      <c r="T20" s="388"/>
    </row>
    <row r="21" spans="1:20" s="412" customFormat="1" ht="13.5" thickBot="1">
      <c r="A21" s="409"/>
      <c r="B21" s="410"/>
      <c r="C21" s="410"/>
      <c r="D21" s="410"/>
      <c r="E21" s="410"/>
      <c r="F21" s="410"/>
      <c r="G21" s="410"/>
      <c r="H21" s="409"/>
      <c r="I21" s="410"/>
      <c r="J21" s="410"/>
      <c r="K21" s="410"/>
      <c r="L21" s="410"/>
      <c r="M21" s="410"/>
      <c r="N21" s="410"/>
      <c r="O21" s="410"/>
      <c r="P21" s="410"/>
      <c r="Q21" s="411"/>
      <c r="R21" s="382"/>
      <c r="S21" s="354"/>
      <c r="T21" s="388"/>
    </row>
    <row r="22" spans="1:20" s="412" customFormat="1" ht="15.75" customHeight="1" thickBot="1">
      <c r="A22" s="665" t="s">
        <v>462</v>
      </c>
      <c r="B22" s="666"/>
      <c r="C22" s="413"/>
      <c r="D22" s="413"/>
      <c r="E22" s="413"/>
      <c r="F22" s="413"/>
      <c r="G22" s="413"/>
      <c r="H22" s="414"/>
      <c r="I22" s="413"/>
      <c r="J22" s="413"/>
      <c r="K22" s="413"/>
      <c r="L22" s="413"/>
      <c r="M22" s="413"/>
      <c r="N22" s="413"/>
      <c r="O22" s="413"/>
      <c r="P22" s="413">
        <f>SUM(B41)</f>
        <v>19775</v>
      </c>
      <c r="Q22" s="415" t="s">
        <v>463</v>
      </c>
      <c r="R22" s="382"/>
      <c r="S22" s="354"/>
      <c r="T22" s="416"/>
    </row>
    <row r="23" spans="1:20" s="412" customFormat="1" ht="15.75" customHeight="1" thickBot="1">
      <c r="A23" s="417"/>
      <c r="B23" s="417"/>
      <c r="C23" s="410"/>
      <c r="D23" s="410"/>
      <c r="E23" s="410"/>
      <c r="F23" s="410"/>
      <c r="G23" s="410"/>
      <c r="H23" s="409"/>
      <c r="I23" s="410"/>
      <c r="J23" s="410"/>
      <c r="K23" s="410"/>
      <c r="L23" s="410"/>
      <c r="M23" s="410"/>
      <c r="N23" s="410"/>
      <c r="O23" s="410"/>
      <c r="P23" s="410"/>
      <c r="Q23" s="411"/>
      <c r="R23" s="382"/>
      <c r="S23" s="354"/>
      <c r="T23" s="416"/>
    </row>
    <row r="24" spans="1:20" s="412" customFormat="1" ht="15.75" customHeight="1" thickBot="1">
      <c r="A24" s="667" t="s">
        <v>464</v>
      </c>
      <c r="B24" s="666"/>
      <c r="C24" s="413"/>
      <c r="D24" s="413"/>
      <c r="E24" s="413"/>
      <c r="F24" s="413"/>
      <c r="G24" s="413"/>
      <c r="H24" s="414"/>
      <c r="I24" s="413"/>
      <c r="J24" s="413"/>
      <c r="K24" s="413"/>
      <c r="L24" s="413"/>
      <c r="M24" s="413"/>
      <c r="N24" s="413"/>
      <c r="O24" s="413"/>
      <c r="P24" s="413">
        <f>SUM(P20+P22)</f>
        <v>90507.54392</v>
      </c>
      <c r="Q24" s="415">
        <f>SUM(Q20)</f>
        <v>122069.58763000001</v>
      </c>
      <c r="R24" s="382">
        <f>SUM(Q24-P24)</f>
        <v>31562.043710000013</v>
      </c>
      <c r="S24" s="354"/>
      <c r="T24" s="416"/>
    </row>
    <row r="25" spans="1:15" ht="13.5" thickBot="1">
      <c r="A25" s="412"/>
      <c r="B25" s="412"/>
      <c r="C25" s="412"/>
      <c r="D25" s="412"/>
      <c r="E25" s="412"/>
      <c r="F25" s="412"/>
      <c r="J25" s="418"/>
      <c r="K25" s="418"/>
      <c r="L25" s="419"/>
      <c r="M25" s="419"/>
      <c r="N25" s="419"/>
      <c r="O25" s="418"/>
    </row>
    <row r="26" spans="1:15" ht="12.75">
      <c r="A26" s="668" t="s">
        <v>428</v>
      </c>
      <c r="B26" s="670" t="s">
        <v>465</v>
      </c>
      <c r="E26" s="420"/>
      <c r="J26" s="418"/>
      <c r="K26" s="418"/>
      <c r="L26" s="419"/>
      <c r="M26" s="419"/>
      <c r="N26" s="419"/>
      <c r="O26" s="418"/>
    </row>
    <row r="27" spans="1:18" ht="42.75" customHeight="1" thickBot="1">
      <c r="A27" s="669"/>
      <c r="B27" s="671"/>
      <c r="C27" s="672" t="s">
        <v>466</v>
      </c>
      <c r="D27" s="673"/>
      <c r="E27" s="673"/>
      <c r="F27" s="673"/>
      <c r="G27" s="673"/>
      <c r="H27" s="673"/>
      <c r="I27" s="673"/>
      <c r="J27" s="673"/>
      <c r="K27" s="673"/>
      <c r="L27" s="673"/>
      <c r="M27" s="673"/>
      <c r="N27" s="673"/>
      <c r="O27" s="673"/>
      <c r="P27" s="421"/>
      <c r="Q27" s="421"/>
      <c r="R27" s="422"/>
    </row>
    <row r="28" spans="1:18" ht="12.75">
      <c r="A28" s="368" t="s">
        <v>448</v>
      </c>
      <c r="B28" s="423">
        <f>'[3]Házi segítségnyújtás'!E35</f>
        <v>6635.193548387097</v>
      </c>
      <c r="C28" s="659" t="s">
        <v>467</v>
      </c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424"/>
      <c r="P28" s="421"/>
      <c r="Q28" s="421"/>
      <c r="R28" s="422"/>
    </row>
    <row r="29" spans="1:18" ht="12.75">
      <c r="A29" s="384" t="s">
        <v>449</v>
      </c>
      <c r="B29" s="423">
        <f>'[3]Házi segítségnyújtás'!E36</f>
        <v>1148.225806451613</v>
      </c>
      <c r="H29" s="421" t="s">
        <v>468</v>
      </c>
      <c r="I29" s="421"/>
      <c r="J29" s="421"/>
      <c r="K29" s="421"/>
      <c r="L29" s="421"/>
      <c r="M29" s="421"/>
      <c r="N29" s="421"/>
      <c r="O29" s="424"/>
      <c r="P29" s="421"/>
      <c r="Q29" s="421"/>
      <c r="R29" s="422"/>
    </row>
    <row r="30" spans="1:18" ht="12.75">
      <c r="A30" s="384" t="s">
        <v>450</v>
      </c>
      <c r="B30" s="423">
        <f>'[3]Házi segítségnyújtás'!E37</f>
        <v>0</v>
      </c>
      <c r="H30" s="422">
        <f>H28+B41</f>
        <v>19775</v>
      </c>
      <c r="I30" s="421" t="s">
        <v>469</v>
      </c>
      <c r="J30" s="421"/>
      <c r="K30" s="421"/>
      <c r="L30" s="421"/>
      <c r="M30" s="421"/>
      <c r="N30" s="421"/>
      <c r="O30" s="424"/>
      <c r="P30" s="421"/>
      <c r="Q30" s="421"/>
      <c r="R30" s="422"/>
    </row>
    <row r="31" spans="1:18" ht="12.75">
      <c r="A31" s="384" t="s">
        <v>451</v>
      </c>
      <c r="B31" s="423">
        <f>'[3]Házi segítségnyújtás'!E38</f>
        <v>0</v>
      </c>
      <c r="H31" s="421"/>
      <c r="I31" s="421"/>
      <c r="J31" s="421"/>
      <c r="K31" s="421"/>
      <c r="L31" s="421"/>
      <c r="M31" s="421"/>
      <c r="N31" s="421"/>
      <c r="O31" s="424"/>
      <c r="P31" s="421"/>
      <c r="Q31" s="421"/>
      <c r="R31" s="422"/>
    </row>
    <row r="32" spans="1:18" ht="12.75">
      <c r="A32" s="384" t="s">
        <v>452</v>
      </c>
      <c r="B32" s="423">
        <f>'[3]Házi segítségnyújtás'!E39</f>
        <v>1148.225806451613</v>
      </c>
      <c r="H32" s="421"/>
      <c r="I32" s="421"/>
      <c r="J32" s="421"/>
      <c r="K32" s="421"/>
      <c r="L32" s="421"/>
      <c r="M32" s="421"/>
      <c r="N32" s="421"/>
      <c r="O32" s="424"/>
      <c r="P32" s="421"/>
      <c r="Q32" s="421"/>
      <c r="R32" s="422"/>
    </row>
    <row r="33" spans="1:18" ht="12.75">
      <c r="A33" s="384" t="s">
        <v>453</v>
      </c>
      <c r="B33" s="423">
        <f>'[3]Házi segítségnyújtás'!E40</f>
        <v>1530.967741935484</v>
      </c>
      <c r="H33" s="421"/>
      <c r="I33" s="421"/>
      <c r="J33" s="421"/>
      <c r="K33" s="421"/>
      <c r="L33" s="421"/>
      <c r="M33" s="421"/>
      <c r="N33" s="421"/>
      <c r="O33" s="424"/>
      <c r="P33" s="421"/>
      <c r="Q33" s="421"/>
      <c r="R33" s="422"/>
    </row>
    <row r="34" spans="1:18" ht="12.75">
      <c r="A34" s="384" t="s">
        <v>454</v>
      </c>
      <c r="B34" s="423">
        <f>'[3]Házi segítségnyújtás'!E41</f>
        <v>1530.967741935484</v>
      </c>
      <c r="H34" s="421"/>
      <c r="I34" s="421"/>
      <c r="J34" s="421"/>
      <c r="K34" s="421"/>
      <c r="L34" s="421"/>
      <c r="M34" s="421"/>
      <c r="N34" s="421"/>
      <c r="O34" s="424"/>
      <c r="P34" s="421"/>
      <c r="Q34" s="421"/>
      <c r="R34" s="422"/>
    </row>
    <row r="35" spans="1:2" ht="12.75">
      <c r="A35" s="384" t="s">
        <v>455</v>
      </c>
      <c r="B35" s="423">
        <f>'[3]Házi segítségnyújtás'!E42</f>
        <v>1275.8064516129032</v>
      </c>
    </row>
    <row r="36" spans="1:2" ht="12.75">
      <c r="A36" s="384" t="s">
        <v>456</v>
      </c>
      <c r="B36" s="423">
        <f>'[3]Házi segítségnyújtás'!E43</f>
        <v>1148.225806451613</v>
      </c>
    </row>
    <row r="37" spans="1:2" ht="12.75">
      <c r="A37" s="384" t="s">
        <v>457</v>
      </c>
      <c r="B37" s="423">
        <f>'[3]Házi segítségnyújtás'!E44</f>
        <v>1148.225806451613</v>
      </c>
    </row>
    <row r="38" spans="1:2" ht="12.75">
      <c r="A38" s="384" t="s">
        <v>458</v>
      </c>
      <c r="B38" s="423">
        <f>'[3]Házi segítségnyújtás'!E45</f>
        <v>1148.225806451613</v>
      </c>
    </row>
    <row r="39" spans="1:2" ht="12.75">
      <c r="A39" s="384" t="s">
        <v>459</v>
      </c>
      <c r="B39" s="426">
        <f>'[3]Házi segítségnyújtás'!E46</f>
        <v>3061.935483870968</v>
      </c>
    </row>
    <row r="40" spans="1:2" ht="12.75">
      <c r="A40" s="384" t="s">
        <v>460</v>
      </c>
      <c r="B40" s="426">
        <f>'[3]Házi segítségnyújtás'!E47</f>
        <v>0</v>
      </c>
    </row>
    <row r="41" spans="1:2" ht="13.5" thickBot="1">
      <c r="A41" s="400" t="s">
        <v>42</v>
      </c>
      <c r="B41" s="427">
        <f>SUM(B28:B40)-1</f>
        <v>19775</v>
      </c>
    </row>
    <row r="42" ht="13.5" thickBot="1">
      <c r="C42" s="353"/>
    </row>
    <row r="43" spans="1:2" ht="13.5" thickBot="1">
      <c r="A43" s="428" t="s">
        <v>464</v>
      </c>
      <c r="B43" s="429">
        <f>SUM(P20+B41)</f>
        <v>90507.54392</v>
      </c>
    </row>
    <row r="44" ht="12.75">
      <c r="B44" s="353"/>
    </row>
    <row r="45" ht="12.75">
      <c r="B45" s="353"/>
    </row>
  </sheetData>
  <sheetProtection/>
  <mergeCells count="15">
    <mergeCell ref="A22:B22"/>
    <mergeCell ref="A24:B24"/>
    <mergeCell ref="A26:A27"/>
    <mergeCell ref="B26:B27"/>
    <mergeCell ref="C27:O27"/>
    <mergeCell ref="A4:A5"/>
    <mergeCell ref="B4:B5"/>
    <mergeCell ref="C4:G4"/>
    <mergeCell ref="H4:H5"/>
    <mergeCell ref="I4:O4"/>
    <mergeCell ref="P4:P5"/>
    <mergeCell ref="C28:N28"/>
    <mergeCell ref="Q4:Q5"/>
    <mergeCell ref="S4:S5"/>
    <mergeCell ref="T4:T5"/>
  </mergeCells>
  <printOptions/>
  <pageMargins left="0.29" right="0.1968503937007874" top="0.2755905511811024" bottom="0.4724409448818898" header="0.275590551181102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31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6.375" style="2" customWidth="1"/>
    <col min="2" max="2" width="68.50390625" style="0" customWidth="1"/>
    <col min="3" max="4" width="16.375" style="0" customWidth="1"/>
    <col min="5" max="5" width="13.875" style="0" hidden="1" customWidth="1"/>
    <col min="6" max="6" width="14.50390625" style="45" hidden="1" customWidth="1"/>
    <col min="7" max="7" width="10.875" style="11" hidden="1" customWidth="1"/>
    <col min="8" max="8" width="18.625" style="0" hidden="1" customWidth="1"/>
    <col min="9" max="9" width="0" style="0" hidden="1" customWidth="1"/>
  </cols>
  <sheetData>
    <row r="1" spans="1:47" ht="15" customHeight="1">
      <c r="A1" s="65"/>
      <c r="B1" s="43"/>
      <c r="D1" s="66" t="s">
        <v>613</v>
      </c>
      <c r="G1" s="3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5" customHeight="1">
      <c r="A2" s="65"/>
      <c r="B2" s="43"/>
      <c r="D2" s="66" t="s">
        <v>713</v>
      </c>
      <c r="G2" s="3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">
      <c r="A3" s="65"/>
      <c r="B3" s="557" t="s">
        <v>342</v>
      </c>
      <c r="C3" s="557"/>
      <c r="D3" s="557"/>
      <c r="E3" s="557"/>
      <c r="F3" s="558"/>
      <c r="G3" s="3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">
      <c r="A4" s="65"/>
      <c r="B4" s="557" t="s">
        <v>554</v>
      </c>
      <c r="C4" s="557"/>
      <c r="D4" s="557"/>
      <c r="E4" s="557"/>
      <c r="F4" s="558"/>
      <c r="G4" s="3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3.5" thickBot="1">
      <c r="A5" s="65"/>
      <c r="B5" s="1"/>
      <c r="D5" s="66" t="s">
        <v>0</v>
      </c>
      <c r="G5" s="3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53.25" customHeight="1" thickBot="1">
      <c r="A6" s="199" t="s">
        <v>116</v>
      </c>
      <c r="B6" s="191" t="s">
        <v>11</v>
      </c>
      <c r="C6" s="53" t="s">
        <v>555</v>
      </c>
      <c r="D6" s="53" t="s">
        <v>637</v>
      </c>
      <c r="E6" s="53" t="s">
        <v>537</v>
      </c>
      <c r="F6" s="282" t="s">
        <v>518</v>
      </c>
      <c r="G6" s="3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20.25" customHeight="1">
      <c r="A7" s="200" t="s">
        <v>117</v>
      </c>
      <c r="B7" s="192" t="s">
        <v>15</v>
      </c>
      <c r="C7" s="271">
        <f>C8+C15+C21+C28+C39+C45+C49</f>
        <v>41182</v>
      </c>
      <c r="D7" s="271">
        <f>D8+D15+D21+D28+D39+D45+D49</f>
        <v>54332</v>
      </c>
      <c r="E7" s="271">
        <f>E8+E15+E21+E28+E39+E45+E49</f>
        <v>41182</v>
      </c>
      <c r="F7" s="271">
        <f>F8+F15+F21+F28+F39+F45+F49</f>
        <v>41182</v>
      </c>
      <c r="G7" s="3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8" customHeight="1">
      <c r="A8" s="18" t="s">
        <v>118</v>
      </c>
      <c r="B8" s="193" t="s">
        <v>217</v>
      </c>
      <c r="C8" s="46">
        <f>SUM('2.működés'!C8)</f>
        <v>29758</v>
      </c>
      <c r="D8" s="46">
        <f>SUM('2.működés'!D8)</f>
        <v>35658</v>
      </c>
      <c r="E8" s="46">
        <f>SUM('2.működés'!E8)</f>
        <v>29758</v>
      </c>
      <c r="F8" s="46">
        <f>SUM('2.működés'!F8)</f>
        <v>29758</v>
      </c>
      <c r="G8" s="3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5" customHeight="1" hidden="1">
      <c r="A9" s="10" t="s">
        <v>119</v>
      </c>
      <c r="B9" s="195" t="s">
        <v>127</v>
      </c>
      <c r="C9" s="7"/>
      <c r="D9" s="7"/>
      <c r="E9" s="7"/>
      <c r="F9" s="7"/>
      <c r="G9" s="3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5" customHeight="1" hidden="1">
      <c r="A10" s="10" t="s">
        <v>168</v>
      </c>
      <c r="B10" s="195" t="s">
        <v>169</v>
      </c>
      <c r="C10" s="7"/>
      <c r="D10" s="7"/>
      <c r="E10" s="7"/>
      <c r="F10" s="7"/>
      <c r="G10" s="3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5" customHeight="1" hidden="1">
      <c r="A11" s="10" t="s">
        <v>120</v>
      </c>
      <c r="B11" s="195" t="s">
        <v>124</v>
      </c>
      <c r="C11" s="8"/>
      <c r="D11" s="8"/>
      <c r="E11" s="8"/>
      <c r="F11" s="8"/>
      <c r="G11" s="3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5" customHeight="1" hidden="1">
      <c r="A12" s="10" t="s">
        <v>121</v>
      </c>
      <c r="B12" s="195" t="s">
        <v>125</v>
      </c>
      <c r="C12" s="12"/>
      <c r="D12" s="12"/>
      <c r="E12" s="12"/>
      <c r="F12" s="12"/>
      <c r="G12" s="3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5" customHeight="1" hidden="1">
      <c r="A13" s="10" t="s">
        <v>122</v>
      </c>
      <c r="B13" s="195" t="s">
        <v>126</v>
      </c>
      <c r="C13" s="17"/>
      <c r="D13" s="17"/>
      <c r="E13" s="17"/>
      <c r="F13" s="17"/>
      <c r="G13" s="3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 hidden="1">
      <c r="A14" s="10" t="s">
        <v>123</v>
      </c>
      <c r="B14" s="195" t="s">
        <v>128</v>
      </c>
      <c r="C14" s="17"/>
      <c r="D14" s="17"/>
      <c r="E14" s="17"/>
      <c r="F14" s="17"/>
      <c r="G14" s="3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8" customHeight="1">
      <c r="A15" s="18" t="s">
        <v>129</v>
      </c>
      <c r="B15" s="193" t="s">
        <v>218</v>
      </c>
      <c r="C15" s="51">
        <f>SUM('3.felh'!C12)</f>
        <v>100</v>
      </c>
      <c r="D15" s="51">
        <f>SUM('3.felh'!D12)</f>
        <v>5100</v>
      </c>
      <c r="E15" s="51">
        <f>SUM('3.felh'!E12)</f>
        <v>100</v>
      </c>
      <c r="F15" s="51">
        <f>SUM('3.felh'!F12)</f>
        <v>100</v>
      </c>
      <c r="G15" s="3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5" customHeight="1" hidden="1">
      <c r="A16" s="10" t="s">
        <v>130</v>
      </c>
      <c r="B16" s="195" t="s">
        <v>137</v>
      </c>
      <c r="C16" s="7"/>
      <c r="D16" s="7"/>
      <c r="E16" s="7"/>
      <c r="F16" s="7"/>
      <c r="G16" s="3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5" customHeight="1" hidden="1">
      <c r="A17" s="10" t="s">
        <v>170</v>
      </c>
      <c r="B17" s="195" t="s">
        <v>171</v>
      </c>
      <c r="C17" s="17"/>
      <c r="D17" s="17"/>
      <c r="E17" s="17"/>
      <c r="F17" s="17"/>
      <c r="G17" s="3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5" customHeight="1" hidden="1">
      <c r="A18" s="10" t="s">
        <v>131</v>
      </c>
      <c r="B18" s="195" t="s">
        <v>134</v>
      </c>
      <c r="C18" s="17"/>
      <c r="D18" s="17"/>
      <c r="E18" s="17"/>
      <c r="F18" s="17"/>
      <c r="G18" s="3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5" customHeight="1" hidden="1">
      <c r="A19" s="10" t="s">
        <v>132</v>
      </c>
      <c r="B19" s="195" t="s">
        <v>135</v>
      </c>
      <c r="C19" s="17"/>
      <c r="D19" s="17"/>
      <c r="E19" s="17"/>
      <c r="F19" s="17"/>
      <c r="G19" s="3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5" customHeight="1" hidden="1">
      <c r="A20" s="10" t="s">
        <v>133</v>
      </c>
      <c r="B20" s="195" t="s">
        <v>136</v>
      </c>
      <c r="C20" s="17"/>
      <c r="D20" s="17"/>
      <c r="E20" s="17"/>
      <c r="F20" s="17"/>
      <c r="G20" s="3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8" customHeight="1">
      <c r="A21" s="18" t="s">
        <v>138</v>
      </c>
      <c r="B21" s="193" t="s">
        <v>95</v>
      </c>
      <c r="C21" s="51">
        <f>SUM('2.működés'!C63)</f>
        <v>8100</v>
      </c>
      <c r="D21" s="51">
        <f>SUM('2.működés'!D63)</f>
        <v>7350</v>
      </c>
      <c r="E21" s="51">
        <f>SUM('2.működés'!E63)</f>
        <v>8100</v>
      </c>
      <c r="F21" s="51">
        <f>SUM('2.működés'!F63)</f>
        <v>8100</v>
      </c>
      <c r="G21" s="3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5" customHeight="1" hidden="1">
      <c r="A22" s="10" t="s">
        <v>139</v>
      </c>
      <c r="B22" s="195" t="s">
        <v>145</v>
      </c>
      <c r="C22" s="17"/>
      <c r="D22" s="17"/>
      <c r="E22" s="17"/>
      <c r="F22" s="17"/>
      <c r="G22" s="3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5" customHeight="1" hidden="1">
      <c r="A23" s="10" t="s">
        <v>140</v>
      </c>
      <c r="B23" s="195" t="s">
        <v>146</v>
      </c>
      <c r="C23" s="17"/>
      <c r="D23" s="17"/>
      <c r="E23" s="17"/>
      <c r="F23" s="17"/>
      <c r="G23" s="3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5" customHeight="1" hidden="1">
      <c r="A24" s="10" t="s">
        <v>141</v>
      </c>
      <c r="B24" s="196" t="s">
        <v>147</v>
      </c>
      <c r="C24" s="57"/>
      <c r="D24" s="57"/>
      <c r="E24" s="57"/>
      <c r="F24" s="57"/>
      <c r="G24" s="3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3.5" customHeight="1" hidden="1">
      <c r="A25" s="10" t="s">
        <v>142</v>
      </c>
      <c r="B25" s="195" t="s">
        <v>174</v>
      </c>
      <c r="C25" s="47"/>
      <c r="D25" s="47"/>
      <c r="E25" s="47"/>
      <c r="F25" s="47"/>
      <c r="G25" s="3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s="59" customFormat="1" ht="13.5" customHeight="1" hidden="1">
      <c r="A26" s="10" t="s">
        <v>143</v>
      </c>
      <c r="B26" s="195" t="s">
        <v>175</v>
      </c>
      <c r="C26" s="17"/>
      <c r="D26" s="17"/>
      <c r="E26" s="17"/>
      <c r="F26" s="17"/>
      <c r="G26" s="3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s="59" customFormat="1" ht="13.5" customHeight="1" hidden="1">
      <c r="A27" s="10" t="s">
        <v>144</v>
      </c>
      <c r="B27" s="195" t="s">
        <v>148</v>
      </c>
      <c r="C27" s="17"/>
      <c r="D27" s="17"/>
      <c r="E27" s="17"/>
      <c r="F27" s="17"/>
      <c r="G27" s="3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s="59" customFormat="1" ht="18" customHeight="1">
      <c r="A28" s="18" t="s">
        <v>149</v>
      </c>
      <c r="B28" s="193" t="s">
        <v>219</v>
      </c>
      <c r="C28" s="51">
        <f>SUM('2.működés'!C77)</f>
        <v>3180</v>
      </c>
      <c r="D28" s="51">
        <f>SUM('2.működés'!D77)</f>
        <v>3780</v>
      </c>
      <c r="E28" s="51">
        <f>SUM('2.működés'!E77)</f>
        <v>3180</v>
      </c>
      <c r="F28" s="51">
        <f>SUM('2.működés'!F77)</f>
        <v>3180</v>
      </c>
      <c r="G28" s="3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3.5" customHeight="1" hidden="1">
      <c r="A29" s="10" t="s">
        <v>152</v>
      </c>
      <c r="B29" s="195" t="s">
        <v>150</v>
      </c>
      <c r="C29" s="17"/>
      <c r="D29" s="17"/>
      <c r="E29" s="17"/>
      <c r="F29" s="17"/>
      <c r="G29" s="3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59" customFormat="1" ht="13.5" customHeight="1" hidden="1">
      <c r="A30" s="10" t="s">
        <v>153</v>
      </c>
      <c r="B30" s="195" t="s">
        <v>151</v>
      </c>
      <c r="C30" s="17"/>
      <c r="D30" s="17"/>
      <c r="E30" s="17"/>
      <c r="F30" s="17"/>
      <c r="G30" s="3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s="59" customFormat="1" ht="13.5" customHeight="1" hidden="1">
      <c r="A31" s="10" t="s">
        <v>154</v>
      </c>
      <c r="B31" s="195" t="s">
        <v>157</v>
      </c>
      <c r="C31" s="12"/>
      <c r="D31" s="12"/>
      <c r="E31" s="12"/>
      <c r="F31" s="12"/>
      <c r="G31" s="3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5" customHeight="1" hidden="1">
      <c r="A32" s="10" t="s">
        <v>155</v>
      </c>
      <c r="B32" s="196" t="s">
        <v>158</v>
      </c>
      <c r="C32" s="10"/>
      <c r="D32" s="10"/>
      <c r="E32" s="10"/>
      <c r="F32" s="10"/>
      <c r="G32" s="3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5" customHeight="1" hidden="1">
      <c r="A33" s="10" t="s">
        <v>156</v>
      </c>
      <c r="B33" s="25" t="s">
        <v>159</v>
      </c>
      <c r="C33" s="10"/>
      <c r="D33" s="10"/>
      <c r="E33" s="10"/>
      <c r="F33" s="10"/>
      <c r="G33" s="3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5" customHeight="1" hidden="1">
      <c r="A34" s="10" t="s">
        <v>160</v>
      </c>
      <c r="B34" s="25" t="s">
        <v>161</v>
      </c>
      <c r="C34" s="10"/>
      <c r="D34" s="10"/>
      <c r="E34" s="10"/>
      <c r="F34" s="10"/>
      <c r="G34" s="3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 customHeight="1" hidden="1">
      <c r="A35" s="10" t="s">
        <v>162</v>
      </c>
      <c r="B35" s="25" t="s">
        <v>163</v>
      </c>
      <c r="C35" s="10"/>
      <c r="D35" s="10"/>
      <c r="E35" s="10"/>
      <c r="F35" s="10"/>
      <c r="G35" s="3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3.5" customHeight="1" hidden="1">
      <c r="A36" s="10" t="s">
        <v>164</v>
      </c>
      <c r="B36" s="25" t="s">
        <v>165</v>
      </c>
      <c r="C36" s="10"/>
      <c r="D36" s="10"/>
      <c r="E36" s="10"/>
      <c r="F36" s="10"/>
      <c r="G36" s="3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3.5" customHeight="1" hidden="1">
      <c r="A37" s="10" t="s">
        <v>166</v>
      </c>
      <c r="B37" s="25" t="s">
        <v>167</v>
      </c>
      <c r="C37" s="10"/>
      <c r="D37" s="10"/>
      <c r="E37" s="10"/>
      <c r="F37" s="10"/>
      <c r="G37" s="3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3.5" customHeight="1" hidden="1">
      <c r="A38" s="10" t="s">
        <v>172</v>
      </c>
      <c r="B38" s="25" t="s">
        <v>173</v>
      </c>
      <c r="C38" s="10"/>
      <c r="D38" s="10"/>
      <c r="E38" s="10"/>
      <c r="F38" s="10"/>
      <c r="G38" s="3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7.25" customHeight="1">
      <c r="A39" s="18" t="s">
        <v>176</v>
      </c>
      <c r="B39" s="193" t="s">
        <v>220</v>
      </c>
      <c r="C39" s="51">
        <f>SUM('3.felh'!C21)</f>
        <v>0</v>
      </c>
      <c r="D39" s="51">
        <f>SUM('3.felh'!D21)</f>
        <v>400</v>
      </c>
      <c r="E39" s="51">
        <f>SUM('3.felh'!E21)</f>
        <v>0</v>
      </c>
      <c r="F39" s="51">
        <f>SUM('3.felh'!F21)</f>
        <v>0</v>
      </c>
      <c r="G39" s="3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3.5" customHeight="1" hidden="1">
      <c r="A40" s="10" t="s">
        <v>177</v>
      </c>
      <c r="B40" s="25" t="s">
        <v>182</v>
      </c>
      <c r="C40" s="10"/>
      <c r="D40" s="10"/>
      <c r="E40" s="10"/>
      <c r="F40" s="10"/>
      <c r="G40" s="3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3.5" customHeight="1" hidden="1">
      <c r="A41" s="10" t="s">
        <v>178</v>
      </c>
      <c r="B41" s="25" t="s">
        <v>183</v>
      </c>
      <c r="C41" s="10"/>
      <c r="D41" s="10"/>
      <c r="E41" s="10"/>
      <c r="F41" s="10"/>
      <c r="G41" s="3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3.5" customHeight="1" hidden="1">
      <c r="A42" s="10" t="s">
        <v>179</v>
      </c>
      <c r="B42" s="25" t="s">
        <v>184</v>
      </c>
      <c r="C42" s="10"/>
      <c r="D42" s="10"/>
      <c r="E42" s="10"/>
      <c r="F42" s="10"/>
      <c r="G42" s="3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3.5" customHeight="1" hidden="1">
      <c r="A43" s="10" t="s">
        <v>180</v>
      </c>
      <c r="B43" s="25" t="s">
        <v>185</v>
      </c>
      <c r="C43" s="10"/>
      <c r="D43" s="10"/>
      <c r="E43" s="10"/>
      <c r="F43" s="10"/>
      <c r="G43" s="3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3.5" customHeight="1" hidden="1">
      <c r="A44" s="183" t="s">
        <v>181</v>
      </c>
      <c r="B44" s="25" t="s">
        <v>186</v>
      </c>
      <c r="C44" s="10"/>
      <c r="D44" s="10"/>
      <c r="E44" s="10"/>
      <c r="F44" s="10"/>
      <c r="G44" s="3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8" customHeight="1">
      <c r="A45" s="18" t="s">
        <v>187</v>
      </c>
      <c r="B45" s="193" t="s">
        <v>221</v>
      </c>
      <c r="C45" s="51">
        <f>SUM('2.működés'!C89)</f>
        <v>44</v>
      </c>
      <c r="D45" s="51">
        <f>SUM('2.működés'!D89)</f>
        <v>44</v>
      </c>
      <c r="E45" s="51">
        <f>SUM('2.működés'!E89)</f>
        <v>44</v>
      </c>
      <c r="F45" s="51">
        <f>SUM('2.működés'!F89)</f>
        <v>44</v>
      </c>
      <c r="G45" s="3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3.5" customHeight="1" hidden="1">
      <c r="A46" s="183" t="s">
        <v>192</v>
      </c>
      <c r="B46" s="25" t="s">
        <v>189</v>
      </c>
      <c r="C46" s="10"/>
      <c r="D46" s="10"/>
      <c r="E46" s="10"/>
      <c r="F46" s="10"/>
      <c r="G46" s="3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3.5" customHeight="1" hidden="1">
      <c r="A47" s="183" t="s">
        <v>193</v>
      </c>
      <c r="B47" s="25" t="s">
        <v>190</v>
      </c>
      <c r="C47" s="10"/>
      <c r="D47" s="10"/>
      <c r="E47" s="10"/>
      <c r="F47" s="10"/>
      <c r="G47" s="3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3.5" customHeight="1" hidden="1">
      <c r="A48" s="183" t="s">
        <v>194</v>
      </c>
      <c r="B48" s="25" t="s">
        <v>191</v>
      </c>
      <c r="C48" s="12"/>
      <c r="D48" s="12"/>
      <c r="E48" s="12"/>
      <c r="F48" s="12"/>
      <c r="G48" s="3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8" customHeight="1">
      <c r="A49" s="18" t="s">
        <v>188</v>
      </c>
      <c r="B49" s="193" t="s">
        <v>222</v>
      </c>
      <c r="C49" s="51">
        <f>SUM('3.felh'!C27)</f>
        <v>0</v>
      </c>
      <c r="D49" s="51">
        <f>SUM('3.felh'!D27)</f>
        <v>2000</v>
      </c>
      <c r="E49" s="51">
        <f>SUM('3.felh'!E27)</f>
        <v>0</v>
      </c>
      <c r="F49" s="51">
        <f>SUM('3.felh'!F27)</f>
        <v>0</v>
      </c>
      <c r="G49" s="3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3.5" customHeight="1" hidden="1">
      <c r="A50" s="10" t="s">
        <v>195</v>
      </c>
      <c r="B50" s="25" t="s">
        <v>198</v>
      </c>
      <c r="C50" s="51"/>
      <c r="D50" s="51"/>
      <c r="E50" s="51"/>
      <c r="F50" s="51"/>
      <c r="G50" s="3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3.5" customHeight="1" hidden="1">
      <c r="A51" s="10" t="s">
        <v>196</v>
      </c>
      <c r="B51" s="25" t="s">
        <v>199</v>
      </c>
      <c r="C51" s="51"/>
      <c r="D51" s="51"/>
      <c r="E51" s="51"/>
      <c r="F51" s="51"/>
      <c r="G51" s="3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3.5" customHeight="1" hidden="1">
      <c r="A52" s="13" t="s">
        <v>197</v>
      </c>
      <c r="B52" s="203" t="s">
        <v>200</v>
      </c>
      <c r="C52" s="204"/>
      <c r="D52" s="204"/>
      <c r="E52" s="204"/>
      <c r="F52" s="204"/>
      <c r="G52" s="3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24.75" customHeight="1">
      <c r="A53" s="29" t="s">
        <v>388</v>
      </c>
      <c r="B53" s="257" t="s">
        <v>389</v>
      </c>
      <c r="C53" s="272">
        <f>C54+C58</f>
        <v>44722</v>
      </c>
      <c r="D53" s="272">
        <f>D54+D58</f>
        <v>44722</v>
      </c>
      <c r="E53" s="272">
        <f>E54+E58</f>
        <v>44722</v>
      </c>
      <c r="F53" s="272">
        <f>F54+F58</f>
        <v>44722</v>
      </c>
      <c r="G53" s="3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5" customHeight="1">
      <c r="A54" s="29"/>
      <c r="B54" s="28" t="s">
        <v>403</v>
      </c>
      <c r="C54" s="51">
        <f>SUM(C55)</f>
        <v>44722</v>
      </c>
      <c r="D54" s="51">
        <f>SUM(D55)</f>
        <v>44722</v>
      </c>
      <c r="E54" s="51">
        <f>SUM(E55)</f>
        <v>44722</v>
      </c>
      <c r="F54" s="51">
        <f>SUM(F55)</f>
        <v>44722</v>
      </c>
      <c r="G54" s="3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3.5" customHeight="1">
      <c r="A55" s="10"/>
      <c r="B55" s="198" t="s">
        <v>414</v>
      </c>
      <c r="C55" s="15">
        <f>SUM(C56:C57)</f>
        <v>44722</v>
      </c>
      <c r="D55" s="15">
        <f>SUM(D56:D57)</f>
        <v>44722</v>
      </c>
      <c r="E55" s="15">
        <f>SUM(E56:E57)</f>
        <v>44722</v>
      </c>
      <c r="F55" s="15">
        <f>SUM(F56:F57)</f>
        <v>44722</v>
      </c>
      <c r="G55" s="3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3.5" customHeight="1">
      <c r="A56" s="10"/>
      <c r="B56" s="198" t="s">
        <v>415</v>
      </c>
      <c r="C56" s="16">
        <f>'2.működés'!C95</f>
        <v>23053</v>
      </c>
      <c r="D56" s="16">
        <f>'2.működés'!D95</f>
        <v>23053</v>
      </c>
      <c r="E56" s="16">
        <f>'2.működés'!E95</f>
        <v>23053</v>
      </c>
      <c r="F56" s="16">
        <f>'2.működés'!F95</f>
        <v>23053</v>
      </c>
      <c r="G56" s="3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3.5" customHeight="1">
      <c r="A57" s="10"/>
      <c r="B57" s="198" t="s">
        <v>416</v>
      </c>
      <c r="C57" s="16">
        <f>'3.felh'!C32</f>
        <v>21669</v>
      </c>
      <c r="D57" s="16">
        <f>'3.felh'!D32</f>
        <v>21669</v>
      </c>
      <c r="E57" s="16">
        <f>'3.felh'!E32</f>
        <v>21669</v>
      </c>
      <c r="F57" s="16">
        <f>'3.felh'!F32</f>
        <v>21669</v>
      </c>
      <c r="G57" s="3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5" customHeight="1" thickBot="1">
      <c r="A58" s="10"/>
      <c r="B58" s="28" t="s">
        <v>404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f>SUM(F59:F60)</f>
        <v>0</v>
      </c>
      <c r="G58" s="3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4.25" customHeight="1" hidden="1">
      <c r="A59" s="10"/>
      <c r="B59" s="195" t="s">
        <v>391</v>
      </c>
      <c r="C59" s="17"/>
      <c r="D59" s="17"/>
      <c r="E59" s="17"/>
      <c r="F59" s="17"/>
      <c r="G59" s="3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4.25" customHeight="1" hidden="1" thickBot="1">
      <c r="A60" s="205"/>
      <c r="B60" s="10" t="s">
        <v>392</v>
      </c>
      <c r="C60" s="17"/>
      <c r="D60" s="17"/>
      <c r="E60" s="17"/>
      <c r="F60" s="17"/>
      <c r="G60" s="3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23.25" customHeight="1" thickBot="1">
      <c r="A61" s="205"/>
      <c r="B61" s="55" t="s">
        <v>3</v>
      </c>
      <c r="C61" s="340">
        <f>SUM(C8:C53)</f>
        <v>85904</v>
      </c>
      <c r="D61" s="248">
        <f>SUM(D8:D53)</f>
        <v>99054</v>
      </c>
      <c r="E61" s="248">
        <f>SUM(E8:E53)</f>
        <v>85904</v>
      </c>
      <c r="F61" s="291">
        <f>SUM(F8:F53)</f>
        <v>85904</v>
      </c>
      <c r="G61" s="37">
        <f>D61-D73</f>
        <v>0</v>
      </c>
      <c r="H61" s="9">
        <f>D61-C61</f>
        <v>13150</v>
      </c>
      <c r="I61" s="9">
        <f>H73-H61</f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20.25" customHeight="1">
      <c r="A62" s="200" t="s">
        <v>204</v>
      </c>
      <c r="B62" s="197" t="s">
        <v>16</v>
      </c>
      <c r="C62" s="271">
        <f>C63+C66</f>
        <v>84761</v>
      </c>
      <c r="D62" s="271">
        <f>D63+D66</f>
        <v>97911</v>
      </c>
      <c r="E62" s="271">
        <f>E63+E66</f>
        <v>84761</v>
      </c>
      <c r="F62" s="283">
        <f>F63+F66</f>
        <v>84761</v>
      </c>
      <c r="G62" s="3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8" customHeight="1">
      <c r="A63" s="18" t="s">
        <v>201</v>
      </c>
      <c r="B63" s="201" t="s">
        <v>6</v>
      </c>
      <c r="C63" s="202">
        <f>SUM(C64:C65)</f>
        <v>51958</v>
      </c>
      <c r="D63" s="202">
        <f>SUM(D64:D65)</f>
        <v>57676</v>
      </c>
      <c r="E63" s="202">
        <f>SUM(E64:E65)</f>
        <v>51958</v>
      </c>
      <c r="F63" s="296">
        <f>SUM(F64:F65)</f>
        <v>51958</v>
      </c>
      <c r="G63" s="3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3.5" thickBot="1">
      <c r="A64" s="10"/>
      <c r="B64" s="194" t="s">
        <v>7</v>
      </c>
      <c r="C64" s="40">
        <f>SUM('2.működés'!C100+'2.működés'!C101+'2.működés'!C102+'2.működés'!C103+'2.működés'!C105)</f>
        <v>41526</v>
      </c>
      <c r="D64" s="17">
        <f>SUM('2.működés'!D100+'2.működés'!D101+'2.működés'!D102+'2.működés'!D103+'2.működés'!D105)</f>
        <v>45912</v>
      </c>
      <c r="E64" s="17">
        <f>SUM('2.működés'!E100+'2.működés'!E101+'2.működés'!E102+'2.működés'!E103+'2.működés'!E105)</f>
        <v>41526</v>
      </c>
      <c r="F64" s="281">
        <f>SUM('2.működés'!F100+'2.működés'!F101+'2.működés'!F102+'2.működés'!F103+'2.működés'!F105)</f>
        <v>41526</v>
      </c>
      <c r="G64" s="3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3.5" customHeight="1" thickBot="1">
      <c r="A65" s="10"/>
      <c r="B65" s="474" t="s">
        <v>341</v>
      </c>
      <c r="C65" s="488">
        <f>SUM('2.működés'!C106)</f>
        <v>10432</v>
      </c>
      <c r="D65" s="488">
        <f>SUM('2.működés'!D106)</f>
        <v>11764</v>
      </c>
      <c r="E65" s="266">
        <f>SUM('2.működés'!E106)</f>
        <v>10432</v>
      </c>
      <c r="F65" s="299">
        <f>SUM('2.működés'!F106)</f>
        <v>10432</v>
      </c>
      <c r="G65" s="3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8" customHeight="1">
      <c r="A66" s="18" t="s">
        <v>202</v>
      </c>
      <c r="B66" s="193" t="s">
        <v>223</v>
      </c>
      <c r="C66" s="475">
        <f>SUM(C67:C70)</f>
        <v>32803</v>
      </c>
      <c r="D66" s="475">
        <f>SUM(D67:D70)</f>
        <v>40235</v>
      </c>
      <c r="E66" s="19">
        <f>SUM(E67:E70)</f>
        <v>32803</v>
      </c>
      <c r="F66" s="292">
        <f>SUM(F67:F70)</f>
        <v>32803</v>
      </c>
      <c r="G66" s="3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s="59" customFormat="1" ht="13.5" customHeight="1">
      <c r="A67" s="10"/>
      <c r="B67" s="195" t="s">
        <v>328</v>
      </c>
      <c r="C67" s="17">
        <f>SUM('3.felh'!C37)</f>
        <v>1700</v>
      </c>
      <c r="D67" s="17">
        <f>SUM('3.felh'!D37)</f>
        <v>5498</v>
      </c>
      <c r="E67" s="17">
        <f>SUM('3.felh'!E37)</f>
        <v>1700</v>
      </c>
      <c r="F67" s="281">
        <f>SUM('3.felh'!F37)</f>
        <v>1700</v>
      </c>
      <c r="G67" s="3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s="59" customFormat="1" ht="13.5" customHeight="1">
      <c r="A68" s="10"/>
      <c r="B68" s="195" t="s">
        <v>329</v>
      </c>
      <c r="C68" s="17">
        <f>SUM('3.felh'!C45)</f>
        <v>22803</v>
      </c>
      <c r="D68" s="17">
        <f>SUM('3.felh'!D45)</f>
        <v>25122</v>
      </c>
      <c r="E68" s="17">
        <f>SUM('3.felh'!E45)</f>
        <v>22803</v>
      </c>
      <c r="F68" s="281">
        <f>SUM('3.felh'!F45)</f>
        <v>22803</v>
      </c>
      <c r="G68" s="3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s="59" customFormat="1" ht="13.5" customHeight="1" thickBot="1">
      <c r="A69" s="10"/>
      <c r="B69" s="195" t="s">
        <v>330</v>
      </c>
      <c r="C69" s="40">
        <v>0</v>
      </c>
      <c r="D69" s="40">
        <v>0</v>
      </c>
      <c r="E69" s="17">
        <v>0</v>
      </c>
      <c r="F69" s="281">
        <v>0</v>
      </c>
      <c r="G69" s="3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s="59" customFormat="1" ht="13.5" customHeight="1" thickBot="1">
      <c r="A70" s="10"/>
      <c r="B70" s="473" t="s">
        <v>331</v>
      </c>
      <c r="C70" s="488">
        <f>'3.felh'!C55</f>
        <v>8300</v>
      </c>
      <c r="D70" s="488">
        <f>'3.felh'!D55+'3.felh'!D56</f>
        <v>9615</v>
      </c>
      <c r="E70" s="266">
        <f>'3.felh'!E55+'3.felh'!E56</f>
        <v>8300</v>
      </c>
      <c r="F70" s="299">
        <f>'3.felh'!F55</f>
        <v>8300</v>
      </c>
      <c r="G70" s="3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s="59" customFormat="1" ht="18.75" customHeight="1">
      <c r="A71" s="261" t="s">
        <v>203</v>
      </c>
      <c r="B71" s="262" t="s">
        <v>393</v>
      </c>
      <c r="C71" s="316">
        <f>SUM(C72)</f>
        <v>1143</v>
      </c>
      <c r="D71" s="263">
        <f>SUM(D72)</f>
        <v>1143</v>
      </c>
      <c r="E71" s="263">
        <f>SUM(E72)</f>
        <v>1143</v>
      </c>
      <c r="F71" s="297">
        <f>SUM(F72)</f>
        <v>1143</v>
      </c>
      <c r="G71" s="3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s="59" customFormat="1" ht="18.75" customHeight="1" thickBot="1">
      <c r="A72" s="10"/>
      <c r="B72" s="258" t="s">
        <v>394</v>
      </c>
      <c r="C72" s="265">
        <f>'2.működés'!C108</f>
        <v>1143</v>
      </c>
      <c r="D72" s="265">
        <f>'2.működés'!D108</f>
        <v>1143</v>
      </c>
      <c r="E72" s="265">
        <f>'2.működés'!E108</f>
        <v>1143</v>
      </c>
      <c r="F72" s="265">
        <f>'2.működés'!F108</f>
        <v>1143</v>
      </c>
      <c r="G72" s="3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22.5" customHeight="1" thickBot="1">
      <c r="A73" s="205"/>
      <c r="B73" s="55" t="s">
        <v>5</v>
      </c>
      <c r="C73" s="340">
        <f>SUM(C63+C66+C71)</f>
        <v>85904</v>
      </c>
      <c r="D73" s="248">
        <f>SUM(D63+D66+D71)</f>
        <v>99054</v>
      </c>
      <c r="E73" s="248">
        <f>SUM(E63+E66+E71)</f>
        <v>85904</v>
      </c>
      <c r="F73" s="291">
        <f>SUM(F63+F66+F71)</f>
        <v>85904</v>
      </c>
      <c r="G73" s="37">
        <f>D73-D61</f>
        <v>0</v>
      </c>
      <c r="H73" s="9">
        <f>D73-C73</f>
        <v>13150</v>
      </c>
      <c r="I73" s="2"/>
      <c r="J73" s="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6:47" ht="16.5" customHeight="1">
      <c r="F74" s="9"/>
      <c r="G74" s="3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3:47" ht="15.75" customHeight="1" hidden="1">
      <c r="C75" s="88">
        <f>C61-C73</f>
        <v>0</v>
      </c>
      <c r="F75" s="2"/>
      <c r="G75" s="3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6:47" ht="15.75" customHeight="1">
      <c r="F76" s="2"/>
      <c r="G76" s="3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6:47" ht="15.75" customHeight="1">
      <c r="F77" s="2"/>
      <c r="G77" s="3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6:47" ht="15.75" customHeight="1">
      <c r="F78" s="2"/>
      <c r="G78" s="3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6:47" ht="15.75" customHeight="1">
      <c r="F79" s="2"/>
      <c r="G79" s="3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2:47" ht="15.75" customHeight="1">
      <c r="B80" s="2"/>
      <c r="C80" s="2"/>
      <c r="D80" s="2"/>
      <c r="E80" s="2"/>
      <c r="F80" s="2"/>
      <c r="G80" s="3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2:47" ht="15.75" customHeight="1">
      <c r="B81" s="2"/>
      <c r="C81" s="2"/>
      <c r="D81" s="2"/>
      <c r="E81" s="2"/>
      <c r="F81" s="2"/>
      <c r="G81" s="3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2:47" ht="15.75" customHeight="1">
      <c r="B82" s="2"/>
      <c r="C82" s="2"/>
      <c r="D82" s="2"/>
      <c r="E82" s="2"/>
      <c r="F82" s="2"/>
      <c r="G82" s="3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2:47" ht="15.75" customHeight="1">
      <c r="B83" s="2"/>
      <c r="C83" s="2"/>
      <c r="D83" s="2"/>
      <c r="E83" s="2"/>
      <c r="F83" s="2"/>
      <c r="G83" s="3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2:47" ht="15.75" customHeight="1">
      <c r="B84" s="2"/>
      <c r="C84" s="2"/>
      <c r="D84" s="2"/>
      <c r="E84" s="2"/>
      <c r="F84" s="2"/>
      <c r="G84" s="3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2:47" ht="15.75" customHeight="1">
      <c r="B85" s="2"/>
      <c r="C85" s="2"/>
      <c r="D85" s="2"/>
      <c r="E85" s="2"/>
      <c r="F85" s="2"/>
      <c r="G85" s="3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2:47" ht="15.75" customHeight="1">
      <c r="B86" s="2"/>
      <c r="C86" s="2"/>
      <c r="D86" s="2"/>
      <c r="E86" s="2"/>
      <c r="F86" s="2"/>
      <c r="G86" s="3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2:47" ht="15.75" customHeight="1">
      <c r="B87" s="2"/>
      <c r="C87" s="2"/>
      <c r="D87" s="2"/>
      <c r="E87" s="2"/>
      <c r="F87" s="2"/>
      <c r="G87" s="3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2:47" ht="15.75" customHeight="1">
      <c r="B88" s="2"/>
      <c r="C88" s="2"/>
      <c r="D88" s="2"/>
      <c r="E88" s="2"/>
      <c r="F88" s="2"/>
      <c r="G88" s="3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2:47" ht="15.75" customHeight="1">
      <c r="B89" s="2"/>
      <c r="C89" s="2"/>
      <c r="D89" s="2"/>
      <c r="E89" s="2"/>
      <c r="F89" s="2"/>
      <c r="G89" s="3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2:47" ht="15.75" customHeight="1">
      <c r="B90" s="2"/>
      <c r="C90" s="2"/>
      <c r="D90" s="2"/>
      <c r="E90" s="2"/>
      <c r="F90" s="2"/>
      <c r="G90" s="3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2:47" ht="15.75" customHeight="1">
      <c r="B91" s="2"/>
      <c r="C91" s="2"/>
      <c r="D91" s="2"/>
      <c r="E91" s="2"/>
      <c r="F91" s="2"/>
      <c r="G91" s="3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2:47" ht="15.75" customHeight="1">
      <c r="B92" s="2"/>
      <c r="C92" s="2"/>
      <c r="D92" s="2"/>
      <c r="E92" s="2"/>
      <c r="F92" s="2"/>
      <c r="G92" s="3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2:47" ht="15.75" customHeight="1">
      <c r="B93" s="2"/>
      <c r="C93" s="2"/>
      <c r="D93" s="2"/>
      <c r="E93" s="2"/>
      <c r="F93" s="2"/>
      <c r="G93" s="3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2:47" ht="15.75" customHeight="1">
      <c r="B94" s="2"/>
      <c r="C94" s="2"/>
      <c r="D94" s="2"/>
      <c r="E94" s="2"/>
      <c r="F94" s="2"/>
      <c r="G94" s="3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2:47" ht="15.75" customHeight="1">
      <c r="B95" s="2"/>
      <c r="C95" s="2"/>
      <c r="D95" s="2"/>
      <c r="E95" s="2"/>
      <c r="F95" s="2"/>
      <c r="G95" s="3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2:47" ht="15.75" customHeight="1">
      <c r="B96" s="2"/>
      <c r="C96" s="2"/>
      <c r="D96" s="2"/>
      <c r="E96" s="2"/>
      <c r="F96" s="2"/>
      <c r="G96" s="3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2:47" ht="15.75" customHeight="1">
      <c r="B97" s="2"/>
      <c r="C97" s="2"/>
      <c r="D97" s="2"/>
      <c r="E97" s="2"/>
      <c r="F97" s="2"/>
      <c r="G97" s="3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2:47" ht="15.75" customHeight="1">
      <c r="B98" s="2"/>
      <c r="C98" s="2"/>
      <c r="D98" s="2"/>
      <c r="E98" s="2"/>
      <c r="F98" s="2"/>
      <c r="G98" s="3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2:47" ht="15.75" customHeight="1">
      <c r="B99" s="2"/>
      <c r="C99" s="2"/>
      <c r="D99" s="2"/>
      <c r="E99" s="2"/>
      <c r="F99" s="2"/>
      <c r="G99" s="3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2:47" ht="15.75" customHeight="1">
      <c r="B100" s="2"/>
      <c r="C100" s="2"/>
      <c r="D100" s="2"/>
      <c r="E100" s="2"/>
      <c r="F100" s="2"/>
      <c r="G100" s="3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2:47" ht="15.75" customHeight="1">
      <c r="B101" s="2"/>
      <c r="C101" s="2"/>
      <c r="D101" s="2"/>
      <c r="E101" s="2"/>
      <c r="F101" s="2"/>
      <c r="G101" s="3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2:47" ht="15.75" customHeight="1">
      <c r="B102" s="2"/>
      <c r="C102" s="2"/>
      <c r="D102" s="2"/>
      <c r="E102" s="2"/>
      <c r="F102" s="2"/>
      <c r="G102" s="3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2:47" ht="15.75" customHeight="1">
      <c r="B103" s="2"/>
      <c r="C103" s="2"/>
      <c r="D103" s="2"/>
      <c r="E103" s="2"/>
      <c r="F103" s="2"/>
      <c r="G103" s="3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2:47" ht="15.75" customHeight="1">
      <c r="B104" s="2"/>
      <c r="C104" s="2"/>
      <c r="D104" s="2"/>
      <c r="E104" s="2"/>
      <c r="F104" s="2"/>
      <c r="G104" s="3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2:47" ht="15.75" customHeight="1">
      <c r="B105" s="2"/>
      <c r="C105" s="2"/>
      <c r="D105" s="2"/>
      <c r="E105" s="2"/>
      <c r="F105" s="2"/>
      <c r="G105" s="3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2:47" ht="15.75" customHeight="1">
      <c r="B106" s="2"/>
      <c r="C106" s="2"/>
      <c r="D106" s="2"/>
      <c r="E106" s="2"/>
      <c r="F106" s="2"/>
      <c r="G106" s="3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2:47" ht="15.75" customHeight="1">
      <c r="B107" s="2"/>
      <c r="C107" s="2"/>
      <c r="D107" s="2"/>
      <c r="E107" s="2"/>
      <c r="F107" s="2"/>
      <c r="G107" s="3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2:47" ht="15.75" customHeight="1">
      <c r="B108" s="2"/>
      <c r="C108" s="2"/>
      <c r="D108" s="2"/>
      <c r="E108" s="2"/>
      <c r="F108" s="2"/>
      <c r="G108" s="3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47" ht="15.75" customHeight="1">
      <c r="B109" s="2"/>
      <c r="C109" s="2"/>
      <c r="D109" s="2"/>
      <c r="E109" s="2"/>
      <c r="F109" s="2"/>
      <c r="G109" s="3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2:47" ht="15.75" customHeight="1">
      <c r="B110" s="2"/>
      <c r="C110" s="2"/>
      <c r="D110" s="2"/>
      <c r="E110" s="2"/>
      <c r="F110" s="2"/>
      <c r="G110" s="3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2:47" ht="15.75" customHeight="1">
      <c r="B111" s="2"/>
      <c r="C111" s="2"/>
      <c r="D111" s="2"/>
      <c r="E111" s="2"/>
      <c r="F111" s="2"/>
      <c r="G111" s="3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2:47" ht="15.75" customHeight="1">
      <c r="B112" s="2"/>
      <c r="C112" s="2"/>
      <c r="D112" s="2"/>
      <c r="E112" s="2"/>
      <c r="F112" s="2"/>
      <c r="G112" s="3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2:47" ht="15.75" customHeight="1">
      <c r="B113" s="2"/>
      <c r="C113" s="2"/>
      <c r="D113" s="2"/>
      <c r="E113" s="2"/>
      <c r="F113" s="2"/>
      <c r="G113" s="3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2:47" ht="15.75" customHeight="1">
      <c r="B114" s="2"/>
      <c r="C114" s="2"/>
      <c r="D114" s="2"/>
      <c r="E114" s="2"/>
      <c r="F114" s="2"/>
      <c r="G114" s="3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2:47" ht="15.75" customHeight="1">
      <c r="B115" s="2"/>
      <c r="C115" s="2"/>
      <c r="D115" s="2"/>
      <c r="E115" s="2"/>
      <c r="F115" s="2"/>
      <c r="G115" s="3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2:47" ht="15.75" customHeight="1">
      <c r="B116" s="2"/>
      <c r="C116" s="2"/>
      <c r="D116" s="2"/>
      <c r="E116" s="2"/>
      <c r="F116" s="2"/>
      <c r="G116" s="3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2:47" ht="15.75" customHeight="1">
      <c r="B117" s="2"/>
      <c r="C117" s="2"/>
      <c r="D117" s="2"/>
      <c r="E117" s="2"/>
      <c r="F117" s="2"/>
      <c r="G117" s="3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2:47" ht="15.75" customHeight="1">
      <c r="B118" s="2"/>
      <c r="C118" s="2"/>
      <c r="D118" s="2"/>
      <c r="E118" s="2"/>
      <c r="F118" s="2"/>
      <c r="G118" s="3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2:47" ht="15.75" customHeight="1">
      <c r="B119" s="2"/>
      <c r="C119" s="2"/>
      <c r="D119" s="2"/>
      <c r="E119" s="2"/>
      <c r="F119" s="2"/>
      <c r="G119" s="3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2:47" ht="15.75" customHeight="1">
      <c r="B120" s="2"/>
      <c r="C120" s="2"/>
      <c r="D120" s="2"/>
      <c r="E120" s="2"/>
      <c r="F120" s="2"/>
      <c r="G120" s="3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2:47" ht="15.75" customHeight="1">
      <c r="B121" s="2"/>
      <c r="C121" s="2"/>
      <c r="D121" s="2"/>
      <c r="E121" s="2"/>
      <c r="F121" s="2"/>
      <c r="G121" s="3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2:47" ht="15.75" customHeight="1">
      <c r="B122" s="2"/>
      <c r="C122" s="2"/>
      <c r="D122" s="2"/>
      <c r="E122" s="2"/>
      <c r="F122" s="2"/>
      <c r="G122" s="3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2:47" ht="15.75" customHeight="1">
      <c r="B123" s="2"/>
      <c r="C123" s="2"/>
      <c r="D123" s="2"/>
      <c r="E123" s="2"/>
      <c r="F123" s="2"/>
      <c r="G123" s="3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2:47" ht="15.75" customHeight="1">
      <c r="B124" s="2"/>
      <c r="C124" s="2"/>
      <c r="D124" s="2"/>
      <c r="E124" s="2"/>
      <c r="F124" s="2"/>
      <c r="G124" s="3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2:47" ht="15.75" customHeight="1">
      <c r="B125" s="2"/>
      <c r="C125" s="2"/>
      <c r="D125" s="2"/>
      <c r="E125" s="2"/>
      <c r="F125" s="2"/>
      <c r="G125" s="3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2:47" ht="15.75" customHeight="1">
      <c r="B126" s="2"/>
      <c r="C126" s="2"/>
      <c r="D126" s="2"/>
      <c r="E126" s="2"/>
      <c r="F126" s="2"/>
      <c r="G126" s="3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2:47" ht="15.75" customHeight="1">
      <c r="B127" s="2"/>
      <c r="C127" s="2"/>
      <c r="D127" s="2"/>
      <c r="E127" s="2"/>
      <c r="F127" s="2"/>
      <c r="G127" s="3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2:47" ht="15.75" customHeight="1">
      <c r="B128" s="2"/>
      <c r="C128" s="2"/>
      <c r="D128" s="2"/>
      <c r="E128" s="2"/>
      <c r="F128" s="2"/>
      <c r="G128" s="3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2:47" ht="15.75" customHeight="1">
      <c r="B129" s="2"/>
      <c r="C129" s="2"/>
      <c r="D129" s="2"/>
      <c r="E129" s="2"/>
      <c r="F129" s="2"/>
      <c r="G129" s="3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2:47" ht="15.75" customHeight="1">
      <c r="B130" s="2"/>
      <c r="C130" s="2"/>
      <c r="D130" s="2"/>
      <c r="E130" s="2"/>
      <c r="F130" s="2"/>
      <c r="G130" s="3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2:47" ht="15.75" customHeight="1">
      <c r="B131" s="2"/>
      <c r="C131" s="2"/>
      <c r="D131" s="2"/>
      <c r="E131" s="2"/>
      <c r="F131" s="2"/>
      <c r="G131" s="3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2:47" ht="15.75" customHeight="1">
      <c r="B132" s="2"/>
      <c r="C132" s="2"/>
      <c r="D132" s="2"/>
      <c r="E132" s="2"/>
      <c r="F132" s="2"/>
      <c r="G132" s="3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2:47" ht="15.75" customHeight="1">
      <c r="B133" s="2"/>
      <c r="C133" s="2"/>
      <c r="D133" s="2"/>
      <c r="E133" s="2"/>
      <c r="F133" s="2"/>
      <c r="G133" s="3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2:47" ht="15.75" customHeight="1">
      <c r="B134" s="2"/>
      <c r="C134" s="2"/>
      <c r="D134" s="2"/>
      <c r="E134" s="2"/>
      <c r="F134" s="2"/>
      <c r="G134" s="3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2:47" ht="15.75" customHeight="1">
      <c r="B135" s="2"/>
      <c r="C135" s="2"/>
      <c r="D135" s="2"/>
      <c r="E135" s="2"/>
      <c r="F135" s="2"/>
      <c r="G135" s="3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2:47" ht="15.75" customHeight="1">
      <c r="B136" s="2"/>
      <c r="C136" s="2"/>
      <c r="D136" s="2"/>
      <c r="E136" s="2"/>
      <c r="F136" s="2"/>
      <c r="G136" s="3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2:47" ht="15.75" customHeight="1">
      <c r="B137" s="2"/>
      <c r="C137" s="2"/>
      <c r="D137" s="2"/>
      <c r="E137" s="2"/>
      <c r="F137" s="2"/>
      <c r="G137" s="3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2:47" ht="15.75" customHeight="1">
      <c r="B138" s="2"/>
      <c r="C138" s="2"/>
      <c r="D138" s="2"/>
      <c r="E138" s="2"/>
      <c r="F138" s="2"/>
      <c r="G138" s="3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2:47" ht="15.75" customHeight="1">
      <c r="B139" s="2"/>
      <c r="C139" s="2"/>
      <c r="D139" s="2"/>
      <c r="E139" s="2"/>
      <c r="F139" s="2"/>
      <c r="G139" s="3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2:47" ht="15.75" customHeight="1">
      <c r="B140" s="2"/>
      <c r="C140" s="2"/>
      <c r="D140" s="2"/>
      <c r="E140" s="2"/>
      <c r="F140" s="2"/>
      <c r="G140" s="3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2:47" ht="15.75" customHeight="1">
      <c r="B141" s="2"/>
      <c r="C141" s="2"/>
      <c r="D141" s="2"/>
      <c r="E141" s="2"/>
      <c r="F141" s="2"/>
      <c r="G141" s="3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2:47" ht="15.75" customHeight="1">
      <c r="B142" s="2"/>
      <c r="C142" s="2"/>
      <c r="D142" s="2"/>
      <c r="E142" s="2"/>
      <c r="F142" s="2"/>
      <c r="G142" s="3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2:47" ht="15.75" customHeight="1">
      <c r="B143" s="2"/>
      <c r="C143" s="2"/>
      <c r="D143" s="2"/>
      <c r="E143" s="2"/>
      <c r="F143" s="2"/>
      <c r="G143" s="3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2:47" ht="15.75" customHeight="1">
      <c r="B144" s="2"/>
      <c r="C144" s="2"/>
      <c r="D144" s="2"/>
      <c r="E144" s="2"/>
      <c r="F144" s="2"/>
      <c r="G144" s="3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2:47" ht="15.75" customHeight="1">
      <c r="B145" s="2"/>
      <c r="C145" s="2"/>
      <c r="D145" s="2"/>
      <c r="E145" s="2"/>
      <c r="F145" s="2"/>
      <c r="G145" s="3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2:47" ht="15.75" customHeight="1">
      <c r="B146" s="2"/>
      <c r="C146" s="2"/>
      <c r="D146" s="2"/>
      <c r="E146" s="2"/>
      <c r="F146" s="2"/>
      <c r="G146" s="3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2:47" ht="15.75" customHeight="1">
      <c r="B147" s="2"/>
      <c r="C147" s="2"/>
      <c r="D147" s="2"/>
      <c r="E147" s="2"/>
      <c r="F147" s="2"/>
      <c r="G147" s="3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2:47" ht="15.75" customHeight="1">
      <c r="B148" s="2"/>
      <c r="C148" s="2"/>
      <c r="D148" s="2"/>
      <c r="E148" s="2"/>
      <c r="F148" s="2"/>
      <c r="G148" s="3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2:47" ht="15.75" customHeight="1">
      <c r="B149" s="2"/>
      <c r="C149" s="2"/>
      <c r="D149" s="2"/>
      <c r="E149" s="2"/>
      <c r="F149" s="2"/>
      <c r="G149" s="3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2:47" ht="15.75" customHeight="1">
      <c r="B150" s="2"/>
      <c r="C150" s="2"/>
      <c r="D150" s="2"/>
      <c r="E150" s="2"/>
      <c r="F150" s="2"/>
      <c r="G150" s="3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2:47" ht="15.75" customHeight="1">
      <c r="B151" s="2"/>
      <c r="C151" s="2"/>
      <c r="D151" s="2"/>
      <c r="E151" s="2"/>
      <c r="F151" s="2"/>
      <c r="G151" s="3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2:47" ht="15.75" customHeight="1">
      <c r="B152" s="2"/>
      <c r="C152" s="2"/>
      <c r="D152" s="2"/>
      <c r="E152" s="2"/>
      <c r="F152" s="2"/>
      <c r="G152" s="3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2:47" ht="15.75" customHeight="1">
      <c r="B153" s="2"/>
      <c r="C153" s="2"/>
      <c r="D153" s="2"/>
      <c r="E153" s="2"/>
      <c r="F153" s="2"/>
      <c r="G153" s="3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2:47" ht="15.75" customHeight="1">
      <c r="B154" s="2"/>
      <c r="C154" s="2"/>
      <c r="D154" s="2"/>
      <c r="E154" s="2"/>
      <c r="F154" s="2"/>
      <c r="G154" s="3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2:47" ht="15.75" customHeight="1">
      <c r="B155" s="2"/>
      <c r="C155" s="2"/>
      <c r="D155" s="2"/>
      <c r="E155" s="2"/>
      <c r="F155" s="2"/>
      <c r="G155" s="3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2:47" ht="15.75" customHeight="1">
      <c r="B156" s="2"/>
      <c r="C156" s="2"/>
      <c r="D156" s="2"/>
      <c r="E156" s="2"/>
      <c r="F156" s="2"/>
      <c r="G156" s="3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2:47" ht="15.75" customHeight="1">
      <c r="B157" s="2"/>
      <c r="C157" s="2"/>
      <c r="D157" s="2"/>
      <c r="E157" s="2"/>
      <c r="F157" s="2"/>
      <c r="G157" s="3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2:47" ht="15.75" customHeight="1">
      <c r="B158" s="2"/>
      <c r="C158" s="2"/>
      <c r="D158" s="2"/>
      <c r="E158" s="2"/>
      <c r="F158" s="2"/>
      <c r="G158" s="3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2:47" ht="15.75" customHeight="1">
      <c r="B159" s="2"/>
      <c r="C159" s="2"/>
      <c r="D159" s="2"/>
      <c r="E159" s="2"/>
      <c r="F159" s="37"/>
      <c r="G159" s="3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2:47" ht="15.75" customHeight="1">
      <c r="B160" s="2"/>
      <c r="C160" s="2"/>
      <c r="D160" s="2"/>
      <c r="E160" s="2"/>
      <c r="F160" s="37"/>
      <c r="G160" s="3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2:47" ht="15.75" customHeight="1">
      <c r="B161" s="2"/>
      <c r="C161" s="2"/>
      <c r="D161" s="2"/>
      <c r="E161" s="2"/>
      <c r="F161" s="37"/>
      <c r="G161" s="3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2:47" ht="15.75" customHeight="1">
      <c r="B162" s="2"/>
      <c r="C162" s="2"/>
      <c r="D162" s="2"/>
      <c r="E162" s="2"/>
      <c r="F162" s="37"/>
      <c r="G162" s="3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2:47" ht="15.75" customHeight="1">
      <c r="B163" s="2"/>
      <c r="C163" s="2"/>
      <c r="D163" s="2"/>
      <c r="E163" s="2"/>
      <c r="F163" s="37"/>
      <c r="G163" s="3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2:47" ht="15.75" customHeight="1">
      <c r="B164" s="2"/>
      <c r="C164" s="2"/>
      <c r="D164" s="2"/>
      <c r="E164" s="2"/>
      <c r="F164" s="37"/>
      <c r="G164" s="3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2:47" ht="15.75" customHeight="1">
      <c r="B165" s="2"/>
      <c r="C165" s="2"/>
      <c r="D165" s="2"/>
      <c r="E165" s="2"/>
      <c r="F165" s="37"/>
      <c r="G165" s="3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2:47" ht="15.75" customHeight="1">
      <c r="B166" s="2"/>
      <c r="C166" s="2"/>
      <c r="D166" s="2"/>
      <c r="E166" s="2"/>
      <c r="F166" s="37"/>
      <c r="G166" s="3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2:47" ht="15.75" customHeight="1">
      <c r="B167" s="2"/>
      <c r="C167" s="2"/>
      <c r="D167" s="2"/>
      <c r="E167" s="2"/>
      <c r="F167" s="37"/>
      <c r="G167" s="3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2:47" ht="15.75" customHeight="1">
      <c r="B168" s="2"/>
      <c r="C168" s="2"/>
      <c r="D168" s="2"/>
      <c r="E168" s="2"/>
      <c r="F168" s="37"/>
      <c r="G168" s="3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2:47" ht="15.75" customHeight="1">
      <c r="B169" s="2"/>
      <c r="C169" s="2"/>
      <c r="D169" s="2"/>
      <c r="E169" s="2"/>
      <c r="F169" s="37"/>
      <c r="G169" s="3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2:47" ht="15.75" customHeight="1">
      <c r="B170" s="2"/>
      <c r="C170" s="2"/>
      <c r="D170" s="2"/>
      <c r="E170" s="2"/>
      <c r="F170" s="37"/>
      <c r="G170" s="3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2:47" ht="15.75" customHeight="1">
      <c r="B171" s="2"/>
      <c r="C171" s="2"/>
      <c r="D171" s="2"/>
      <c r="E171" s="2"/>
      <c r="F171" s="37"/>
      <c r="G171" s="3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2:47" ht="15.75" customHeight="1">
      <c r="B172" s="2"/>
      <c r="C172" s="2"/>
      <c r="D172" s="2"/>
      <c r="E172" s="2"/>
      <c r="F172" s="37"/>
      <c r="G172" s="3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2:47" ht="15.75" customHeight="1">
      <c r="B173" s="2"/>
      <c r="C173" s="2"/>
      <c r="D173" s="2"/>
      <c r="E173" s="2"/>
      <c r="F173" s="37"/>
      <c r="G173" s="3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2:47" ht="15.75" customHeight="1">
      <c r="B174" s="2"/>
      <c r="C174" s="2"/>
      <c r="D174" s="2"/>
      <c r="E174" s="2"/>
      <c r="F174" s="37"/>
      <c r="G174" s="3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2:47" ht="15.75" customHeight="1">
      <c r="B175" s="2"/>
      <c r="C175" s="2"/>
      <c r="D175" s="2"/>
      <c r="E175" s="2"/>
      <c r="F175" s="37"/>
      <c r="G175" s="3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2:47" ht="15.75" customHeight="1">
      <c r="B176" s="2"/>
      <c r="C176" s="2"/>
      <c r="D176" s="2"/>
      <c r="E176" s="2"/>
      <c r="F176" s="37"/>
      <c r="G176" s="3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2:47" ht="15.75" customHeight="1">
      <c r="B177" s="2"/>
      <c r="C177" s="2"/>
      <c r="D177" s="2"/>
      <c r="E177" s="2"/>
      <c r="F177" s="37"/>
      <c r="G177" s="3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2:47" ht="15.75" customHeight="1">
      <c r="B178" s="2"/>
      <c r="C178" s="2"/>
      <c r="D178" s="2"/>
      <c r="E178" s="2"/>
      <c r="F178" s="37"/>
      <c r="G178" s="3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2:47" ht="15.75" customHeight="1">
      <c r="B179" s="2"/>
      <c r="C179" s="2"/>
      <c r="D179" s="2"/>
      <c r="E179" s="2"/>
      <c r="F179" s="37"/>
      <c r="G179" s="3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2:47" ht="15.75" customHeight="1">
      <c r="B180" s="2"/>
      <c r="C180" s="2"/>
      <c r="D180" s="2"/>
      <c r="E180" s="2"/>
      <c r="F180" s="37"/>
      <c r="G180" s="3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2:47" ht="15.75" customHeight="1">
      <c r="B181" s="2"/>
      <c r="C181" s="2"/>
      <c r="D181" s="2"/>
      <c r="E181" s="2"/>
      <c r="F181" s="37"/>
      <c r="G181" s="3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2:47" ht="15.75" customHeight="1">
      <c r="B182" s="2"/>
      <c r="C182" s="2"/>
      <c r="D182" s="2"/>
      <c r="E182" s="2"/>
      <c r="F182" s="37"/>
      <c r="G182" s="3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2:47" ht="15.75" customHeight="1">
      <c r="B183" s="2"/>
      <c r="C183" s="2"/>
      <c r="D183" s="2"/>
      <c r="E183" s="2"/>
      <c r="F183" s="37"/>
      <c r="G183" s="3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2:47" ht="15.75" customHeight="1">
      <c r="B184" s="2"/>
      <c r="C184" s="2"/>
      <c r="D184" s="2"/>
      <c r="E184" s="2"/>
      <c r="F184" s="37"/>
      <c r="G184" s="3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2:47" ht="15.75" customHeight="1">
      <c r="B185" s="2"/>
      <c r="C185" s="2"/>
      <c r="D185" s="2"/>
      <c r="E185" s="2"/>
      <c r="F185" s="37"/>
      <c r="G185" s="3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2:47" ht="15.75" customHeight="1">
      <c r="B186" s="2"/>
      <c r="C186" s="2"/>
      <c r="D186" s="2"/>
      <c r="E186" s="2"/>
      <c r="F186" s="37"/>
      <c r="G186" s="3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2:47" ht="15.75" customHeight="1">
      <c r="B187" s="2"/>
      <c r="C187" s="2"/>
      <c r="D187" s="2"/>
      <c r="E187" s="2"/>
      <c r="F187" s="37"/>
      <c r="G187" s="3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2:47" ht="15.75" customHeight="1">
      <c r="B188" s="2"/>
      <c r="C188" s="2"/>
      <c r="D188" s="2"/>
      <c r="E188" s="2"/>
      <c r="F188" s="37"/>
      <c r="G188" s="3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2:47" ht="15.75" customHeight="1">
      <c r="B189" s="2"/>
      <c r="C189" s="2"/>
      <c r="D189" s="2"/>
      <c r="E189" s="2"/>
      <c r="F189" s="37"/>
      <c r="G189" s="3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2:47" ht="15.75" customHeight="1">
      <c r="B190" s="2"/>
      <c r="C190" s="2"/>
      <c r="D190" s="2"/>
      <c r="E190" s="2"/>
      <c r="F190" s="37"/>
      <c r="G190" s="3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2:47" ht="15.75" customHeight="1">
      <c r="B191" s="2"/>
      <c r="C191" s="2"/>
      <c r="D191" s="2"/>
      <c r="E191" s="2"/>
      <c r="F191" s="37"/>
      <c r="G191" s="3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2:47" ht="15.75" customHeight="1">
      <c r="B192" s="2"/>
      <c r="C192" s="2"/>
      <c r="D192" s="2"/>
      <c r="E192" s="2"/>
      <c r="F192" s="37"/>
      <c r="G192" s="3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2:47" ht="15.75" customHeight="1">
      <c r="B193" s="2"/>
      <c r="C193" s="2"/>
      <c r="D193" s="2"/>
      <c r="E193" s="2"/>
      <c r="F193" s="37"/>
      <c r="G193" s="3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2:47" ht="15.75" customHeight="1">
      <c r="B194" s="2"/>
      <c r="C194" s="2"/>
      <c r="D194" s="2"/>
      <c r="E194" s="2"/>
      <c r="F194" s="37"/>
      <c r="G194" s="3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2:47" ht="15.75" customHeight="1">
      <c r="B195" s="2"/>
      <c r="C195" s="2"/>
      <c r="D195" s="2"/>
      <c r="E195" s="2"/>
      <c r="F195" s="37"/>
      <c r="G195" s="3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2:47" ht="15.75" customHeight="1">
      <c r="B196" s="2"/>
      <c r="C196" s="2"/>
      <c r="D196" s="2"/>
      <c r="E196" s="2"/>
      <c r="F196" s="37"/>
      <c r="G196" s="3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2:47" ht="15.75" customHeight="1">
      <c r="B197" s="2"/>
      <c r="C197" s="2"/>
      <c r="D197" s="2"/>
      <c r="E197" s="2"/>
      <c r="F197" s="37"/>
      <c r="G197" s="3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2:47" ht="15.75" customHeight="1">
      <c r="B198" s="2"/>
      <c r="C198" s="2"/>
      <c r="D198" s="2"/>
      <c r="E198" s="2"/>
      <c r="F198" s="37"/>
      <c r="G198" s="3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2:47" ht="15.75" customHeight="1">
      <c r="B199" s="2"/>
      <c r="C199" s="2"/>
      <c r="D199" s="2"/>
      <c r="E199" s="2"/>
      <c r="F199" s="37"/>
      <c r="G199" s="3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2:47" ht="15.75" customHeight="1">
      <c r="B200" s="2"/>
      <c r="C200" s="2"/>
      <c r="D200" s="2"/>
      <c r="E200" s="2"/>
      <c r="F200" s="37"/>
      <c r="G200" s="3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2:47" ht="15.75" customHeight="1">
      <c r="B201" s="2"/>
      <c r="C201" s="2"/>
      <c r="D201" s="2"/>
      <c r="E201" s="2"/>
      <c r="F201" s="37"/>
      <c r="G201" s="3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2:47" ht="15.75" customHeight="1">
      <c r="B202" s="2"/>
      <c r="C202" s="2"/>
      <c r="D202" s="2"/>
      <c r="E202" s="2"/>
      <c r="F202" s="37"/>
      <c r="G202" s="3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2:47" ht="15.75" customHeight="1">
      <c r="B203" s="2"/>
      <c r="C203" s="2"/>
      <c r="D203" s="2"/>
      <c r="E203" s="2"/>
      <c r="F203" s="37"/>
      <c r="G203" s="3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2:47" ht="15.75" customHeight="1">
      <c r="B204" s="2"/>
      <c r="C204" s="2"/>
      <c r="D204" s="2"/>
      <c r="E204" s="2"/>
      <c r="F204" s="37"/>
      <c r="G204" s="3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2:47" ht="15.75" customHeight="1">
      <c r="B205" s="2"/>
      <c r="C205" s="2"/>
      <c r="D205" s="2"/>
      <c r="E205" s="2"/>
      <c r="F205" s="37"/>
      <c r="G205" s="3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2:47" ht="15.75" customHeight="1">
      <c r="B206" s="2"/>
      <c r="C206" s="2"/>
      <c r="D206" s="2"/>
      <c r="E206" s="2"/>
      <c r="F206" s="37"/>
      <c r="G206" s="3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2:47" ht="15.75" customHeight="1">
      <c r="B207" s="2"/>
      <c r="C207" s="2"/>
      <c r="D207" s="2"/>
      <c r="E207" s="2"/>
      <c r="F207" s="37"/>
      <c r="G207" s="3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2:47" ht="15.75" customHeight="1">
      <c r="B208" s="2"/>
      <c r="C208" s="2"/>
      <c r="D208" s="2"/>
      <c r="E208" s="2"/>
      <c r="F208" s="37"/>
      <c r="G208" s="3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2:47" ht="15.75" customHeight="1">
      <c r="B209" s="2"/>
      <c r="C209" s="2"/>
      <c r="D209" s="2"/>
      <c r="E209" s="2"/>
      <c r="F209" s="37"/>
      <c r="G209" s="3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2:47" ht="15.75" customHeight="1">
      <c r="B210" s="2"/>
      <c r="C210" s="2"/>
      <c r="D210" s="2"/>
      <c r="E210" s="2"/>
      <c r="F210" s="37"/>
      <c r="G210" s="3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2:47" ht="15.75" customHeight="1">
      <c r="B211" s="2"/>
      <c r="C211" s="2"/>
      <c r="D211" s="2"/>
      <c r="E211" s="2"/>
      <c r="F211" s="37"/>
      <c r="G211" s="3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2:47" ht="15.75" customHeight="1">
      <c r="B212" s="2"/>
      <c r="C212" s="2"/>
      <c r="D212" s="2"/>
      <c r="E212" s="2"/>
      <c r="F212" s="37"/>
      <c r="G212" s="3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2:47" ht="15.75" customHeight="1">
      <c r="B213" s="2"/>
      <c r="C213" s="2"/>
      <c r="D213" s="2"/>
      <c r="E213" s="2"/>
      <c r="F213" s="37"/>
      <c r="G213" s="3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2:47" ht="15.75" customHeight="1">
      <c r="B214" s="2"/>
      <c r="C214" s="2"/>
      <c r="D214" s="2"/>
      <c r="E214" s="2"/>
      <c r="F214" s="37"/>
      <c r="G214" s="3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2:47" ht="15.75" customHeight="1">
      <c r="B215" s="2"/>
      <c r="C215" s="2"/>
      <c r="D215" s="2"/>
      <c r="E215" s="2"/>
      <c r="F215" s="37"/>
      <c r="G215" s="3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2:47" ht="15.75" customHeight="1">
      <c r="B216" s="2"/>
      <c r="C216" s="2"/>
      <c r="D216" s="2"/>
      <c r="E216" s="2"/>
      <c r="F216" s="37"/>
      <c r="G216" s="3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2:47" ht="15.75" customHeight="1">
      <c r="B217" s="2"/>
      <c r="C217" s="2"/>
      <c r="D217" s="2"/>
      <c r="E217" s="2"/>
      <c r="F217" s="37"/>
      <c r="G217" s="3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2:47" ht="15.75" customHeight="1">
      <c r="B218" s="2"/>
      <c r="C218" s="2"/>
      <c r="D218" s="2"/>
      <c r="E218" s="2"/>
      <c r="F218" s="37"/>
      <c r="G218" s="3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2:47" ht="15.75" customHeight="1">
      <c r="B219" s="2"/>
      <c r="C219" s="2"/>
      <c r="D219" s="2"/>
      <c r="E219" s="2"/>
      <c r="F219" s="37"/>
      <c r="G219" s="3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2:47" ht="15.75" customHeight="1">
      <c r="B220" s="2"/>
      <c r="C220" s="2"/>
      <c r="D220" s="2"/>
      <c r="E220" s="2"/>
      <c r="F220" s="37"/>
      <c r="G220" s="3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2:47" ht="15.75" customHeight="1">
      <c r="B221" s="2"/>
      <c r="C221" s="2"/>
      <c r="D221" s="2"/>
      <c r="E221" s="2"/>
      <c r="F221" s="37"/>
      <c r="G221" s="3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2:47" ht="15.75" customHeight="1">
      <c r="B222" s="2"/>
      <c r="C222" s="2"/>
      <c r="D222" s="2"/>
      <c r="E222" s="2"/>
      <c r="F222" s="37"/>
      <c r="G222" s="3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2:47" ht="15.75" customHeight="1">
      <c r="B223" s="2"/>
      <c r="C223" s="2"/>
      <c r="D223" s="2"/>
      <c r="E223" s="2"/>
      <c r="F223" s="37"/>
      <c r="G223" s="3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2:47" ht="15.75" customHeight="1">
      <c r="B224" s="2"/>
      <c r="C224" s="2"/>
      <c r="D224" s="2"/>
      <c r="E224" s="2"/>
      <c r="F224" s="37"/>
      <c r="G224" s="3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2:47" ht="15.75" customHeight="1">
      <c r="B225" s="2"/>
      <c r="C225" s="2"/>
      <c r="D225" s="2"/>
      <c r="E225" s="2"/>
      <c r="F225" s="37"/>
      <c r="G225" s="3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2:47" ht="15.75" customHeight="1">
      <c r="B226" s="2"/>
      <c r="C226" s="2"/>
      <c r="D226" s="2"/>
      <c r="E226" s="2"/>
      <c r="F226" s="37"/>
      <c r="G226" s="3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2:47" ht="15.75" customHeight="1">
      <c r="B227" s="2"/>
      <c r="C227" s="2"/>
      <c r="D227" s="2"/>
      <c r="E227" s="2"/>
      <c r="F227" s="37"/>
      <c r="G227" s="3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2:47" ht="15.75" customHeight="1">
      <c r="B228" s="2"/>
      <c r="C228" s="2"/>
      <c r="D228" s="2"/>
      <c r="E228" s="2"/>
      <c r="F228" s="37"/>
      <c r="G228" s="3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2:47" ht="15.75" customHeight="1">
      <c r="B229" s="2"/>
      <c r="C229" s="2"/>
      <c r="D229" s="2"/>
      <c r="E229" s="2"/>
      <c r="F229" s="37"/>
      <c r="G229" s="3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2:47" ht="15.75" customHeight="1">
      <c r="B230" s="2"/>
      <c r="C230" s="2"/>
      <c r="D230" s="2"/>
      <c r="E230" s="2"/>
      <c r="F230" s="37"/>
      <c r="G230" s="3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2:47" ht="15.75" customHeight="1">
      <c r="B231" s="2"/>
      <c r="C231" s="2"/>
      <c r="D231" s="2"/>
      <c r="E231" s="2"/>
      <c r="F231" s="37"/>
      <c r="G231" s="3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2:47" ht="15.75" customHeight="1">
      <c r="B232" s="2"/>
      <c r="C232" s="2"/>
      <c r="D232" s="2"/>
      <c r="E232" s="2"/>
      <c r="F232" s="37"/>
      <c r="G232" s="3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2:47" ht="15.75" customHeight="1">
      <c r="B233" s="2"/>
      <c r="C233" s="2"/>
      <c r="D233" s="2"/>
      <c r="E233" s="2"/>
      <c r="F233" s="37"/>
      <c r="G233" s="3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2:47" ht="15.75" customHeight="1">
      <c r="B234" s="2"/>
      <c r="C234" s="2"/>
      <c r="D234" s="2"/>
      <c r="E234" s="2"/>
      <c r="F234" s="37"/>
      <c r="G234" s="3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2:47" ht="15.75" customHeight="1">
      <c r="B235" s="2"/>
      <c r="C235" s="2"/>
      <c r="D235" s="2"/>
      <c r="E235" s="2"/>
      <c r="F235" s="37"/>
      <c r="G235" s="3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2:47" ht="15.75" customHeight="1">
      <c r="B236" s="2"/>
      <c r="C236" s="2"/>
      <c r="D236" s="2"/>
      <c r="E236" s="2"/>
      <c r="F236" s="37"/>
      <c r="G236" s="3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2:47" ht="15.75" customHeight="1">
      <c r="B237" s="2"/>
      <c r="C237" s="2"/>
      <c r="D237" s="2"/>
      <c r="E237" s="2"/>
      <c r="F237" s="37"/>
      <c r="G237" s="3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2:47" ht="15.75" customHeight="1">
      <c r="B238" s="2"/>
      <c r="C238" s="2"/>
      <c r="D238" s="2"/>
      <c r="E238" s="2"/>
      <c r="F238" s="37"/>
      <c r="G238" s="3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2:47" ht="15.75" customHeight="1">
      <c r="B239" s="2"/>
      <c r="C239" s="2"/>
      <c r="D239" s="2"/>
      <c r="E239" s="2"/>
      <c r="F239" s="37"/>
      <c r="G239" s="3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2:47" ht="15.75" customHeight="1">
      <c r="B240" s="2"/>
      <c r="C240" s="2"/>
      <c r="D240" s="2"/>
      <c r="E240" s="2"/>
      <c r="F240" s="37"/>
      <c r="G240" s="3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2:47" ht="15.75" customHeight="1">
      <c r="B241" s="2"/>
      <c r="C241" s="2"/>
      <c r="D241" s="2"/>
      <c r="E241" s="2"/>
      <c r="F241" s="37"/>
      <c r="G241" s="3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2:47" ht="15.75" customHeight="1">
      <c r="B242" s="2"/>
      <c r="C242" s="2"/>
      <c r="D242" s="2"/>
      <c r="E242" s="2"/>
      <c r="F242" s="37"/>
      <c r="G242" s="3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2:47" ht="15.75" customHeight="1">
      <c r="B243" s="2"/>
      <c r="C243" s="2"/>
      <c r="D243" s="2"/>
      <c r="E243" s="2"/>
      <c r="F243" s="37"/>
      <c r="G243" s="3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2:47" ht="15.75" customHeight="1">
      <c r="B244" s="2"/>
      <c r="C244" s="2"/>
      <c r="D244" s="2"/>
      <c r="E244" s="2"/>
      <c r="F244" s="37"/>
      <c r="G244" s="3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2:47" ht="15.75" customHeight="1">
      <c r="B245" s="2"/>
      <c r="C245" s="2"/>
      <c r="D245" s="2"/>
      <c r="E245" s="2"/>
      <c r="F245" s="37"/>
      <c r="G245" s="3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2:47" ht="15.75" customHeight="1">
      <c r="B246" s="2"/>
      <c r="C246" s="2"/>
      <c r="D246" s="2"/>
      <c r="E246" s="2"/>
      <c r="F246" s="37"/>
      <c r="G246" s="3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2:47" ht="15.75" customHeight="1">
      <c r="B247" s="2"/>
      <c r="C247" s="2"/>
      <c r="D247" s="2"/>
      <c r="E247" s="2"/>
      <c r="F247" s="37"/>
      <c r="G247" s="3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2:47" ht="15.75" customHeight="1">
      <c r="B248" s="2"/>
      <c r="C248" s="2"/>
      <c r="D248" s="2"/>
      <c r="E248" s="2"/>
      <c r="F248" s="37"/>
      <c r="G248" s="3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2:47" ht="15.75" customHeight="1">
      <c r="B249" s="2"/>
      <c r="C249" s="2"/>
      <c r="D249" s="2"/>
      <c r="E249" s="2"/>
      <c r="F249" s="37"/>
      <c r="G249" s="3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2:47" ht="15.75" customHeight="1">
      <c r="B250" s="2"/>
      <c r="C250" s="2"/>
      <c r="D250" s="2"/>
      <c r="E250" s="2"/>
      <c r="F250" s="37"/>
      <c r="G250" s="3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2:47" ht="15.75" customHeight="1">
      <c r="B251" s="2"/>
      <c r="C251" s="2"/>
      <c r="D251" s="2"/>
      <c r="E251" s="2"/>
      <c r="F251" s="37"/>
      <c r="G251" s="3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2:47" ht="15.75" customHeight="1">
      <c r="B252" s="2"/>
      <c r="C252" s="2"/>
      <c r="D252" s="2"/>
      <c r="E252" s="2"/>
      <c r="F252" s="37"/>
      <c r="G252" s="3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2:47" ht="15.75" customHeight="1">
      <c r="B253" s="2"/>
      <c r="C253" s="2"/>
      <c r="D253" s="2"/>
      <c r="E253" s="2"/>
      <c r="F253" s="37"/>
      <c r="G253" s="3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2:47" ht="15.75" customHeight="1">
      <c r="B254" s="2"/>
      <c r="C254" s="2"/>
      <c r="D254" s="2"/>
      <c r="E254" s="2"/>
      <c r="F254" s="37"/>
      <c r="G254" s="3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2:47" ht="15.75" customHeight="1">
      <c r="B255" s="2"/>
      <c r="C255" s="2"/>
      <c r="D255" s="2"/>
      <c r="E255" s="2"/>
      <c r="F255" s="37"/>
      <c r="G255" s="3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2:47" ht="15.75" customHeight="1">
      <c r="B256" s="2"/>
      <c r="C256" s="2"/>
      <c r="D256" s="2"/>
      <c r="E256" s="2"/>
      <c r="F256" s="37"/>
      <c r="G256" s="3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2:47" ht="15.75" customHeight="1">
      <c r="B257" s="2"/>
      <c r="C257" s="2"/>
      <c r="D257" s="2"/>
      <c r="E257" s="2"/>
      <c r="F257" s="37"/>
      <c r="G257" s="3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2:47" ht="15.75" customHeight="1">
      <c r="B258" s="2"/>
      <c r="C258" s="2"/>
      <c r="D258" s="2"/>
      <c r="E258" s="2"/>
      <c r="F258" s="37"/>
      <c r="G258" s="3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2:47" ht="15.75" customHeight="1">
      <c r="B259" s="2"/>
      <c r="C259" s="2"/>
      <c r="D259" s="2"/>
      <c r="E259" s="2"/>
      <c r="F259" s="37"/>
      <c r="G259" s="3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2:47" ht="15.75" customHeight="1">
      <c r="B260" s="2"/>
      <c r="C260" s="2"/>
      <c r="D260" s="2"/>
      <c r="E260" s="2"/>
      <c r="F260" s="37"/>
      <c r="G260" s="3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2:47" ht="15.75" customHeight="1">
      <c r="B261" s="2"/>
      <c r="C261" s="2"/>
      <c r="D261" s="2"/>
      <c r="E261" s="2"/>
      <c r="F261" s="37"/>
      <c r="G261" s="3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2:47" ht="15.75" customHeight="1">
      <c r="B262" s="2"/>
      <c r="C262" s="2"/>
      <c r="D262" s="2"/>
      <c r="E262" s="2"/>
      <c r="F262" s="37"/>
      <c r="G262" s="3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2:47" ht="15.75" customHeight="1">
      <c r="B263" s="2"/>
      <c r="C263" s="2"/>
      <c r="D263" s="2"/>
      <c r="E263" s="2"/>
      <c r="F263" s="37"/>
      <c r="G263" s="3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2:47" ht="15.75" customHeight="1">
      <c r="B264" s="2"/>
      <c r="C264" s="2"/>
      <c r="D264" s="2"/>
      <c r="E264" s="2"/>
      <c r="F264" s="37"/>
      <c r="G264" s="3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2:47" ht="15.75" customHeight="1">
      <c r="B265" s="2"/>
      <c r="C265" s="2"/>
      <c r="D265" s="2"/>
      <c r="E265" s="2"/>
      <c r="F265" s="37"/>
      <c r="G265" s="3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2:47" ht="15.75" customHeight="1">
      <c r="B266" s="2"/>
      <c r="C266" s="2"/>
      <c r="D266" s="2"/>
      <c r="E266" s="2"/>
      <c r="F266" s="37"/>
      <c r="G266" s="3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2:47" ht="15.75" customHeight="1">
      <c r="B267" s="2"/>
      <c r="C267" s="2"/>
      <c r="D267" s="2"/>
      <c r="E267" s="2"/>
      <c r="F267" s="37"/>
      <c r="G267" s="3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2:47" ht="15.75" customHeight="1">
      <c r="B268" s="2"/>
      <c r="C268" s="2"/>
      <c r="D268" s="2"/>
      <c r="E268" s="2"/>
      <c r="F268" s="37"/>
      <c r="G268" s="3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2:47" ht="15.75" customHeight="1">
      <c r="B269" s="2"/>
      <c r="C269" s="2"/>
      <c r="D269" s="2"/>
      <c r="E269" s="2"/>
      <c r="F269" s="37"/>
      <c r="G269" s="3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2:47" ht="15.75" customHeight="1">
      <c r="B270" s="2"/>
      <c r="C270" s="2"/>
      <c r="D270" s="2"/>
      <c r="E270" s="2"/>
      <c r="F270" s="37"/>
      <c r="G270" s="3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2:47" ht="15.75" customHeight="1">
      <c r="B271" s="2"/>
      <c r="C271" s="2"/>
      <c r="D271" s="2"/>
      <c r="E271" s="2"/>
      <c r="F271" s="37"/>
      <c r="G271" s="3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2:47" ht="15.75" customHeight="1">
      <c r="B272" s="2"/>
      <c r="C272" s="2"/>
      <c r="D272" s="2"/>
      <c r="E272" s="2"/>
      <c r="F272" s="37"/>
      <c r="G272" s="3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2:47" ht="15.75" customHeight="1">
      <c r="B273" s="2"/>
      <c r="C273" s="2"/>
      <c r="D273" s="2"/>
      <c r="E273" s="2"/>
      <c r="F273" s="37"/>
      <c r="G273" s="3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2:47" ht="15.75" customHeight="1">
      <c r="B274" s="2"/>
      <c r="C274" s="2"/>
      <c r="D274" s="2"/>
      <c r="E274" s="2"/>
      <c r="F274" s="37"/>
      <c r="G274" s="3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2:47" ht="15.75" customHeight="1">
      <c r="B275" s="2"/>
      <c r="C275" s="2"/>
      <c r="D275" s="2"/>
      <c r="E275" s="2"/>
      <c r="F275" s="37"/>
      <c r="G275" s="3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2:47" ht="15.75" customHeight="1">
      <c r="B276" s="2"/>
      <c r="C276" s="2"/>
      <c r="D276" s="2"/>
      <c r="E276" s="2"/>
      <c r="F276" s="37"/>
      <c r="G276" s="3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2:47" ht="15.75" customHeight="1">
      <c r="B277" s="2"/>
      <c r="C277" s="2"/>
      <c r="D277" s="2"/>
      <c r="E277" s="2"/>
      <c r="F277" s="37"/>
      <c r="G277" s="3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2:47" ht="15.75" customHeight="1">
      <c r="B278" s="2"/>
      <c r="C278" s="2"/>
      <c r="D278" s="2"/>
      <c r="E278" s="2"/>
      <c r="F278" s="37"/>
      <c r="G278" s="3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2:47" ht="15.75" customHeight="1">
      <c r="B279" s="2"/>
      <c r="C279" s="2"/>
      <c r="D279" s="2"/>
      <c r="E279" s="2"/>
      <c r="F279" s="37"/>
      <c r="G279" s="3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2:47" ht="15.75" customHeight="1">
      <c r="B280" s="2"/>
      <c r="C280" s="2"/>
      <c r="D280" s="2"/>
      <c r="E280" s="2"/>
      <c r="F280" s="37"/>
      <c r="G280" s="3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2:47" ht="15.75" customHeight="1">
      <c r="B281" s="2"/>
      <c r="C281" s="2"/>
      <c r="D281" s="2"/>
      <c r="E281" s="2"/>
      <c r="F281" s="37"/>
      <c r="G281" s="3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2:47" ht="15.75" customHeight="1">
      <c r="B282" s="2"/>
      <c r="C282" s="2"/>
      <c r="D282" s="2"/>
      <c r="E282" s="2"/>
      <c r="F282" s="37"/>
      <c r="G282" s="3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2:47" ht="15.75" customHeight="1">
      <c r="B283" s="2"/>
      <c r="C283" s="2"/>
      <c r="D283" s="2"/>
      <c r="E283" s="2"/>
      <c r="F283" s="37"/>
      <c r="G283" s="3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2:47" ht="15.75" customHeight="1">
      <c r="B284" s="2"/>
      <c r="C284" s="2"/>
      <c r="D284" s="2"/>
      <c r="E284" s="2"/>
      <c r="F284" s="37"/>
      <c r="G284" s="3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2:47" ht="15.75" customHeight="1">
      <c r="B285" s="2"/>
      <c r="C285" s="2"/>
      <c r="D285" s="2"/>
      <c r="E285" s="2"/>
      <c r="F285" s="37"/>
      <c r="G285" s="3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2:47" ht="15.75" customHeight="1">
      <c r="B286" s="2"/>
      <c r="C286" s="2"/>
      <c r="D286" s="2"/>
      <c r="E286" s="2"/>
      <c r="F286" s="37"/>
      <c r="G286" s="3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2:47" ht="15.75" customHeight="1">
      <c r="B287" s="2"/>
      <c r="C287" s="2"/>
      <c r="D287" s="2"/>
      <c r="E287" s="2"/>
      <c r="F287" s="37"/>
      <c r="G287" s="3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2:47" ht="15.75" customHeight="1">
      <c r="B288" s="2"/>
      <c r="C288" s="2"/>
      <c r="D288" s="2"/>
      <c r="E288" s="2"/>
      <c r="F288" s="37"/>
      <c r="G288" s="3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2:47" ht="15.75" customHeight="1">
      <c r="B289" s="2"/>
      <c r="C289" s="2"/>
      <c r="D289" s="2"/>
      <c r="E289" s="2"/>
      <c r="F289" s="37"/>
      <c r="G289" s="3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2:47" ht="15.75" customHeight="1">
      <c r="B290" s="2"/>
      <c r="C290" s="2"/>
      <c r="D290" s="2"/>
      <c r="E290" s="2"/>
      <c r="F290" s="37"/>
      <c r="G290" s="3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2:47" ht="15.75" customHeight="1">
      <c r="B291" s="2"/>
      <c r="C291" s="2"/>
      <c r="D291" s="2"/>
      <c r="E291" s="2"/>
      <c r="F291" s="37"/>
      <c r="G291" s="3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2:47" ht="15.75" customHeight="1">
      <c r="B292" s="2"/>
      <c r="C292" s="2"/>
      <c r="D292" s="2"/>
      <c r="E292" s="2"/>
      <c r="F292" s="37"/>
      <c r="G292" s="3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2:47" ht="15.75" customHeight="1">
      <c r="B293" s="2"/>
      <c r="C293" s="2"/>
      <c r="D293" s="2"/>
      <c r="E293" s="2"/>
      <c r="F293" s="37"/>
      <c r="G293" s="3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2:47" ht="15.75" customHeight="1">
      <c r="B294" s="2"/>
      <c r="C294" s="2"/>
      <c r="D294" s="2"/>
      <c r="E294" s="2"/>
      <c r="F294" s="37"/>
      <c r="G294" s="3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2:47" ht="15.75" customHeight="1">
      <c r="B295" s="2"/>
      <c r="C295" s="2"/>
      <c r="D295" s="2"/>
      <c r="E295" s="2"/>
      <c r="F295" s="37"/>
      <c r="G295" s="3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2:47" ht="15.75" customHeight="1">
      <c r="B296" s="2"/>
      <c r="C296" s="2"/>
      <c r="D296" s="2"/>
      <c r="E296" s="2"/>
      <c r="F296" s="37"/>
      <c r="G296" s="3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2:47" ht="15.75" customHeight="1">
      <c r="B297" s="2"/>
      <c r="C297" s="2"/>
      <c r="D297" s="2"/>
      <c r="E297" s="2"/>
      <c r="F297" s="37"/>
      <c r="G297" s="3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2:47" ht="15.75" customHeight="1">
      <c r="B298" s="2"/>
      <c r="C298" s="2"/>
      <c r="D298" s="2"/>
      <c r="E298" s="2"/>
      <c r="F298" s="37"/>
      <c r="G298" s="3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2:47" ht="15.75" customHeight="1">
      <c r="B299" s="2"/>
      <c r="C299" s="2"/>
      <c r="D299" s="2"/>
      <c r="E299" s="2"/>
      <c r="F299" s="37"/>
      <c r="G299" s="3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2:47" ht="15.75" customHeight="1">
      <c r="B300" s="2"/>
      <c r="C300" s="2"/>
      <c r="D300" s="2"/>
      <c r="E300" s="2"/>
      <c r="F300" s="37"/>
      <c r="G300" s="3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2:47" ht="15.75" customHeight="1">
      <c r="B301" s="2"/>
      <c r="C301" s="2"/>
      <c r="D301" s="2"/>
      <c r="E301" s="2"/>
      <c r="F301" s="37"/>
      <c r="G301" s="3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2:47" ht="15.75" customHeight="1">
      <c r="B302" s="2"/>
      <c r="C302" s="2"/>
      <c r="D302" s="2"/>
      <c r="E302" s="2"/>
      <c r="F302" s="37"/>
      <c r="G302" s="3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2:47" ht="15.75" customHeight="1">
      <c r="B303" s="2"/>
      <c r="C303" s="2"/>
      <c r="D303" s="2"/>
      <c r="E303" s="2"/>
      <c r="F303" s="37"/>
      <c r="G303" s="3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2:47" ht="15.75" customHeight="1">
      <c r="B304" s="2"/>
      <c r="C304" s="2"/>
      <c r="D304" s="2"/>
      <c r="E304" s="2"/>
      <c r="F304" s="37"/>
      <c r="G304" s="3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2:47" ht="15.75" customHeight="1">
      <c r="B305" s="2"/>
      <c r="C305" s="2"/>
      <c r="D305" s="2"/>
      <c r="E305" s="2"/>
      <c r="F305" s="37"/>
      <c r="G305" s="3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2:47" ht="15.75" customHeight="1">
      <c r="B306" s="2"/>
      <c r="C306" s="2"/>
      <c r="D306" s="2"/>
      <c r="E306" s="2"/>
      <c r="F306" s="37"/>
      <c r="G306" s="3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2:47" ht="15.75" customHeight="1">
      <c r="B307" s="2"/>
      <c r="C307" s="2"/>
      <c r="D307" s="2"/>
      <c r="E307" s="2"/>
      <c r="F307" s="37"/>
      <c r="G307" s="3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2:47" ht="15.75" customHeight="1">
      <c r="B308" s="2"/>
      <c r="C308" s="2"/>
      <c r="D308" s="2"/>
      <c r="E308" s="2"/>
      <c r="F308" s="37"/>
      <c r="G308" s="3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2:47" ht="15.75" customHeight="1">
      <c r="B309" s="2"/>
      <c r="C309" s="2"/>
      <c r="D309" s="2"/>
      <c r="E309" s="2"/>
      <c r="F309" s="37"/>
      <c r="G309" s="3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2:47" ht="15.75" customHeight="1">
      <c r="B310" s="2"/>
      <c r="C310" s="2"/>
      <c r="D310" s="2"/>
      <c r="E310" s="2"/>
      <c r="F310" s="37"/>
      <c r="G310" s="3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2:47" ht="15.75" customHeight="1">
      <c r="B311" s="2"/>
      <c r="C311" s="2"/>
      <c r="D311" s="2"/>
      <c r="E311" s="2"/>
      <c r="F311" s="37"/>
      <c r="G311" s="3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2:47" ht="15.75" customHeight="1">
      <c r="B312" s="2"/>
      <c r="C312" s="2"/>
      <c r="D312" s="2"/>
      <c r="E312" s="2"/>
      <c r="F312" s="37"/>
      <c r="G312" s="3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2:47" ht="15.75" customHeight="1">
      <c r="B313" s="2"/>
      <c r="C313" s="2"/>
      <c r="D313" s="2"/>
      <c r="E313" s="2"/>
      <c r="F313" s="37"/>
      <c r="G313" s="3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2:47" ht="15.75" customHeight="1">
      <c r="B314" s="2"/>
      <c r="C314" s="2"/>
      <c r="D314" s="2"/>
      <c r="E314" s="2"/>
      <c r="F314" s="37"/>
      <c r="G314" s="3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2:47" ht="15.75" customHeight="1">
      <c r="B315" s="2"/>
      <c r="C315" s="2"/>
      <c r="D315" s="2"/>
      <c r="E315" s="2"/>
      <c r="F315" s="37"/>
      <c r="G315" s="3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2:47" ht="15.75" customHeight="1">
      <c r="B316" s="2"/>
      <c r="C316" s="2"/>
      <c r="D316" s="2"/>
      <c r="E316" s="2"/>
      <c r="F316" s="37"/>
      <c r="G316" s="3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2:47" ht="15.75" customHeight="1">
      <c r="B317" s="2"/>
      <c r="C317" s="2"/>
      <c r="D317" s="2"/>
      <c r="E317" s="2"/>
      <c r="F317" s="37"/>
      <c r="G317" s="3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2:47" ht="15.75" customHeight="1">
      <c r="B318" s="2"/>
      <c r="C318" s="2"/>
      <c r="D318" s="2"/>
      <c r="E318" s="2"/>
      <c r="F318" s="37"/>
      <c r="G318" s="3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2:47" ht="15.75" customHeight="1">
      <c r="B319" s="2"/>
      <c r="C319" s="2"/>
      <c r="D319" s="2"/>
      <c r="E319" s="2"/>
      <c r="F319" s="37"/>
      <c r="G319" s="3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2:47" ht="15.75" customHeight="1">
      <c r="B320" s="2"/>
      <c r="C320" s="2"/>
      <c r="D320" s="2"/>
      <c r="E320" s="2"/>
      <c r="F320" s="37"/>
      <c r="G320" s="3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2:47" ht="15.75" customHeight="1">
      <c r="B321" s="2"/>
      <c r="C321" s="2"/>
      <c r="D321" s="2"/>
      <c r="E321" s="2"/>
      <c r="F321" s="37"/>
      <c r="G321" s="3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2:47" ht="15.75" customHeight="1">
      <c r="B322" s="2"/>
      <c r="C322" s="2"/>
      <c r="D322" s="2"/>
      <c r="E322" s="2"/>
      <c r="F322" s="37"/>
      <c r="G322" s="3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2:47" ht="15.75" customHeight="1">
      <c r="B323" s="2"/>
      <c r="C323" s="2"/>
      <c r="D323" s="2"/>
      <c r="E323" s="2"/>
      <c r="F323" s="37"/>
      <c r="G323" s="3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2:47" ht="15.75" customHeight="1">
      <c r="B324" s="2"/>
      <c r="C324" s="2"/>
      <c r="D324" s="2"/>
      <c r="E324" s="2"/>
      <c r="F324" s="37"/>
      <c r="G324" s="3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2:47" ht="15.75" customHeight="1">
      <c r="B325" s="2"/>
      <c r="C325" s="2"/>
      <c r="D325" s="2"/>
      <c r="E325" s="2"/>
      <c r="F325" s="37"/>
      <c r="G325" s="3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2:47" ht="15.75" customHeight="1">
      <c r="B326" s="2"/>
      <c r="C326" s="2"/>
      <c r="D326" s="2"/>
      <c r="E326" s="2"/>
      <c r="F326" s="37"/>
      <c r="G326" s="3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2:47" ht="15.75" customHeight="1">
      <c r="B327" s="2"/>
      <c r="C327" s="2"/>
      <c r="D327" s="2"/>
      <c r="E327" s="2"/>
      <c r="F327" s="37"/>
      <c r="G327" s="3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2:47" ht="15.75" customHeight="1">
      <c r="B328" s="2"/>
      <c r="C328" s="2"/>
      <c r="D328" s="2"/>
      <c r="E328" s="2"/>
      <c r="F328" s="37"/>
      <c r="G328" s="3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2:47" ht="15.75" customHeight="1">
      <c r="B329" s="2"/>
      <c r="C329" s="2"/>
      <c r="D329" s="2"/>
      <c r="E329" s="2"/>
      <c r="F329" s="37"/>
      <c r="G329" s="3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2:47" ht="15.75" customHeight="1">
      <c r="B330" s="2"/>
      <c r="C330" s="2"/>
      <c r="D330" s="2"/>
      <c r="E330" s="2"/>
      <c r="F330" s="37"/>
      <c r="G330" s="3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2:47" ht="15.75" customHeight="1">
      <c r="B331" s="2"/>
      <c r="C331" s="2"/>
      <c r="D331" s="2"/>
      <c r="E331" s="2"/>
      <c r="F331" s="37"/>
      <c r="G331" s="3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2:47" ht="15.75" customHeight="1">
      <c r="B332" s="2"/>
      <c r="C332" s="2"/>
      <c r="D332" s="2"/>
      <c r="E332" s="2"/>
      <c r="F332" s="37"/>
      <c r="G332" s="3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2:47" ht="15.75" customHeight="1">
      <c r="B333" s="2"/>
      <c r="C333" s="2"/>
      <c r="D333" s="2"/>
      <c r="E333" s="2"/>
      <c r="F333" s="37"/>
      <c r="G333" s="3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2:47" ht="15.75" customHeight="1">
      <c r="B334" s="2"/>
      <c r="C334" s="2"/>
      <c r="D334" s="2"/>
      <c r="E334" s="2"/>
      <c r="F334" s="37"/>
      <c r="G334" s="3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2:47" ht="15.75" customHeight="1">
      <c r="B335" s="2"/>
      <c r="C335" s="2"/>
      <c r="D335" s="2"/>
      <c r="E335" s="2"/>
      <c r="F335" s="37"/>
      <c r="G335" s="3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2:47" ht="15.75" customHeight="1">
      <c r="B336" s="2"/>
      <c r="C336" s="2"/>
      <c r="D336" s="2"/>
      <c r="E336" s="2"/>
      <c r="F336" s="37"/>
      <c r="G336" s="3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2:47" ht="15.75" customHeight="1">
      <c r="B337" s="2"/>
      <c r="C337" s="2"/>
      <c r="D337" s="2"/>
      <c r="E337" s="2"/>
      <c r="F337" s="37"/>
      <c r="G337" s="3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2:47" ht="15.75" customHeight="1">
      <c r="B338" s="2"/>
      <c r="C338" s="2"/>
      <c r="D338" s="2"/>
      <c r="E338" s="2"/>
      <c r="F338" s="37"/>
      <c r="G338" s="3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2:47" ht="15.75" customHeight="1">
      <c r="B339" s="2"/>
      <c r="C339" s="2"/>
      <c r="D339" s="2"/>
      <c r="E339" s="2"/>
      <c r="F339" s="37"/>
      <c r="G339" s="3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2:47" ht="15.75" customHeight="1">
      <c r="B340" s="2"/>
      <c r="C340" s="2"/>
      <c r="D340" s="2"/>
      <c r="E340" s="2"/>
      <c r="F340" s="37"/>
      <c r="G340" s="3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2:47" ht="15.75" customHeight="1">
      <c r="B341" s="2"/>
      <c r="C341" s="2"/>
      <c r="D341" s="2"/>
      <c r="E341" s="2"/>
      <c r="F341" s="37"/>
      <c r="G341" s="3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2:47" ht="15.75" customHeight="1">
      <c r="B342" s="2"/>
      <c r="C342" s="2"/>
      <c r="D342" s="2"/>
      <c r="E342" s="2"/>
      <c r="F342" s="37"/>
      <c r="G342" s="3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2:47" ht="15.75" customHeight="1">
      <c r="B343" s="2"/>
      <c r="C343" s="2"/>
      <c r="D343" s="2"/>
      <c r="E343" s="2"/>
      <c r="F343" s="37"/>
      <c r="G343" s="3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2:47" ht="15.75" customHeight="1">
      <c r="B344" s="2"/>
      <c r="C344" s="2"/>
      <c r="D344" s="2"/>
      <c r="E344" s="2"/>
      <c r="F344" s="37"/>
      <c r="G344" s="3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2:47" ht="15.75" customHeight="1">
      <c r="B345" s="2"/>
      <c r="C345" s="2"/>
      <c r="D345" s="2"/>
      <c r="E345" s="2"/>
      <c r="F345" s="37"/>
      <c r="G345" s="3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2:47" ht="15.75" customHeight="1">
      <c r="B346" s="2"/>
      <c r="C346" s="2"/>
      <c r="D346" s="2"/>
      <c r="E346" s="2"/>
      <c r="F346" s="37"/>
      <c r="G346" s="3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2:47" ht="15.75" customHeight="1">
      <c r="B347" s="2"/>
      <c r="C347" s="2"/>
      <c r="D347" s="2"/>
      <c r="E347" s="2"/>
      <c r="F347" s="37"/>
      <c r="G347" s="3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2:47" ht="15.75" customHeight="1">
      <c r="B348" s="2"/>
      <c r="C348" s="2"/>
      <c r="D348" s="2"/>
      <c r="E348" s="2"/>
      <c r="F348" s="37"/>
      <c r="G348" s="3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2:47" ht="15.75" customHeight="1">
      <c r="B349" s="2"/>
      <c r="C349" s="2"/>
      <c r="D349" s="2"/>
      <c r="E349" s="2"/>
      <c r="F349" s="37"/>
      <c r="G349" s="3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2:47" ht="15.75" customHeight="1">
      <c r="B350" s="2"/>
      <c r="C350" s="2"/>
      <c r="D350" s="2"/>
      <c r="E350" s="2"/>
      <c r="F350" s="37"/>
      <c r="G350" s="3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2:47" ht="15.75" customHeight="1">
      <c r="B351" s="2"/>
      <c r="C351" s="2"/>
      <c r="D351" s="2"/>
      <c r="E351" s="2"/>
      <c r="F351" s="37"/>
      <c r="G351" s="3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2:47" ht="15.75" customHeight="1">
      <c r="B352" s="2"/>
      <c r="C352" s="2"/>
      <c r="D352" s="2"/>
      <c r="E352" s="2"/>
      <c r="F352" s="37"/>
      <c r="G352" s="3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2:47" ht="15.75" customHeight="1">
      <c r="B353" s="2"/>
      <c r="C353" s="2"/>
      <c r="D353" s="2"/>
      <c r="E353" s="2"/>
      <c r="F353" s="37"/>
      <c r="G353" s="3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2:47" ht="15.75" customHeight="1">
      <c r="B354" s="2"/>
      <c r="C354" s="2"/>
      <c r="D354" s="2"/>
      <c r="E354" s="2"/>
      <c r="F354" s="37"/>
      <c r="G354" s="3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2:47" ht="15.75" customHeight="1">
      <c r="B355" s="2"/>
      <c r="C355" s="2"/>
      <c r="D355" s="2"/>
      <c r="E355" s="2"/>
      <c r="F355" s="37"/>
      <c r="G355" s="3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2:47" ht="15.75" customHeight="1">
      <c r="B356" s="2"/>
      <c r="C356" s="2"/>
      <c r="D356" s="2"/>
      <c r="E356" s="2"/>
      <c r="F356" s="37"/>
      <c r="G356" s="3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2:47" ht="15.75" customHeight="1">
      <c r="B357" s="2"/>
      <c r="C357" s="2"/>
      <c r="D357" s="2"/>
      <c r="E357" s="2"/>
      <c r="F357" s="37"/>
      <c r="G357" s="3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2:47" ht="15.75" customHeight="1">
      <c r="B358" s="2"/>
      <c r="C358" s="2"/>
      <c r="D358" s="2"/>
      <c r="E358" s="2"/>
      <c r="F358" s="37"/>
      <c r="G358" s="3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2:47" ht="15.75" customHeight="1">
      <c r="B359" s="2"/>
      <c r="C359" s="2"/>
      <c r="D359" s="2"/>
      <c r="E359" s="2"/>
      <c r="F359" s="37"/>
      <c r="G359" s="3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2:47" ht="15.75" customHeight="1">
      <c r="B360" s="2"/>
      <c r="C360" s="2"/>
      <c r="D360" s="2"/>
      <c r="E360" s="2"/>
      <c r="F360" s="37"/>
      <c r="G360" s="3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2:47" ht="15.75" customHeight="1">
      <c r="B361" s="2"/>
      <c r="C361" s="2"/>
      <c r="D361" s="2"/>
      <c r="E361" s="2"/>
      <c r="F361" s="37"/>
      <c r="G361" s="3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2:47" ht="15.75" customHeight="1">
      <c r="B362" s="2"/>
      <c r="C362" s="2"/>
      <c r="D362" s="2"/>
      <c r="E362" s="2"/>
      <c r="F362" s="37"/>
      <c r="G362" s="3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2:47" ht="15.75" customHeight="1">
      <c r="B363" s="2"/>
      <c r="C363" s="2"/>
      <c r="D363" s="2"/>
      <c r="E363" s="2"/>
      <c r="F363" s="37"/>
      <c r="G363" s="3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2:47" ht="15.75" customHeight="1">
      <c r="B364" s="2"/>
      <c r="C364" s="2"/>
      <c r="D364" s="2"/>
      <c r="E364" s="2"/>
      <c r="F364" s="37"/>
      <c r="G364" s="3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2:47" ht="15.75" customHeight="1">
      <c r="B365" s="2"/>
      <c r="C365" s="2"/>
      <c r="D365" s="2"/>
      <c r="E365" s="2"/>
      <c r="F365" s="37"/>
      <c r="G365" s="3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2:47" ht="15.75" customHeight="1">
      <c r="B366" s="2"/>
      <c r="C366" s="2"/>
      <c r="D366" s="2"/>
      <c r="E366" s="2"/>
      <c r="F366" s="37"/>
      <c r="G366" s="3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2:47" ht="15.75" customHeight="1">
      <c r="B367" s="2"/>
      <c r="C367" s="2"/>
      <c r="D367" s="2"/>
      <c r="E367" s="2"/>
      <c r="F367" s="37"/>
      <c r="G367" s="3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2:47" ht="15.75" customHeight="1">
      <c r="B368" s="2"/>
      <c r="C368" s="2"/>
      <c r="D368" s="2"/>
      <c r="E368" s="2"/>
      <c r="F368" s="37"/>
      <c r="G368" s="3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2:47" ht="15.75" customHeight="1">
      <c r="B369" s="2"/>
      <c r="C369" s="2"/>
      <c r="D369" s="2"/>
      <c r="E369" s="2"/>
      <c r="F369" s="37"/>
      <c r="G369" s="3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2:47" ht="15.75" customHeight="1">
      <c r="B370" s="2"/>
      <c r="C370" s="2"/>
      <c r="D370" s="2"/>
      <c r="E370" s="2"/>
      <c r="F370" s="37"/>
      <c r="G370" s="3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2:47" ht="15.75" customHeight="1">
      <c r="B371" s="2"/>
      <c r="C371" s="2"/>
      <c r="D371" s="2"/>
      <c r="E371" s="2"/>
      <c r="F371" s="37"/>
      <c r="G371" s="3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2:47" ht="15.75" customHeight="1">
      <c r="B372" s="2"/>
      <c r="C372" s="2"/>
      <c r="D372" s="2"/>
      <c r="E372" s="2"/>
      <c r="F372" s="37"/>
      <c r="G372" s="3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2:47" ht="15.75" customHeight="1">
      <c r="B373" s="2"/>
      <c r="C373" s="2"/>
      <c r="D373" s="2"/>
      <c r="E373" s="2"/>
      <c r="F373" s="37"/>
      <c r="G373" s="3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2:47" ht="15.75" customHeight="1">
      <c r="B374" s="2"/>
      <c r="C374" s="2"/>
      <c r="D374" s="2"/>
      <c r="E374" s="2"/>
      <c r="F374" s="37"/>
      <c r="G374" s="3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2:47" ht="15.75" customHeight="1">
      <c r="B375" s="2"/>
      <c r="C375" s="2"/>
      <c r="D375" s="2"/>
      <c r="E375" s="2"/>
      <c r="F375" s="37"/>
      <c r="G375" s="3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2:47" ht="15.75" customHeight="1">
      <c r="B376" s="2"/>
      <c r="C376" s="2"/>
      <c r="D376" s="2"/>
      <c r="E376" s="2"/>
      <c r="F376" s="37"/>
      <c r="G376" s="3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2:47" ht="15.75" customHeight="1">
      <c r="B377" s="2"/>
      <c r="C377" s="2"/>
      <c r="D377" s="2"/>
      <c r="E377" s="2"/>
      <c r="F377" s="37"/>
      <c r="G377" s="3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2:47" ht="15.75" customHeight="1">
      <c r="B378" s="2"/>
      <c r="C378" s="2"/>
      <c r="D378" s="2"/>
      <c r="E378" s="2"/>
      <c r="F378" s="37"/>
      <c r="G378" s="3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2:47" ht="15.75" customHeight="1">
      <c r="B379" s="2"/>
      <c r="C379" s="2"/>
      <c r="D379" s="2"/>
      <c r="E379" s="2"/>
      <c r="F379" s="37"/>
      <c r="G379" s="3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2:47" ht="15.75" customHeight="1">
      <c r="B380" s="2"/>
      <c r="C380" s="2"/>
      <c r="D380" s="2"/>
      <c r="E380" s="2"/>
      <c r="F380" s="37"/>
      <c r="G380" s="3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2:47" ht="15.75" customHeight="1">
      <c r="B381" s="2"/>
      <c r="C381" s="2"/>
      <c r="D381" s="2"/>
      <c r="E381" s="2"/>
      <c r="F381" s="37"/>
      <c r="G381" s="3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2:47" ht="15.75" customHeight="1">
      <c r="B382" s="2"/>
      <c r="C382" s="2"/>
      <c r="D382" s="2"/>
      <c r="E382" s="2"/>
      <c r="F382" s="37"/>
      <c r="G382" s="3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2:47" ht="15.75" customHeight="1">
      <c r="B383" s="2"/>
      <c r="C383" s="2"/>
      <c r="D383" s="2"/>
      <c r="E383" s="2"/>
      <c r="F383" s="37"/>
      <c r="G383" s="3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2:47" ht="15.75" customHeight="1">
      <c r="B384" s="2"/>
      <c r="C384" s="2"/>
      <c r="D384" s="2"/>
      <c r="E384" s="2"/>
      <c r="F384" s="37"/>
      <c r="G384" s="3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2:47" ht="15.75" customHeight="1">
      <c r="B385" s="2"/>
      <c r="C385" s="2"/>
      <c r="D385" s="2"/>
      <c r="E385" s="2"/>
      <c r="F385" s="37"/>
      <c r="G385" s="3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2:47" ht="15.75" customHeight="1">
      <c r="B386" s="2"/>
      <c r="C386" s="2"/>
      <c r="D386" s="2"/>
      <c r="E386" s="2"/>
      <c r="F386" s="37"/>
      <c r="G386" s="3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2:47" ht="15.75" customHeight="1">
      <c r="B387" s="2"/>
      <c r="C387" s="2"/>
      <c r="D387" s="2"/>
      <c r="E387" s="2"/>
      <c r="F387" s="37"/>
      <c r="G387" s="3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2:47" ht="15.75" customHeight="1">
      <c r="B388" s="2"/>
      <c r="C388" s="2"/>
      <c r="D388" s="2"/>
      <c r="E388" s="2"/>
      <c r="F388" s="37"/>
      <c r="G388" s="3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2:47" ht="15.75" customHeight="1">
      <c r="B389" s="2"/>
      <c r="C389" s="2"/>
      <c r="D389" s="2"/>
      <c r="E389" s="2"/>
      <c r="F389" s="37"/>
      <c r="G389" s="3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2:47" ht="15.75" customHeight="1">
      <c r="B390" s="2"/>
      <c r="C390" s="2"/>
      <c r="D390" s="2"/>
      <c r="E390" s="2"/>
      <c r="F390" s="37"/>
      <c r="G390" s="3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2:47" ht="15.75" customHeight="1">
      <c r="B391" s="2"/>
      <c r="C391" s="2"/>
      <c r="D391" s="2"/>
      <c r="E391" s="2"/>
      <c r="F391" s="37"/>
      <c r="G391" s="3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2:47" ht="15.75" customHeight="1">
      <c r="B392" s="2"/>
      <c r="C392" s="2"/>
      <c r="D392" s="2"/>
      <c r="E392" s="2"/>
      <c r="F392" s="37"/>
      <c r="G392" s="3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2:47" ht="15.75" customHeight="1">
      <c r="B393" s="2"/>
      <c r="C393" s="2"/>
      <c r="D393" s="2"/>
      <c r="E393" s="2"/>
      <c r="F393" s="37"/>
      <c r="G393" s="3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2:47" ht="15.75" customHeight="1">
      <c r="B394" s="2"/>
      <c r="C394" s="2"/>
      <c r="D394" s="2"/>
      <c r="E394" s="2"/>
      <c r="F394" s="37"/>
      <c r="G394" s="3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2:47" ht="15.75" customHeight="1">
      <c r="B395" s="2"/>
      <c r="C395" s="2"/>
      <c r="D395" s="2"/>
      <c r="E395" s="2"/>
      <c r="F395" s="37"/>
      <c r="G395" s="3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2:47" ht="15.75" customHeight="1">
      <c r="B396" s="2"/>
      <c r="C396" s="2"/>
      <c r="D396" s="2"/>
      <c r="E396" s="2"/>
      <c r="F396" s="37"/>
      <c r="G396" s="3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2:47" ht="15.75" customHeight="1">
      <c r="B397" s="2"/>
      <c r="C397" s="2"/>
      <c r="D397" s="2"/>
      <c r="E397" s="2"/>
      <c r="F397" s="37"/>
      <c r="G397" s="3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2:47" ht="15.75" customHeight="1">
      <c r="B398" s="2"/>
      <c r="C398" s="2"/>
      <c r="D398" s="2"/>
      <c r="E398" s="2"/>
      <c r="F398" s="37"/>
      <c r="G398" s="3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2:47" ht="15.75" customHeight="1">
      <c r="B399" s="2"/>
      <c r="C399" s="2"/>
      <c r="D399" s="2"/>
      <c r="E399" s="2"/>
      <c r="F399" s="37"/>
      <c r="G399" s="3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2:47" ht="15.75" customHeight="1">
      <c r="B400" s="2"/>
      <c r="C400" s="2"/>
      <c r="D400" s="2"/>
      <c r="E400" s="2"/>
      <c r="F400" s="37"/>
      <c r="G400" s="3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2:47" ht="15.75" customHeight="1">
      <c r="B401" s="2"/>
      <c r="C401" s="2"/>
      <c r="D401" s="2"/>
      <c r="E401" s="2"/>
      <c r="F401" s="37"/>
      <c r="G401" s="3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2:47" ht="15.75" customHeight="1">
      <c r="B402" s="2"/>
      <c r="C402" s="2"/>
      <c r="D402" s="2"/>
      <c r="E402" s="2"/>
      <c r="F402" s="37"/>
      <c r="G402" s="3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2:47" ht="15.75" customHeight="1">
      <c r="B403" s="2"/>
      <c r="C403" s="2"/>
      <c r="D403" s="2"/>
      <c r="E403" s="2"/>
      <c r="F403" s="37"/>
      <c r="G403" s="3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2:47" ht="15.75" customHeight="1">
      <c r="B404" s="2"/>
      <c r="C404" s="2"/>
      <c r="D404" s="2"/>
      <c r="E404" s="2"/>
      <c r="F404" s="37"/>
      <c r="G404" s="3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2:47" ht="15.75" customHeight="1">
      <c r="B405" s="2"/>
      <c r="C405" s="2"/>
      <c r="D405" s="2"/>
      <c r="E405" s="2"/>
      <c r="F405" s="37"/>
      <c r="G405" s="3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2:47" ht="15.75" customHeight="1">
      <c r="B406" s="2"/>
      <c r="C406" s="2"/>
      <c r="D406" s="2"/>
      <c r="E406" s="2"/>
      <c r="F406" s="37"/>
      <c r="G406" s="3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2:47" ht="15.75" customHeight="1">
      <c r="B407" s="2"/>
      <c r="C407" s="2"/>
      <c r="D407" s="2"/>
      <c r="E407" s="2"/>
      <c r="F407" s="37"/>
      <c r="G407" s="3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2:47" ht="15.75" customHeight="1">
      <c r="B408" s="2"/>
      <c r="C408" s="2"/>
      <c r="D408" s="2"/>
      <c r="E408" s="2"/>
      <c r="F408" s="37"/>
      <c r="G408" s="3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2:47" ht="15.75" customHeight="1">
      <c r="B409" s="2"/>
      <c r="C409" s="2"/>
      <c r="D409" s="2"/>
      <c r="E409" s="2"/>
      <c r="F409" s="37"/>
      <c r="G409" s="3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2:47" ht="15.75" customHeight="1">
      <c r="B410" s="2"/>
      <c r="C410" s="2"/>
      <c r="D410" s="2"/>
      <c r="E410" s="2"/>
      <c r="F410" s="37"/>
      <c r="G410" s="3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2:47" ht="15.75" customHeight="1">
      <c r="B411" s="2"/>
      <c r="C411" s="2"/>
      <c r="D411" s="2"/>
      <c r="E411" s="2"/>
      <c r="F411" s="37"/>
      <c r="G411" s="3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2:47" ht="15.75" customHeight="1">
      <c r="B412" s="2"/>
      <c r="C412" s="2"/>
      <c r="D412" s="2"/>
      <c r="E412" s="2"/>
      <c r="F412" s="37"/>
      <c r="G412" s="3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2:47" ht="15.75" customHeight="1">
      <c r="B413" s="2"/>
      <c r="C413" s="2"/>
      <c r="D413" s="2"/>
      <c r="E413" s="2"/>
      <c r="F413" s="37"/>
      <c r="G413" s="3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2:47" ht="15.75" customHeight="1">
      <c r="B414" s="2"/>
      <c r="C414" s="2"/>
      <c r="D414" s="2"/>
      <c r="E414" s="2"/>
      <c r="F414" s="37"/>
      <c r="G414" s="3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2:47" ht="15.75" customHeight="1">
      <c r="B415" s="2"/>
      <c r="C415" s="2"/>
      <c r="D415" s="2"/>
      <c r="E415" s="2"/>
      <c r="F415" s="37"/>
      <c r="G415" s="3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2:47" ht="15.75" customHeight="1">
      <c r="B416" s="2"/>
      <c r="C416" s="2"/>
      <c r="D416" s="2"/>
      <c r="E416" s="2"/>
      <c r="F416" s="37"/>
      <c r="G416" s="3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2:47" ht="15.75" customHeight="1">
      <c r="B417" s="2"/>
      <c r="C417" s="2"/>
      <c r="D417" s="2"/>
      <c r="E417" s="2"/>
      <c r="F417" s="37"/>
      <c r="G417" s="3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2:47" ht="15.75" customHeight="1">
      <c r="B418" s="2"/>
      <c r="C418" s="2"/>
      <c r="D418" s="2"/>
      <c r="E418" s="2"/>
      <c r="F418" s="37"/>
      <c r="G418" s="3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2:47" ht="15.75" customHeight="1">
      <c r="B419" s="2"/>
      <c r="C419" s="2"/>
      <c r="D419" s="2"/>
      <c r="E419" s="2"/>
      <c r="F419" s="37"/>
      <c r="G419" s="3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2:47" ht="15.75" customHeight="1">
      <c r="B420" s="2"/>
      <c r="C420" s="2"/>
      <c r="D420" s="2"/>
      <c r="E420" s="2"/>
      <c r="F420" s="37"/>
      <c r="G420" s="3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2:47" ht="15.75" customHeight="1">
      <c r="B421" s="2"/>
      <c r="C421" s="2"/>
      <c r="D421" s="2"/>
      <c r="E421" s="2"/>
      <c r="F421" s="37"/>
      <c r="G421" s="3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2:47" ht="15.75" customHeight="1">
      <c r="B422" s="2"/>
      <c r="C422" s="2"/>
      <c r="D422" s="2"/>
      <c r="E422" s="2"/>
      <c r="F422" s="37"/>
      <c r="G422" s="3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2:47" ht="15.75" customHeight="1">
      <c r="B423" s="2"/>
      <c r="C423" s="2"/>
      <c r="D423" s="2"/>
      <c r="E423" s="2"/>
      <c r="F423" s="37"/>
      <c r="G423" s="3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2:47" ht="15.75" customHeight="1">
      <c r="B424" s="2"/>
      <c r="C424" s="2"/>
      <c r="D424" s="2"/>
      <c r="E424" s="2"/>
      <c r="F424" s="37"/>
      <c r="G424" s="3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2:47" ht="15.75" customHeight="1">
      <c r="B425" s="2"/>
      <c r="C425" s="2"/>
      <c r="D425" s="2"/>
      <c r="E425" s="2"/>
      <c r="F425" s="37"/>
      <c r="G425" s="3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2:47" ht="15.75" customHeight="1">
      <c r="B426" s="2"/>
      <c r="C426" s="2"/>
      <c r="D426" s="2"/>
      <c r="E426" s="2"/>
      <c r="F426" s="37"/>
      <c r="G426" s="3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2:47" ht="15.75" customHeight="1">
      <c r="B427" s="2"/>
      <c r="C427" s="2"/>
      <c r="D427" s="2"/>
      <c r="E427" s="2"/>
      <c r="F427" s="37"/>
      <c r="G427" s="3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2:47" ht="15.75" customHeight="1">
      <c r="B428" s="2"/>
      <c r="C428" s="2"/>
      <c r="D428" s="2"/>
      <c r="E428" s="2"/>
      <c r="F428" s="37"/>
      <c r="G428" s="3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2:47" ht="15.75" customHeight="1">
      <c r="B429" s="2"/>
      <c r="C429" s="2"/>
      <c r="D429" s="2"/>
      <c r="E429" s="2"/>
      <c r="F429" s="37"/>
      <c r="G429" s="3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2:47" ht="15.75" customHeight="1">
      <c r="B430" s="2"/>
      <c r="C430" s="2"/>
      <c r="D430" s="2"/>
      <c r="E430" s="2"/>
      <c r="F430" s="37"/>
      <c r="G430" s="3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2:47" ht="15.75" customHeight="1">
      <c r="B431" s="2"/>
      <c r="C431" s="2"/>
      <c r="D431" s="2"/>
      <c r="E431" s="2"/>
      <c r="F431" s="37"/>
      <c r="G431" s="3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2:47" ht="15.75" customHeight="1">
      <c r="B432" s="2"/>
      <c r="C432" s="2"/>
      <c r="D432" s="2"/>
      <c r="E432" s="2"/>
      <c r="F432" s="37"/>
      <c r="G432" s="3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2:47" ht="15.75" customHeight="1">
      <c r="B433" s="2"/>
      <c r="C433" s="2"/>
      <c r="D433" s="2"/>
      <c r="E433" s="2"/>
      <c r="F433" s="37"/>
      <c r="G433" s="3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2:47" ht="15.75" customHeight="1">
      <c r="B434" s="2"/>
      <c r="C434" s="2"/>
      <c r="D434" s="2"/>
      <c r="E434" s="2"/>
      <c r="F434" s="37"/>
      <c r="G434" s="3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2:47" ht="15.75" customHeight="1">
      <c r="B435" s="2"/>
      <c r="C435" s="2"/>
      <c r="D435" s="2"/>
      <c r="E435" s="2"/>
      <c r="F435" s="37"/>
      <c r="G435" s="3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2:47" ht="15.75" customHeight="1">
      <c r="B436" s="2"/>
      <c r="C436" s="2"/>
      <c r="D436" s="2"/>
      <c r="E436" s="2"/>
      <c r="F436" s="37"/>
      <c r="G436" s="3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2:47" ht="15.75" customHeight="1">
      <c r="B437" s="2"/>
      <c r="C437" s="2"/>
      <c r="D437" s="2"/>
      <c r="E437" s="2"/>
      <c r="F437" s="37"/>
      <c r="G437" s="3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2:47" ht="15.75" customHeight="1">
      <c r="B438" s="2"/>
      <c r="C438" s="2"/>
      <c r="D438" s="2"/>
      <c r="E438" s="2"/>
      <c r="F438" s="37"/>
      <c r="G438" s="3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2:47" ht="15.75" customHeight="1">
      <c r="B439" s="2"/>
      <c r="C439" s="2"/>
      <c r="D439" s="2"/>
      <c r="E439" s="2"/>
      <c r="F439" s="37"/>
      <c r="G439" s="3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2:47" ht="15.75" customHeight="1">
      <c r="B440" s="2"/>
      <c r="C440" s="2"/>
      <c r="D440" s="2"/>
      <c r="E440" s="2"/>
      <c r="F440" s="37"/>
      <c r="G440" s="3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2:47" ht="15.75" customHeight="1">
      <c r="B441" s="2"/>
      <c r="C441" s="2"/>
      <c r="D441" s="2"/>
      <c r="E441" s="2"/>
      <c r="F441" s="37"/>
      <c r="G441" s="3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2:47" ht="15.75" customHeight="1">
      <c r="B442" s="2"/>
      <c r="C442" s="2"/>
      <c r="D442" s="2"/>
      <c r="E442" s="2"/>
      <c r="F442" s="37"/>
      <c r="G442" s="3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2:47" ht="15.75" customHeight="1">
      <c r="B443" s="2"/>
      <c r="C443" s="2"/>
      <c r="D443" s="2"/>
      <c r="E443" s="2"/>
      <c r="F443" s="37"/>
      <c r="G443" s="3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2:47" ht="15.75" customHeight="1">
      <c r="B444" s="2"/>
      <c r="C444" s="2"/>
      <c r="D444" s="2"/>
      <c r="E444" s="2"/>
      <c r="F444" s="37"/>
      <c r="G444" s="3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2:47" ht="15.75" customHeight="1">
      <c r="B445" s="2"/>
      <c r="C445" s="2"/>
      <c r="D445" s="2"/>
      <c r="E445" s="2"/>
      <c r="F445" s="37"/>
      <c r="G445" s="3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2:47" ht="15.75" customHeight="1">
      <c r="B446" s="2"/>
      <c r="C446" s="2"/>
      <c r="D446" s="2"/>
      <c r="E446" s="2"/>
      <c r="F446" s="37"/>
      <c r="G446" s="3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2:47" ht="15.75" customHeight="1">
      <c r="B447" s="2"/>
      <c r="C447" s="2"/>
      <c r="D447" s="2"/>
      <c r="E447" s="2"/>
      <c r="F447" s="37"/>
      <c r="G447" s="3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2:47" ht="15.75" customHeight="1">
      <c r="B448" s="2"/>
      <c r="C448" s="2"/>
      <c r="D448" s="2"/>
      <c r="E448" s="2"/>
      <c r="F448" s="37"/>
      <c r="G448" s="3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2:47" ht="15.75" customHeight="1">
      <c r="B449" s="2"/>
      <c r="C449" s="2"/>
      <c r="D449" s="2"/>
      <c r="E449" s="2"/>
      <c r="F449" s="37"/>
      <c r="G449" s="3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2:47" ht="15.75" customHeight="1">
      <c r="B450" s="2"/>
      <c r="C450" s="2"/>
      <c r="D450" s="2"/>
      <c r="E450" s="2"/>
      <c r="F450" s="37"/>
      <c r="G450" s="3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2:47" ht="15.75" customHeight="1">
      <c r="B451" s="2"/>
      <c r="C451" s="2"/>
      <c r="D451" s="2"/>
      <c r="E451" s="2"/>
      <c r="F451" s="37"/>
      <c r="G451" s="3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2:47" ht="15.75" customHeight="1">
      <c r="B452" s="2"/>
      <c r="C452" s="2"/>
      <c r="D452" s="2"/>
      <c r="E452" s="2"/>
      <c r="F452" s="37"/>
      <c r="G452" s="3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2:47" ht="15.75" customHeight="1">
      <c r="B453" s="2"/>
      <c r="C453" s="2"/>
      <c r="D453" s="2"/>
      <c r="E453" s="2"/>
      <c r="F453" s="37"/>
      <c r="G453" s="3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2:47" ht="15.75" customHeight="1">
      <c r="B454" s="2"/>
      <c r="C454" s="2"/>
      <c r="D454" s="2"/>
      <c r="E454" s="2"/>
      <c r="F454" s="37"/>
      <c r="G454" s="3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2:47" ht="15.75" customHeight="1">
      <c r="B455" s="2"/>
      <c r="C455" s="2"/>
      <c r="D455" s="2"/>
      <c r="E455" s="2"/>
      <c r="F455" s="37"/>
      <c r="G455" s="3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2:47" ht="15.75" customHeight="1">
      <c r="B456" s="2"/>
      <c r="C456" s="2"/>
      <c r="D456" s="2"/>
      <c r="E456" s="2"/>
      <c r="F456" s="37"/>
      <c r="G456" s="3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2:47" ht="15.75" customHeight="1">
      <c r="B457" s="2"/>
      <c r="C457" s="2"/>
      <c r="D457" s="2"/>
      <c r="E457" s="2"/>
      <c r="F457" s="37"/>
      <c r="G457" s="3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2:47" ht="15.75" customHeight="1">
      <c r="B458" s="2"/>
      <c r="C458" s="2"/>
      <c r="D458" s="2"/>
      <c r="E458" s="2"/>
      <c r="F458" s="37"/>
      <c r="G458" s="3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2:47" ht="15.75" customHeight="1">
      <c r="B459" s="2"/>
      <c r="C459" s="2"/>
      <c r="D459" s="2"/>
      <c r="E459" s="2"/>
      <c r="F459" s="37"/>
      <c r="G459" s="3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2:47" ht="15.75" customHeight="1">
      <c r="B460" s="2"/>
      <c r="C460" s="2"/>
      <c r="D460" s="2"/>
      <c r="E460" s="2"/>
      <c r="F460" s="37"/>
      <c r="G460" s="3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2:47" ht="15.75" customHeight="1">
      <c r="B461" s="2"/>
      <c r="C461" s="2"/>
      <c r="D461" s="2"/>
      <c r="E461" s="2"/>
      <c r="F461" s="37"/>
      <c r="G461" s="3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2:47" ht="15.75" customHeight="1">
      <c r="B462" s="2"/>
      <c r="C462" s="2"/>
      <c r="D462" s="2"/>
      <c r="E462" s="2"/>
      <c r="F462" s="37"/>
      <c r="G462" s="3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2:47" ht="15.75" customHeight="1">
      <c r="B463" s="2"/>
      <c r="C463" s="2"/>
      <c r="D463" s="2"/>
      <c r="E463" s="2"/>
      <c r="F463" s="37"/>
      <c r="G463" s="3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2:47" ht="15.75" customHeight="1">
      <c r="B464" s="2"/>
      <c r="C464" s="2"/>
      <c r="D464" s="2"/>
      <c r="E464" s="2"/>
      <c r="F464" s="37"/>
      <c r="G464" s="3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2:47" ht="15.75" customHeight="1">
      <c r="B465" s="2"/>
      <c r="C465" s="2"/>
      <c r="D465" s="2"/>
      <c r="E465" s="2"/>
      <c r="F465" s="37"/>
      <c r="G465" s="3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2:47" ht="15.75" customHeight="1">
      <c r="B466" s="2"/>
      <c r="C466" s="2"/>
      <c r="D466" s="2"/>
      <c r="E466" s="2"/>
      <c r="F466" s="37"/>
      <c r="G466" s="3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2:47" ht="15.75" customHeight="1">
      <c r="B467" s="2"/>
      <c r="C467" s="2"/>
      <c r="D467" s="2"/>
      <c r="E467" s="2"/>
      <c r="F467" s="37"/>
      <c r="G467" s="3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2:47" ht="15.75" customHeight="1">
      <c r="B468" s="2"/>
      <c r="C468" s="2"/>
      <c r="D468" s="2"/>
      <c r="E468" s="2"/>
      <c r="F468" s="37"/>
      <c r="G468" s="3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2:47" ht="15.75" customHeight="1">
      <c r="B469" s="2"/>
      <c r="C469" s="2"/>
      <c r="D469" s="2"/>
      <c r="E469" s="2"/>
      <c r="F469" s="37"/>
      <c r="G469" s="3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2:47" ht="15.75" customHeight="1">
      <c r="B470" s="2"/>
      <c r="C470" s="2"/>
      <c r="D470" s="2"/>
      <c r="E470" s="2"/>
      <c r="F470" s="37"/>
      <c r="G470" s="3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2:47" ht="15.75" customHeight="1">
      <c r="B471" s="2"/>
      <c r="C471" s="2"/>
      <c r="D471" s="2"/>
      <c r="E471" s="2"/>
      <c r="F471" s="37"/>
      <c r="G471" s="3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2:47" ht="15.75" customHeight="1">
      <c r="B472" s="2"/>
      <c r="C472" s="2"/>
      <c r="D472" s="2"/>
      <c r="E472" s="2"/>
      <c r="F472" s="37"/>
      <c r="G472" s="3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2:47" ht="15.75" customHeight="1">
      <c r="B473" s="2"/>
      <c r="C473" s="2"/>
      <c r="D473" s="2"/>
      <c r="E473" s="2"/>
      <c r="F473" s="37"/>
      <c r="G473" s="3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2:47" ht="15.75" customHeight="1">
      <c r="B474" s="2"/>
      <c r="C474" s="2"/>
      <c r="D474" s="2"/>
      <c r="E474" s="2"/>
      <c r="F474" s="37"/>
      <c r="G474" s="3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2:47" ht="15.75" customHeight="1">
      <c r="B475" s="2"/>
      <c r="C475" s="2"/>
      <c r="D475" s="2"/>
      <c r="E475" s="2"/>
      <c r="F475" s="37"/>
      <c r="G475" s="3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2:47" ht="15.75" customHeight="1">
      <c r="B476" s="2"/>
      <c r="C476" s="2"/>
      <c r="D476" s="2"/>
      <c r="E476" s="2"/>
      <c r="F476" s="37"/>
      <c r="G476" s="3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2:47" ht="15.75" customHeight="1">
      <c r="B477" s="2"/>
      <c r="C477" s="2"/>
      <c r="D477" s="2"/>
      <c r="E477" s="2"/>
      <c r="F477" s="37"/>
      <c r="G477" s="3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2:47" ht="15.75" customHeight="1">
      <c r="B478" s="2"/>
      <c r="C478" s="2"/>
      <c r="D478" s="2"/>
      <c r="E478" s="2"/>
      <c r="F478" s="37"/>
      <c r="G478" s="3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2:47" ht="15.75" customHeight="1">
      <c r="B479" s="2"/>
      <c r="C479" s="2"/>
      <c r="D479" s="2"/>
      <c r="E479" s="2"/>
      <c r="F479" s="37"/>
      <c r="G479" s="3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2:47" ht="15.75" customHeight="1">
      <c r="B480" s="2"/>
      <c r="C480" s="2"/>
      <c r="D480" s="2"/>
      <c r="E480" s="2"/>
      <c r="F480" s="37"/>
      <c r="G480" s="3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2:47" ht="15.75" customHeight="1">
      <c r="B481" s="2"/>
      <c r="C481" s="2"/>
      <c r="D481" s="2"/>
      <c r="E481" s="2"/>
      <c r="F481" s="37"/>
      <c r="G481" s="3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2:47" ht="15.75" customHeight="1">
      <c r="B482" s="2"/>
      <c r="C482" s="2"/>
      <c r="D482" s="2"/>
      <c r="E482" s="2"/>
      <c r="F482" s="37"/>
      <c r="G482" s="3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2:47" ht="15.75" customHeight="1">
      <c r="B483" s="2"/>
      <c r="C483" s="2"/>
      <c r="D483" s="2"/>
      <c r="E483" s="2"/>
      <c r="F483" s="37"/>
      <c r="G483" s="3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2:47" ht="15.75" customHeight="1">
      <c r="B484" s="2"/>
      <c r="C484" s="2"/>
      <c r="D484" s="2"/>
      <c r="E484" s="2"/>
      <c r="F484" s="37"/>
      <c r="G484" s="3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2:47" ht="15.75" customHeight="1">
      <c r="B485" s="2"/>
      <c r="C485" s="2"/>
      <c r="D485" s="2"/>
      <c r="E485" s="2"/>
      <c r="F485" s="37"/>
      <c r="G485" s="3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2:47" ht="15.75" customHeight="1">
      <c r="B486" s="2"/>
      <c r="C486" s="2"/>
      <c r="D486" s="2"/>
      <c r="E486" s="2"/>
      <c r="F486" s="37"/>
      <c r="G486" s="3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2:47" ht="15.75" customHeight="1">
      <c r="B487" s="2"/>
      <c r="C487" s="2"/>
      <c r="D487" s="2"/>
      <c r="E487" s="2"/>
      <c r="F487" s="37"/>
      <c r="G487" s="3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2:47" ht="15.75" customHeight="1">
      <c r="B488" s="2"/>
      <c r="C488" s="2"/>
      <c r="D488" s="2"/>
      <c r="E488" s="2"/>
      <c r="F488" s="37"/>
      <c r="G488" s="3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2:47" ht="15.75" customHeight="1">
      <c r="B489" s="2"/>
      <c r="C489" s="2"/>
      <c r="D489" s="2"/>
      <c r="E489" s="2"/>
      <c r="F489" s="37"/>
      <c r="G489" s="3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2:47" ht="15.75" customHeight="1">
      <c r="B490" s="2"/>
      <c r="C490" s="2"/>
      <c r="D490" s="2"/>
      <c r="E490" s="2"/>
      <c r="F490" s="37"/>
      <c r="G490" s="3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2:47" ht="15.75" customHeight="1">
      <c r="B491" s="2"/>
      <c r="C491" s="2"/>
      <c r="D491" s="2"/>
      <c r="E491" s="2"/>
      <c r="F491" s="37"/>
      <c r="G491" s="3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2:47" ht="15.75" customHeight="1">
      <c r="B492" s="2"/>
      <c r="C492" s="2"/>
      <c r="D492" s="2"/>
      <c r="E492" s="2"/>
      <c r="F492" s="37"/>
      <c r="G492" s="3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2:47" ht="15.75" customHeight="1">
      <c r="B493" s="2"/>
      <c r="C493" s="2"/>
      <c r="D493" s="2"/>
      <c r="E493" s="2"/>
      <c r="F493" s="37"/>
      <c r="G493" s="3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2:47" ht="15.75" customHeight="1">
      <c r="B494" s="2"/>
      <c r="C494" s="2"/>
      <c r="D494" s="2"/>
      <c r="E494" s="2"/>
      <c r="F494" s="37"/>
      <c r="G494" s="3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2:47" ht="15.75" customHeight="1">
      <c r="B495" s="2"/>
      <c r="C495" s="2"/>
      <c r="D495" s="2"/>
      <c r="E495" s="2"/>
      <c r="F495" s="37"/>
      <c r="G495" s="3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2:47" ht="15.75" customHeight="1">
      <c r="B496" s="2"/>
      <c r="C496" s="2"/>
      <c r="D496" s="2"/>
      <c r="E496" s="2"/>
      <c r="F496" s="37"/>
      <c r="G496" s="3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2:47" ht="15.75" customHeight="1">
      <c r="B497" s="2"/>
      <c r="C497" s="2"/>
      <c r="D497" s="2"/>
      <c r="E497" s="2"/>
      <c r="F497" s="37"/>
      <c r="G497" s="3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2:47" ht="15.75" customHeight="1">
      <c r="B498" s="2"/>
      <c r="C498" s="2"/>
      <c r="D498" s="2"/>
      <c r="E498" s="2"/>
      <c r="F498" s="37"/>
      <c r="G498" s="3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2:47" ht="15.75" customHeight="1">
      <c r="B499" s="2"/>
      <c r="C499" s="2"/>
      <c r="D499" s="2"/>
      <c r="E499" s="2"/>
      <c r="F499" s="37"/>
      <c r="G499" s="3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2:47" ht="15.75" customHeight="1">
      <c r="B500" s="2"/>
      <c r="C500" s="2"/>
      <c r="D500" s="2"/>
      <c r="E500" s="2"/>
      <c r="F500" s="37"/>
      <c r="G500" s="3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2:47" ht="15.75" customHeight="1">
      <c r="B501" s="2"/>
      <c r="C501" s="2"/>
      <c r="D501" s="2"/>
      <c r="E501" s="2"/>
      <c r="F501" s="37"/>
      <c r="G501" s="3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2:47" ht="15.75" customHeight="1">
      <c r="B502" s="2"/>
      <c r="C502" s="2"/>
      <c r="D502" s="2"/>
      <c r="E502" s="2"/>
      <c r="F502" s="37"/>
      <c r="G502" s="3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2:47" ht="15.75" customHeight="1">
      <c r="B503" s="2"/>
      <c r="C503" s="2"/>
      <c r="D503" s="2"/>
      <c r="E503" s="2"/>
      <c r="F503" s="37"/>
      <c r="G503" s="3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2:47" ht="15.75" customHeight="1">
      <c r="B504" s="2"/>
      <c r="C504" s="2"/>
      <c r="D504" s="2"/>
      <c r="E504" s="2"/>
      <c r="F504" s="37"/>
      <c r="G504" s="3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2:47" ht="15.75" customHeight="1">
      <c r="B505" s="2"/>
      <c r="C505" s="2"/>
      <c r="D505" s="2"/>
      <c r="E505" s="2"/>
      <c r="F505" s="37"/>
      <c r="G505" s="3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2:47" ht="15.75" customHeight="1">
      <c r="B506" s="2"/>
      <c r="C506" s="2"/>
      <c r="D506" s="2"/>
      <c r="E506" s="2"/>
      <c r="F506" s="37"/>
      <c r="G506" s="3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2:47" ht="15.75" customHeight="1">
      <c r="B507" s="2"/>
      <c r="C507" s="2"/>
      <c r="D507" s="2"/>
      <c r="E507" s="2"/>
      <c r="F507" s="37"/>
      <c r="G507" s="3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2:47" ht="15.75" customHeight="1">
      <c r="B508" s="2"/>
      <c r="C508" s="2"/>
      <c r="D508" s="2"/>
      <c r="E508" s="2"/>
      <c r="F508" s="37"/>
      <c r="G508" s="3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2:47" ht="15.75" customHeight="1">
      <c r="B509" s="2"/>
      <c r="C509" s="2"/>
      <c r="D509" s="2"/>
      <c r="E509" s="2"/>
      <c r="F509" s="37"/>
      <c r="G509" s="3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2:47" ht="15.75" customHeight="1">
      <c r="B510" s="2"/>
      <c r="C510" s="2"/>
      <c r="D510" s="2"/>
      <c r="E510" s="2"/>
      <c r="F510" s="37"/>
      <c r="G510" s="3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2:47" ht="15.75" customHeight="1">
      <c r="B511" s="2"/>
      <c r="C511" s="2"/>
      <c r="D511" s="2"/>
      <c r="E511" s="2"/>
      <c r="F511" s="37"/>
      <c r="G511" s="3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2:47" ht="15.75" customHeight="1">
      <c r="B512" s="2"/>
      <c r="C512" s="2"/>
      <c r="D512" s="2"/>
      <c r="E512" s="2"/>
      <c r="F512" s="37"/>
      <c r="G512" s="3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2:47" ht="15.75" customHeight="1">
      <c r="B513" s="2"/>
      <c r="C513" s="2"/>
      <c r="D513" s="2"/>
      <c r="E513" s="2"/>
      <c r="F513" s="37"/>
      <c r="G513" s="3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2:47" ht="15.75" customHeight="1">
      <c r="B514" s="2"/>
      <c r="C514" s="2"/>
      <c r="D514" s="2"/>
      <c r="E514" s="2"/>
      <c r="F514" s="37"/>
      <c r="G514" s="3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2:47" ht="15.75" customHeight="1">
      <c r="B515" s="2"/>
      <c r="C515" s="2"/>
      <c r="D515" s="2"/>
      <c r="E515" s="2"/>
      <c r="F515" s="37"/>
      <c r="G515" s="3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2:47" ht="15.75" customHeight="1">
      <c r="B516" s="2"/>
      <c r="C516" s="2"/>
      <c r="D516" s="2"/>
      <c r="E516" s="2"/>
      <c r="F516" s="37"/>
      <c r="G516" s="3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2:47" ht="15.75" customHeight="1">
      <c r="B517" s="2"/>
      <c r="C517" s="2"/>
      <c r="D517" s="2"/>
      <c r="E517" s="2"/>
      <c r="F517" s="37"/>
      <c r="G517" s="3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2:47" ht="15.75" customHeight="1">
      <c r="B518" s="2"/>
      <c r="C518" s="2"/>
      <c r="D518" s="2"/>
      <c r="E518" s="2"/>
      <c r="F518" s="37"/>
      <c r="G518" s="3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2:47" ht="15.75" customHeight="1">
      <c r="B519" s="2"/>
      <c r="C519" s="2"/>
      <c r="D519" s="2"/>
      <c r="E519" s="2"/>
      <c r="F519" s="37"/>
      <c r="G519" s="3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2:47" ht="15.75" customHeight="1">
      <c r="B520" s="2"/>
      <c r="C520" s="2"/>
      <c r="D520" s="2"/>
      <c r="E520" s="2"/>
      <c r="F520" s="37"/>
      <c r="G520" s="3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2:47" ht="15.75" customHeight="1">
      <c r="B521" s="2"/>
      <c r="C521" s="2"/>
      <c r="D521" s="2"/>
      <c r="E521" s="2"/>
      <c r="F521" s="37"/>
      <c r="G521" s="3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2:47" ht="15.75" customHeight="1">
      <c r="B522" s="2"/>
      <c r="C522" s="2"/>
      <c r="D522" s="2"/>
      <c r="E522" s="2"/>
      <c r="F522" s="37"/>
      <c r="G522" s="3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2:47" ht="15.75" customHeight="1">
      <c r="B523" s="2"/>
      <c r="C523" s="2"/>
      <c r="D523" s="2"/>
      <c r="E523" s="2"/>
      <c r="F523" s="37"/>
      <c r="G523" s="3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2:47" ht="15.75" customHeight="1">
      <c r="B524" s="2"/>
      <c r="C524" s="2"/>
      <c r="D524" s="2"/>
      <c r="E524" s="2"/>
      <c r="F524" s="37"/>
      <c r="G524" s="35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2:47" ht="15.75" customHeight="1">
      <c r="B525" s="2"/>
      <c r="C525" s="2"/>
      <c r="D525" s="2"/>
      <c r="E525" s="2"/>
      <c r="F525" s="37"/>
      <c r="G525" s="3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2:47" ht="15.75" customHeight="1">
      <c r="B526" s="2"/>
      <c r="C526" s="2"/>
      <c r="D526" s="2"/>
      <c r="E526" s="2"/>
      <c r="F526" s="37"/>
      <c r="G526" s="3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2:47" ht="15.75" customHeight="1">
      <c r="B527" s="2"/>
      <c r="C527" s="2"/>
      <c r="D527" s="2"/>
      <c r="E527" s="2"/>
      <c r="F527" s="37"/>
      <c r="G527" s="3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2:47" ht="15.75" customHeight="1">
      <c r="B528" s="2"/>
      <c r="C528" s="2"/>
      <c r="D528" s="2"/>
      <c r="E528" s="2"/>
      <c r="F528" s="37"/>
      <c r="G528" s="3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2:47" ht="15.75" customHeight="1">
      <c r="B529" s="2"/>
      <c r="C529" s="2"/>
      <c r="D529" s="2"/>
      <c r="E529" s="2"/>
      <c r="F529" s="37"/>
      <c r="G529" s="3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2:47" ht="15.75" customHeight="1">
      <c r="B530" s="2"/>
      <c r="C530" s="2"/>
      <c r="D530" s="2"/>
      <c r="E530" s="2"/>
      <c r="F530" s="37"/>
      <c r="G530" s="3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2:47" ht="15.75" customHeight="1">
      <c r="B531" s="2"/>
      <c r="C531" s="2"/>
      <c r="D531" s="2"/>
      <c r="E531" s="2"/>
      <c r="F531" s="37"/>
      <c r="G531" s="3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2:47" ht="15.75" customHeight="1">
      <c r="B532" s="2"/>
      <c r="C532" s="2"/>
      <c r="D532" s="2"/>
      <c r="E532" s="2"/>
      <c r="F532" s="37"/>
      <c r="G532" s="3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2:47" ht="15.75" customHeight="1">
      <c r="B533" s="2"/>
      <c r="C533" s="2"/>
      <c r="D533" s="2"/>
      <c r="E533" s="2"/>
      <c r="F533" s="37"/>
      <c r="G533" s="3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2:47" ht="15.75" customHeight="1">
      <c r="B534" s="2"/>
      <c r="C534" s="2"/>
      <c r="D534" s="2"/>
      <c r="E534" s="2"/>
      <c r="F534" s="37"/>
      <c r="G534" s="3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2:47" ht="15.75" customHeight="1">
      <c r="B535" s="2"/>
      <c r="C535" s="2"/>
      <c r="D535" s="2"/>
      <c r="E535" s="2"/>
      <c r="F535" s="37"/>
      <c r="G535" s="3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2:47" ht="15.75" customHeight="1">
      <c r="B536" s="2"/>
      <c r="C536" s="2"/>
      <c r="D536" s="2"/>
      <c r="E536" s="2"/>
      <c r="F536" s="37"/>
      <c r="G536" s="3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2:47" ht="15.75" customHeight="1">
      <c r="B537" s="2"/>
      <c r="C537" s="2"/>
      <c r="D537" s="2"/>
      <c r="E537" s="2"/>
      <c r="F537" s="37"/>
      <c r="G537" s="3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2:47" ht="15.75" customHeight="1">
      <c r="B538" s="2"/>
      <c r="C538" s="2"/>
      <c r="D538" s="2"/>
      <c r="E538" s="2"/>
      <c r="F538" s="37"/>
      <c r="G538" s="3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2:47" ht="15.75" customHeight="1">
      <c r="B539" s="2"/>
      <c r="C539" s="2"/>
      <c r="D539" s="2"/>
      <c r="E539" s="2"/>
      <c r="F539" s="37"/>
      <c r="G539" s="3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2:47" ht="15.75" customHeight="1">
      <c r="B540" s="2"/>
      <c r="C540" s="2"/>
      <c r="D540" s="2"/>
      <c r="E540" s="2"/>
      <c r="F540" s="37"/>
      <c r="G540" s="3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2:47" ht="15.75" customHeight="1">
      <c r="B541" s="2"/>
      <c r="C541" s="2"/>
      <c r="D541" s="2"/>
      <c r="E541" s="2"/>
      <c r="F541" s="37"/>
      <c r="G541" s="3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2:47" ht="15.75" customHeight="1">
      <c r="B542" s="2"/>
      <c r="C542" s="2"/>
      <c r="D542" s="2"/>
      <c r="E542" s="2"/>
      <c r="F542" s="37"/>
      <c r="G542" s="3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2:47" ht="15.75" customHeight="1">
      <c r="B543" s="2"/>
      <c r="C543" s="2"/>
      <c r="D543" s="2"/>
      <c r="E543" s="2"/>
      <c r="F543" s="37"/>
      <c r="G543" s="3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2:47" ht="15.75" customHeight="1">
      <c r="B544" s="2"/>
      <c r="C544" s="2"/>
      <c r="D544" s="2"/>
      <c r="E544" s="2"/>
      <c r="F544" s="37"/>
      <c r="G544" s="3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2:47" ht="15.75" customHeight="1">
      <c r="B545" s="2"/>
      <c r="C545" s="2"/>
      <c r="D545" s="2"/>
      <c r="E545" s="2"/>
      <c r="F545" s="37"/>
      <c r="G545" s="3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2:47" ht="15.75" customHeight="1">
      <c r="B546" s="2"/>
      <c r="C546" s="2"/>
      <c r="D546" s="2"/>
      <c r="E546" s="2"/>
      <c r="F546" s="37"/>
      <c r="G546" s="3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2:47" ht="15.75" customHeight="1">
      <c r="B547" s="2"/>
      <c r="C547" s="2"/>
      <c r="D547" s="2"/>
      <c r="E547" s="2"/>
      <c r="F547" s="37"/>
      <c r="G547" s="3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2:47" ht="15.75" customHeight="1">
      <c r="B548" s="2"/>
      <c r="C548" s="2"/>
      <c r="D548" s="2"/>
      <c r="E548" s="2"/>
      <c r="F548" s="37"/>
      <c r="G548" s="3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2:47" ht="15.75" customHeight="1">
      <c r="B549" s="2"/>
      <c r="C549" s="2"/>
      <c r="D549" s="2"/>
      <c r="E549" s="2"/>
      <c r="F549" s="37"/>
      <c r="G549" s="3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2:47" ht="15.75" customHeight="1">
      <c r="B550" s="2"/>
      <c r="C550" s="2"/>
      <c r="D550" s="2"/>
      <c r="E550" s="2"/>
      <c r="F550" s="37"/>
      <c r="G550" s="3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2:47" ht="15.75" customHeight="1">
      <c r="B551" s="2"/>
      <c r="C551" s="2"/>
      <c r="D551" s="2"/>
      <c r="E551" s="2"/>
      <c r="F551" s="37"/>
      <c r="G551" s="3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2:47" ht="15.75" customHeight="1">
      <c r="B552" s="2"/>
      <c r="C552" s="2"/>
      <c r="D552" s="2"/>
      <c r="E552" s="2"/>
      <c r="F552" s="37"/>
      <c r="G552" s="3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2:47" ht="15.75" customHeight="1">
      <c r="B553" s="2"/>
      <c r="C553" s="2"/>
      <c r="D553" s="2"/>
      <c r="E553" s="2"/>
      <c r="F553" s="37"/>
      <c r="G553" s="3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2:47" ht="15.75" customHeight="1">
      <c r="B554" s="2"/>
      <c r="C554" s="2"/>
      <c r="D554" s="2"/>
      <c r="E554" s="2"/>
      <c r="F554" s="37"/>
      <c r="G554" s="3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2:47" ht="15.75" customHeight="1">
      <c r="B555" s="2"/>
      <c r="C555" s="2"/>
      <c r="D555" s="2"/>
      <c r="E555" s="2"/>
      <c r="F555" s="37"/>
      <c r="G555" s="3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2:47" ht="15.75" customHeight="1">
      <c r="B556" s="2"/>
      <c r="C556" s="2"/>
      <c r="D556" s="2"/>
      <c r="E556" s="2"/>
      <c r="F556" s="37"/>
      <c r="G556" s="3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2:47" ht="15.75" customHeight="1">
      <c r="B557" s="2"/>
      <c r="C557" s="2"/>
      <c r="D557" s="2"/>
      <c r="E557" s="2"/>
      <c r="F557" s="37"/>
      <c r="G557" s="3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2:47" ht="15.75" customHeight="1">
      <c r="B558" s="2"/>
      <c r="C558" s="2"/>
      <c r="D558" s="2"/>
      <c r="E558" s="2"/>
      <c r="F558" s="37"/>
      <c r="G558" s="3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2:47" ht="15.75" customHeight="1">
      <c r="B559" s="2"/>
      <c r="C559" s="2"/>
      <c r="D559" s="2"/>
      <c r="E559" s="2"/>
      <c r="F559" s="37"/>
      <c r="G559" s="3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2:47" ht="15.75" customHeight="1">
      <c r="B560" s="2"/>
      <c r="C560" s="2"/>
      <c r="D560" s="2"/>
      <c r="E560" s="2"/>
      <c r="F560" s="37"/>
      <c r="G560" s="3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2:47" ht="15.75" customHeight="1">
      <c r="B561" s="2"/>
      <c r="C561" s="2"/>
      <c r="D561" s="2"/>
      <c r="E561" s="2"/>
      <c r="F561" s="37"/>
      <c r="G561" s="3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2:47" ht="15.75" customHeight="1">
      <c r="B562" s="2"/>
      <c r="C562" s="2"/>
      <c r="D562" s="2"/>
      <c r="E562" s="2"/>
      <c r="F562" s="37"/>
      <c r="G562" s="3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2:47" ht="15.75" customHeight="1">
      <c r="B563" s="2"/>
      <c r="C563" s="2"/>
      <c r="D563" s="2"/>
      <c r="E563" s="2"/>
      <c r="F563" s="37"/>
      <c r="G563" s="3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2:47" ht="15.75" customHeight="1">
      <c r="B564" s="2"/>
      <c r="C564" s="2"/>
      <c r="D564" s="2"/>
      <c r="E564" s="2"/>
      <c r="F564" s="37"/>
      <c r="G564" s="3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2:47" ht="15.75" customHeight="1">
      <c r="B565" s="2"/>
      <c r="C565" s="2"/>
      <c r="D565" s="2"/>
      <c r="E565" s="2"/>
      <c r="F565" s="37"/>
      <c r="G565" s="3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2:47" ht="15.75" customHeight="1">
      <c r="B566" s="2"/>
      <c r="C566" s="2"/>
      <c r="D566" s="2"/>
      <c r="E566" s="2"/>
      <c r="F566" s="37"/>
      <c r="G566" s="3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2:47" ht="15.75" customHeight="1">
      <c r="B567" s="2"/>
      <c r="C567" s="2"/>
      <c r="D567" s="2"/>
      <c r="E567" s="2"/>
      <c r="F567" s="37"/>
      <c r="G567" s="3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2:47" ht="15.75" customHeight="1">
      <c r="B568" s="2"/>
      <c r="C568" s="2"/>
      <c r="D568" s="2"/>
      <c r="E568" s="2"/>
      <c r="F568" s="37"/>
      <c r="G568" s="3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2:47" ht="15.75" customHeight="1">
      <c r="B569" s="2"/>
      <c r="C569" s="2"/>
      <c r="D569" s="2"/>
      <c r="E569" s="2"/>
      <c r="F569" s="37"/>
      <c r="G569" s="3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2:47" ht="15.75" customHeight="1">
      <c r="B570" s="2"/>
      <c r="C570" s="2"/>
      <c r="D570" s="2"/>
      <c r="E570" s="2"/>
      <c r="F570" s="37"/>
      <c r="G570" s="3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2:47" ht="15.75" customHeight="1">
      <c r="B571" s="2"/>
      <c r="C571" s="2"/>
      <c r="D571" s="2"/>
      <c r="E571" s="2"/>
      <c r="F571" s="37"/>
      <c r="G571" s="3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2:47" ht="15.75" customHeight="1">
      <c r="B572" s="2"/>
      <c r="C572" s="2"/>
      <c r="D572" s="2"/>
      <c r="E572" s="2"/>
      <c r="F572" s="37"/>
      <c r="G572" s="3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2:47" ht="15.75" customHeight="1">
      <c r="B573" s="2"/>
      <c r="C573" s="2"/>
      <c r="D573" s="2"/>
      <c r="E573" s="2"/>
      <c r="F573" s="37"/>
      <c r="G573" s="3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2:47" ht="15.75" customHeight="1">
      <c r="B574" s="2"/>
      <c r="C574" s="2"/>
      <c r="D574" s="2"/>
      <c r="E574" s="2"/>
      <c r="F574" s="37"/>
      <c r="G574" s="3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2:47" ht="15.75" customHeight="1">
      <c r="B575" s="2"/>
      <c r="C575" s="2"/>
      <c r="D575" s="2"/>
      <c r="E575" s="2"/>
      <c r="F575" s="37"/>
      <c r="G575" s="3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2:47" ht="15.75" customHeight="1">
      <c r="B576" s="2"/>
      <c r="C576" s="2"/>
      <c r="D576" s="2"/>
      <c r="E576" s="2"/>
      <c r="F576" s="37"/>
      <c r="G576" s="3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2:47" ht="15.75" customHeight="1">
      <c r="B577" s="2"/>
      <c r="C577" s="2"/>
      <c r="D577" s="2"/>
      <c r="E577" s="2"/>
      <c r="F577" s="37"/>
      <c r="G577" s="3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2:47" ht="15.75" customHeight="1">
      <c r="B578" s="2"/>
      <c r="C578" s="2"/>
      <c r="D578" s="2"/>
      <c r="E578" s="2"/>
      <c r="F578" s="37"/>
      <c r="G578" s="3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2:47" ht="15.75" customHeight="1">
      <c r="B579" s="2"/>
      <c r="C579" s="2"/>
      <c r="D579" s="2"/>
      <c r="E579" s="2"/>
      <c r="F579" s="37"/>
      <c r="G579" s="3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2:47" ht="15.75" customHeight="1">
      <c r="B580" s="2"/>
      <c r="C580" s="2"/>
      <c r="D580" s="2"/>
      <c r="E580" s="2"/>
      <c r="F580" s="37"/>
      <c r="G580" s="3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2:47" ht="15.75" customHeight="1">
      <c r="B581" s="2"/>
      <c r="C581" s="2"/>
      <c r="D581" s="2"/>
      <c r="E581" s="2"/>
      <c r="F581" s="37"/>
      <c r="G581" s="3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2:47" ht="15.75" customHeight="1">
      <c r="B582" s="2"/>
      <c r="C582" s="2"/>
      <c r="D582" s="2"/>
      <c r="E582" s="2"/>
      <c r="F582" s="37"/>
      <c r="G582" s="3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2:47" ht="15.75" customHeight="1">
      <c r="B583" s="2"/>
      <c r="C583" s="2"/>
      <c r="D583" s="2"/>
      <c r="E583" s="2"/>
      <c r="F583" s="37"/>
      <c r="G583" s="3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2:47" ht="15.75" customHeight="1">
      <c r="B584" s="2"/>
      <c r="C584" s="2"/>
      <c r="D584" s="2"/>
      <c r="E584" s="2"/>
      <c r="F584" s="37"/>
      <c r="G584" s="3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2:47" ht="15.75" customHeight="1">
      <c r="B585" s="2"/>
      <c r="C585" s="2"/>
      <c r="D585" s="2"/>
      <c r="E585" s="2"/>
      <c r="F585" s="37"/>
      <c r="G585" s="3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2:47" ht="15.75" customHeight="1">
      <c r="B586" s="2"/>
      <c r="C586" s="2"/>
      <c r="D586" s="2"/>
      <c r="E586" s="2"/>
      <c r="F586" s="37"/>
      <c r="G586" s="3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2:47" ht="15.75" customHeight="1">
      <c r="B587" s="2"/>
      <c r="C587" s="2"/>
      <c r="D587" s="2"/>
      <c r="E587" s="2"/>
      <c r="F587" s="37"/>
      <c r="G587" s="3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2:47" ht="15.75" customHeight="1">
      <c r="B588" s="2"/>
      <c r="C588" s="2"/>
      <c r="D588" s="2"/>
      <c r="E588" s="2"/>
      <c r="F588" s="37"/>
      <c r="G588" s="3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2:47" ht="15.75" customHeight="1">
      <c r="B589" s="2"/>
      <c r="C589" s="2"/>
      <c r="D589" s="2"/>
      <c r="E589" s="2"/>
      <c r="F589" s="37"/>
      <c r="G589" s="3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2:47" ht="15.75" customHeight="1">
      <c r="B590" s="2"/>
      <c r="C590" s="2"/>
      <c r="D590" s="2"/>
      <c r="E590" s="2"/>
      <c r="F590" s="37"/>
      <c r="G590" s="3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2:47" ht="15.75" customHeight="1">
      <c r="B591" s="2"/>
      <c r="C591" s="2"/>
      <c r="D591" s="2"/>
      <c r="E591" s="2"/>
      <c r="F591" s="37"/>
      <c r="G591" s="3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2:47" ht="15.75" customHeight="1">
      <c r="B592" s="2"/>
      <c r="C592" s="2"/>
      <c r="D592" s="2"/>
      <c r="E592" s="2"/>
      <c r="F592" s="37"/>
      <c r="G592" s="3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2:47" ht="15.75" customHeight="1">
      <c r="B593" s="2"/>
      <c r="C593" s="2"/>
      <c r="D593" s="2"/>
      <c r="E593" s="2"/>
      <c r="F593" s="37"/>
      <c r="G593" s="3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2:47" ht="15.75" customHeight="1">
      <c r="B594" s="2"/>
      <c r="C594" s="2"/>
      <c r="D594" s="2"/>
      <c r="E594" s="2"/>
      <c r="F594" s="37"/>
      <c r="G594" s="3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2:47" ht="15.75" customHeight="1">
      <c r="B595" s="2"/>
      <c r="C595" s="2"/>
      <c r="D595" s="2"/>
      <c r="E595" s="2"/>
      <c r="F595" s="37"/>
      <c r="G595" s="3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2:47" ht="15.75" customHeight="1">
      <c r="B596" s="2"/>
      <c r="C596" s="2"/>
      <c r="D596" s="2"/>
      <c r="E596" s="2"/>
      <c r="F596" s="37"/>
      <c r="G596" s="3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2:47" ht="15.75" customHeight="1">
      <c r="B597" s="2"/>
      <c r="C597" s="2"/>
      <c r="D597" s="2"/>
      <c r="E597" s="2"/>
      <c r="F597" s="37"/>
      <c r="G597" s="3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2:47" ht="15.75" customHeight="1">
      <c r="B598" s="2"/>
      <c r="C598" s="2"/>
      <c r="D598" s="2"/>
      <c r="E598" s="2"/>
      <c r="F598" s="37"/>
      <c r="G598" s="3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2:47" ht="15.75" customHeight="1">
      <c r="B599" s="2"/>
      <c r="C599" s="2"/>
      <c r="D599" s="2"/>
      <c r="E599" s="2"/>
      <c r="F599" s="37"/>
      <c r="G599" s="3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2:47" ht="15.75" customHeight="1">
      <c r="B600" s="2"/>
      <c r="C600" s="2"/>
      <c r="D600" s="2"/>
      <c r="E600" s="2"/>
      <c r="F600" s="37"/>
      <c r="G600" s="3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2:47" ht="15.75" customHeight="1">
      <c r="B601" s="2"/>
      <c r="C601" s="2"/>
      <c r="D601" s="2"/>
      <c r="E601" s="2"/>
      <c r="F601" s="37"/>
      <c r="G601" s="3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2:47" ht="15.75" customHeight="1">
      <c r="B602" s="2"/>
      <c r="C602" s="2"/>
      <c r="D602" s="2"/>
      <c r="E602" s="2"/>
      <c r="F602" s="37"/>
      <c r="G602" s="3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2:47" ht="15.75" customHeight="1">
      <c r="B603" s="2"/>
      <c r="C603" s="2"/>
      <c r="D603" s="2"/>
      <c r="E603" s="2"/>
      <c r="F603" s="37"/>
      <c r="G603" s="3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2:47" ht="15.75" customHeight="1">
      <c r="B604" s="2"/>
      <c r="C604" s="2"/>
      <c r="D604" s="2"/>
      <c r="E604" s="2"/>
      <c r="F604" s="37"/>
      <c r="G604" s="3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2:47" ht="15.75" customHeight="1">
      <c r="B605" s="2"/>
      <c r="C605" s="2"/>
      <c r="D605" s="2"/>
      <c r="E605" s="2"/>
      <c r="F605" s="37"/>
      <c r="G605" s="3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2:47" ht="15.75" customHeight="1">
      <c r="B606" s="2"/>
      <c r="C606" s="2"/>
      <c r="D606" s="2"/>
      <c r="E606" s="2"/>
      <c r="F606" s="37"/>
      <c r="G606" s="3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2:47" ht="15.75" customHeight="1">
      <c r="B607" s="2"/>
      <c r="C607" s="2"/>
      <c r="D607" s="2"/>
      <c r="E607" s="2"/>
      <c r="F607" s="37"/>
      <c r="G607" s="3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2:47" ht="15.75" customHeight="1">
      <c r="B608" s="2"/>
      <c r="C608" s="2"/>
      <c r="D608" s="2"/>
      <c r="E608" s="2"/>
      <c r="F608" s="37"/>
      <c r="G608" s="3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2:47" ht="15.75" customHeight="1">
      <c r="B609" s="2"/>
      <c r="C609" s="2"/>
      <c r="D609" s="2"/>
      <c r="E609" s="2"/>
      <c r="F609" s="37"/>
      <c r="G609" s="3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2:47" ht="15.75" customHeight="1">
      <c r="B610" s="2"/>
      <c r="C610" s="2"/>
      <c r="D610" s="2"/>
      <c r="E610" s="2"/>
      <c r="F610" s="37"/>
      <c r="G610" s="3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2:47" ht="15.75" customHeight="1">
      <c r="B611" s="2"/>
      <c r="C611" s="2"/>
      <c r="D611" s="2"/>
      <c r="E611" s="2"/>
      <c r="F611" s="37"/>
      <c r="G611" s="3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2:47" ht="15.75" customHeight="1">
      <c r="B612" s="2"/>
      <c r="C612" s="2"/>
      <c r="D612" s="2"/>
      <c r="E612" s="2"/>
      <c r="F612" s="37"/>
      <c r="G612" s="3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2:47" ht="15.75" customHeight="1">
      <c r="B613" s="2"/>
      <c r="C613" s="2"/>
      <c r="D613" s="2"/>
      <c r="E613" s="2"/>
      <c r="F613" s="37"/>
      <c r="G613" s="3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2:47" ht="15.75" customHeight="1">
      <c r="B614" s="2"/>
      <c r="C614" s="2"/>
      <c r="D614" s="2"/>
      <c r="E614" s="2"/>
      <c r="F614" s="37"/>
      <c r="G614" s="3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2:47" ht="15.75" customHeight="1">
      <c r="B615" s="2"/>
      <c r="C615" s="2"/>
      <c r="D615" s="2"/>
      <c r="E615" s="2"/>
      <c r="F615" s="37"/>
      <c r="G615" s="3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2:47" ht="15.75" customHeight="1">
      <c r="B616" s="2"/>
      <c r="C616" s="2"/>
      <c r="D616" s="2"/>
      <c r="E616" s="2"/>
      <c r="F616" s="37"/>
      <c r="G616" s="3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2:47" ht="15.75" customHeight="1">
      <c r="B617" s="2"/>
      <c r="C617" s="2"/>
      <c r="D617" s="2"/>
      <c r="E617" s="2"/>
      <c r="F617" s="37"/>
      <c r="G617" s="3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2:47" ht="15.75" customHeight="1">
      <c r="B618" s="2"/>
      <c r="C618" s="2"/>
      <c r="D618" s="2"/>
      <c r="E618" s="2"/>
      <c r="F618" s="37"/>
      <c r="G618" s="3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2:47" ht="15.75" customHeight="1">
      <c r="B619" s="2"/>
      <c r="C619" s="2"/>
      <c r="D619" s="2"/>
      <c r="E619" s="2"/>
      <c r="F619" s="37"/>
      <c r="G619" s="3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2:47" ht="15.75" customHeight="1">
      <c r="B620" s="2"/>
      <c r="C620" s="2"/>
      <c r="D620" s="2"/>
      <c r="E620" s="2"/>
      <c r="F620" s="37"/>
      <c r="G620" s="3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2:47" ht="15.75" customHeight="1">
      <c r="B621" s="2"/>
      <c r="C621" s="2"/>
      <c r="D621" s="2"/>
      <c r="E621" s="2"/>
      <c r="F621" s="37"/>
      <c r="G621" s="3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2:47" ht="15.75" customHeight="1">
      <c r="B622" s="2"/>
      <c r="C622" s="2"/>
      <c r="D622" s="2"/>
      <c r="E622" s="2"/>
      <c r="F622" s="37"/>
      <c r="G622" s="3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2:47" ht="15.75" customHeight="1">
      <c r="B623" s="2"/>
      <c r="C623" s="2"/>
      <c r="D623" s="2"/>
      <c r="E623" s="2"/>
      <c r="F623" s="37"/>
      <c r="G623" s="3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2:47" ht="15.75" customHeight="1">
      <c r="B624" s="2"/>
      <c r="C624" s="2"/>
      <c r="D624" s="2"/>
      <c r="E624" s="2"/>
      <c r="F624" s="37"/>
      <c r="G624" s="3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2:47" ht="15.75" customHeight="1">
      <c r="B625" s="2"/>
      <c r="C625" s="2"/>
      <c r="D625" s="2"/>
      <c r="E625" s="2"/>
      <c r="F625" s="37"/>
      <c r="G625" s="3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2:47" ht="15.75" customHeight="1">
      <c r="B626" s="2"/>
      <c r="C626" s="2"/>
      <c r="D626" s="2"/>
      <c r="E626" s="2"/>
      <c r="F626" s="37"/>
      <c r="G626" s="3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2:47" ht="15.75" customHeight="1">
      <c r="B627" s="2"/>
      <c r="C627" s="2"/>
      <c r="D627" s="2"/>
      <c r="E627" s="2"/>
      <c r="F627" s="37"/>
      <c r="G627" s="3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2:47" ht="15.75" customHeight="1">
      <c r="B628" s="2"/>
      <c r="C628" s="2"/>
      <c r="D628" s="2"/>
      <c r="E628" s="2"/>
      <c r="F628" s="37"/>
      <c r="G628" s="3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2:47" ht="15.75" customHeight="1">
      <c r="B629" s="2"/>
      <c r="C629" s="2"/>
      <c r="D629" s="2"/>
      <c r="E629" s="2"/>
      <c r="F629" s="37"/>
      <c r="G629" s="3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2:47" ht="15.75" customHeight="1">
      <c r="B630" s="2"/>
      <c r="C630" s="2"/>
      <c r="D630" s="2"/>
      <c r="E630" s="2"/>
      <c r="F630" s="37"/>
      <c r="G630" s="3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2:47" ht="15.75" customHeight="1">
      <c r="B631" s="2"/>
      <c r="C631" s="2"/>
      <c r="D631" s="2"/>
      <c r="E631" s="2"/>
      <c r="F631" s="37"/>
      <c r="G631" s="3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</sheetData>
  <sheetProtection/>
  <mergeCells count="2">
    <mergeCell ref="B3:F3"/>
    <mergeCell ref="B4:F4"/>
  </mergeCells>
  <printOptions/>
  <pageMargins left="0.52" right="0.15748031496062992" top="0.15748031496062992" bottom="0.15748031496062992" header="0.15748031496062992" footer="0.15748031496062992"/>
  <pageSetup horizontalDpi="600" verticalDpi="600" orientation="portrait" paperSize="9" scale="90" r:id="rId1"/>
  <colBreaks count="1" manualBreakCount="1">
    <brk id="9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77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.375" style="2" customWidth="1"/>
    <col min="2" max="2" width="80.625" style="0" customWidth="1"/>
    <col min="3" max="4" width="16.00390625" style="0" customWidth="1"/>
    <col min="5" max="5" width="14.50390625" style="0" hidden="1" customWidth="1"/>
    <col min="6" max="6" width="14.50390625" style="45" hidden="1" customWidth="1"/>
    <col min="7" max="7" width="8.50390625" style="0" customWidth="1"/>
    <col min="8" max="8" width="10.00390625" style="88" customWidth="1"/>
    <col min="9" max="9" width="14.50390625" style="88" customWidth="1"/>
    <col min="10" max="10" width="12.50390625" style="0" customWidth="1"/>
  </cols>
  <sheetData>
    <row r="1" spans="1:48" ht="15" customHeight="1">
      <c r="A1" s="65"/>
      <c r="B1" s="43"/>
      <c r="D1" s="66" t="s">
        <v>614</v>
      </c>
      <c r="G1" s="2"/>
      <c r="H1" s="9"/>
      <c r="I1" s="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" customHeight="1">
      <c r="A2" s="65"/>
      <c r="B2" s="43"/>
      <c r="D2" s="66" t="str">
        <f>'1.Bev-kiad.'!D2</f>
        <v>az 1/2020.(II.25) önkormányzati rendelethez</v>
      </c>
      <c r="G2" s="2"/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">
      <c r="A3" s="65"/>
      <c r="B3" s="557" t="s">
        <v>342</v>
      </c>
      <c r="C3" s="557"/>
      <c r="D3" s="557"/>
      <c r="E3" s="557"/>
      <c r="F3" s="558"/>
      <c r="G3" s="2"/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8">
      <c r="A4" s="65"/>
      <c r="B4" s="557" t="s">
        <v>556</v>
      </c>
      <c r="C4" s="557"/>
      <c r="D4" s="557"/>
      <c r="E4" s="557"/>
      <c r="F4" s="558"/>
      <c r="G4" s="2"/>
      <c r="H4" s="9"/>
      <c r="I4" s="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3.5" thickBot="1">
      <c r="A5" s="65"/>
      <c r="B5" s="1"/>
      <c r="D5" s="66" t="s">
        <v>0</v>
      </c>
      <c r="G5" s="2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53.25" customHeight="1" thickBot="1">
      <c r="A6" s="199" t="s">
        <v>116</v>
      </c>
      <c r="B6" s="53" t="s">
        <v>205</v>
      </c>
      <c r="C6" s="53" t="str">
        <f>'1.Bev-kiad.'!C6</f>
        <v>2020. évi eredeti előirányzat</v>
      </c>
      <c r="D6" s="53" t="str">
        <f>'1.Bev-kiad.'!D6</f>
        <v>Módosított előirányzat 2020.11.havi</v>
      </c>
      <c r="E6" s="53" t="str">
        <f>'1.Bev-kiad.'!E6</f>
        <v>Módosított előirányzat 2018.12.havi</v>
      </c>
      <c r="F6" s="282" t="str">
        <f>'1.Bev-kiad.'!F6</f>
        <v>Módosított előirányzat 2018.. havi</v>
      </c>
      <c r="G6" s="274"/>
      <c r="H6" s="9"/>
      <c r="I6" s="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20.25" customHeight="1">
      <c r="A7" s="200" t="s">
        <v>117</v>
      </c>
      <c r="B7" s="192" t="s">
        <v>409</v>
      </c>
      <c r="C7" s="315">
        <f>C8+C63+C77+C89</f>
        <v>41082</v>
      </c>
      <c r="D7" s="315">
        <f>D8+D63+D77+D89</f>
        <v>46832</v>
      </c>
      <c r="E7" s="315">
        <f>E8+E63+E77+E89</f>
        <v>41082</v>
      </c>
      <c r="F7" s="315">
        <f>F8+F63+F77+F89</f>
        <v>41082</v>
      </c>
      <c r="G7" s="9"/>
      <c r="H7" s="9"/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8" customHeight="1">
      <c r="A8" s="10" t="s">
        <v>118</v>
      </c>
      <c r="B8" s="193" t="s">
        <v>217</v>
      </c>
      <c r="C8" s="476">
        <f>SUM(C9+C45+C53+C54)</f>
        <v>29758</v>
      </c>
      <c r="D8" s="476">
        <f>SUM(D9+D45+D53+D54)</f>
        <v>35658</v>
      </c>
      <c r="E8" s="476">
        <f>SUM(E9+E45+E53+E54)</f>
        <v>29758</v>
      </c>
      <c r="F8" s="476">
        <f>SUM(F9+F45+F53+F54)</f>
        <v>29758</v>
      </c>
      <c r="G8" s="9"/>
      <c r="H8" s="9"/>
      <c r="I8" s="9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>
      <c r="A9" s="10"/>
      <c r="B9" s="477" t="s">
        <v>567</v>
      </c>
      <c r="C9" s="476">
        <f>SUM(C10+C24+C25+C43)</f>
        <v>28571</v>
      </c>
      <c r="D9" s="476">
        <f>SUM(D10+D24+D25+D43)</f>
        <v>29610</v>
      </c>
      <c r="E9" s="476">
        <f>SUM(E10+E24+E25+E43)</f>
        <v>28571</v>
      </c>
      <c r="F9" s="476">
        <f>SUM(F10+F24+F25+F43)</f>
        <v>28571</v>
      </c>
      <c r="G9" s="9"/>
      <c r="H9" s="9"/>
      <c r="I9" s="470"/>
      <c r="J9" s="47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>
      <c r="A10" s="10" t="s">
        <v>207</v>
      </c>
      <c r="B10" s="18" t="s">
        <v>568</v>
      </c>
      <c r="C10" s="7">
        <f>SUM(C11+C23+C22)</f>
        <v>18334</v>
      </c>
      <c r="D10" s="7">
        <f>SUM(D11+D23+D22)</f>
        <v>18445</v>
      </c>
      <c r="E10" s="7">
        <f>SUM(E11+E23)</f>
        <v>18334</v>
      </c>
      <c r="F10" s="7">
        <f>SUM(F11+F23)</f>
        <v>18334</v>
      </c>
      <c r="G10" s="9"/>
      <c r="H10" s="9"/>
      <c r="I10" s="9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3.5" customHeight="1">
      <c r="A11" s="10"/>
      <c r="B11" s="10" t="s">
        <v>569</v>
      </c>
      <c r="C11" s="17">
        <f>SUM(C12+C13+C18+C19+C20+C21)</f>
        <v>16425</v>
      </c>
      <c r="D11" s="17">
        <f>SUM(D12+D13+D18+D19+D20+D21)</f>
        <v>16425</v>
      </c>
      <c r="E11" s="17">
        <f>SUM(E12+E13+E18+E19+E20+E21)</f>
        <v>16425</v>
      </c>
      <c r="F11" s="17">
        <f>SUM(F12+F13+F18+F19+F20+F21)</f>
        <v>16425</v>
      </c>
      <c r="G11" s="9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3.5" customHeight="1">
      <c r="A12" s="10"/>
      <c r="B12" s="478" t="s">
        <v>570</v>
      </c>
      <c r="C12" s="254">
        <v>0</v>
      </c>
      <c r="D12" s="254">
        <v>0</v>
      </c>
      <c r="E12" s="254">
        <v>0</v>
      </c>
      <c r="F12" s="254">
        <v>0</v>
      </c>
      <c r="G12" s="9"/>
      <c r="H12" s="9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3.5" customHeight="1">
      <c r="A13" s="10"/>
      <c r="B13" s="478" t="s">
        <v>571</v>
      </c>
      <c r="C13" s="254">
        <f>SUM(C14:C17)</f>
        <v>6127</v>
      </c>
      <c r="D13" s="254">
        <f>SUM(D14:D17)</f>
        <v>6127</v>
      </c>
      <c r="E13" s="254">
        <f>SUM(E14:E17)</f>
        <v>6127</v>
      </c>
      <c r="F13" s="254">
        <f>SUM(F14:F17)</f>
        <v>6127</v>
      </c>
      <c r="G13" s="9"/>
      <c r="H13" s="9"/>
      <c r="I13" s="9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3.5" customHeight="1">
      <c r="A14" s="10"/>
      <c r="B14" s="478" t="s">
        <v>572</v>
      </c>
      <c r="C14" s="227">
        <v>2291</v>
      </c>
      <c r="D14" s="227">
        <v>2291</v>
      </c>
      <c r="E14" s="227">
        <v>2291</v>
      </c>
      <c r="F14" s="227">
        <v>2291</v>
      </c>
      <c r="G14" s="9"/>
      <c r="H14" s="9"/>
      <c r="I14" s="9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3.5" customHeight="1">
      <c r="A15" s="10"/>
      <c r="B15" s="478" t="s">
        <v>573</v>
      </c>
      <c r="C15" s="227">
        <v>1696</v>
      </c>
      <c r="D15" s="227">
        <v>1696</v>
      </c>
      <c r="E15" s="227">
        <v>1696</v>
      </c>
      <c r="F15" s="227">
        <v>1696</v>
      </c>
      <c r="G15" s="9"/>
      <c r="H15" s="9"/>
      <c r="I15" s="9"/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3.5" customHeight="1">
      <c r="A16" s="10"/>
      <c r="B16" s="478" t="s">
        <v>574</v>
      </c>
      <c r="C16" s="227">
        <v>354</v>
      </c>
      <c r="D16" s="227">
        <v>354</v>
      </c>
      <c r="E16" s="227">
        <v>354</v>
      </c>
      <c r="F16" s="227">
        <v>354</v>
      </c>
      <c r="G16" s="9"/>
      <c r="H16" s="9"/>
      <c r="I16" s="9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3.5" customHeight="1">
      <c r="A17" s="10"/>
      <c r="B17" s="478" t="s">
        <v>575</v>
      </c>
      <c r="C17" s="227">
        <v>1786</v>
      </c>
      <c r="D17" s="227">
        <v>1786</v>
      </c>
      <c r="E17" s="227">
        <v>1786</v>
      </c>
      <c r="F17" s="227">
        <v>1786</v>
      </c>
      <c r="G17" s="9"/>
      <c r="H17" s="9"/>
      <c r="I17" s="9"/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3.5" customHeight="1">
      <c r="A18" s="10"/>
      <c r="B18" s="478" t="s">
        <v>576</v>
      </c>
      <c r="C18" s="254">
        <v>5000</v>
      </c>
      <c r="D18" s="254">
        <v>5000</v>
      </c>
      <c r="E18" s="254">
        <v>5000</v>
      </c>
      <c r="F18" s="254">
        <v>5000</v>
      </c>
      <c r="G18" s="9"/>
      <c r="H18" s="9"/>
      <c r="I18" s="9"/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3.5" customHeight="1">
      <c r="A19" s="10"/>
      <c r="B19" s="478" t="s">
        <v>577</v>
      </c>
      <c r="C19" s="254">
        <v>0</v>
      </c>
      <c r="D19" s="254">
        <v>0</v>
      </c>
      <c r="E19" s="254">
        <v>0</v>
      </c>
      <c r="F19" s="254">
        <v>0</v>
      </c>
      <c r="G19" s="9"/>
      <c r="H19" s="9"/>
      <c r="I19" s="9"/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3.5" customHeight="1">
      <c r="A20" s="10"/>
      <c r="B20" s="478" t="s">
        <v>578</v>
      </c>
      <c r="C20" s="254">
        <v>0</v>
      </c>
      <c r="D20" s="254">
        <v>0</v>
      </c>
      <c r="E20" s="254">
        <v>0</v>
      </c>
      <c r="F20" s="254">
        <v>0</v>
      </c>
      <c r="G20" s="9"/>
      <c r="H20" s="66"/>
      <c r="I20" s="9"/>
      <c r="J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3.5" customHeight="1">
      <c r="A21" s="10"/>
      <c r="B21" s="478" t="s">
        <v>579</v>
      </c>
      <c r="C21" s="254">
        <v>5298</v>
      </c>
      <c r="D21" s="254">
        <v>5298</v>
      </c>
      <c r="E21" s="254">
        <v>5298</v>
      </c>
      <c r="F21" s="254">
        <v>5298</v>
      </c>
      <c r="G21" s="9"/>
      <c r="H21" s="9"/>
      <c r="I21" s="9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3.5" customHeight="1">
      <c r="A22" s="10"/>
      <c r="B22" s="10" t="s">
        <v>580</v>
      </c>
      <c r="C22" s="17">
        <v>1909</v>
      </c>
      <c r="D22" s="17">
        <v>1909</v>
      </c>
      <c r="E22" s="254"/>
      <c r="F22" s="254"/>
      <c r="G22" s="9"/>
      <c r="H22" s="9"/>
      <c r="I22" s="9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2.75">
      <c r="A23" s="10"/>
      <c r="B23" s="10" t="s">
        <v>650</v>
      </c>
      <c r="C23" s="17">
        <v>0</v>
      </c>
      <c r="D23" s="17">
        <v>111</v>
      </c>
      <c r="E23" s="17">
        <v>1909</v>
      </c>
      <c r="F23" s="17">
        <v>1909</v>
      </c>
      <c r="G23" s="9"/>
      <c r="H23" s="9"/>
      <c r="I23" s="255"/>
      <c r="J23" s="25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3.5" customHeight="1">
      <c r="A24" s="10" t="s">
        <v>208</v>
      </c>
      <c r="B24" s="479" t="s">
        <v>581</v>
      </c>
      <c r="C24" s="7">
        <v>0</v>
      </c>
      <c r="D24" s="7">
        <v>0</v>
      </c>
      <c r="E24" s="7">
        <v>0</v>
      </c>
      <c r="F24" s="7">
        <v>0</v>
      </c>
      <c r="G24" s="9"/>
      <c r="H24" s="9"/>
      <c r="I24" s="255"/>
      <c r="J24" s="25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3.5" customHeight="1">
      <c r="A25" s="10" t="s">
        <v>209</v>
      </c>
      <c r="B25" s="479" t="s">
        <v>582</v>
      </c>
      <c r="C25" s="7">
        <f>SUM(C26+C27+C35+C36+C37+C42)</f>
        <v>8437</v>
      </c>
      <c r="D25" s="7">
        <f>SUM(D26+D27+D35+D36+D37+D42)</f>
        <v>9165</v>
      </c>
      <c r="E25" s="7">
        <f>SUM(E26+E27+E35+E36+E37)</f>
        <v>8437</v>
      </c>
      <c r="F25" s="7">
        <f>SUM(F26+F27+F35+F36+F37)</f>
        <v>8437</v>
      </c>
      <c r="G25" s="9"/>
      <c r="H25" s="9"/>
      <c r="I25" s="255"/>
      <c r="J25" s="25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3.5" customHeight="1">
      <c r="A26" s="10"/>
      <c r="B26" s="10" t="s">
        <v>583</v>
      </c>
      <c r="C26" s="17">
        <v>2945</v>
      </c>
      <c r="D26" s="17">
        <v>2945</v>
      </c>
      <c r="E26" s="17">
        <v>2945</v>
      </c>
      <c r="F26" s="17">
        <v>2945</v>
      </c>
      <c r="G26" s="9"/>
      <c r="H26" s="9"/>
      <c r="I26" s="255"/>
      <c r="J26" s="25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3.5" customHeight="1">
      <c r="A27" s="10"/>
      <c r="B27" s="10" t="s">
        <v>584</v>
      </c>
      <c r="C27" s="17">
        <f>SUM(C28:C31)+C34</f>
        <v>5492</v>
      </c>
      <c r="D27" s="17">
        <f>SUM(D28:D31)+D34</f>
        <v>5939</v>
      </c>
      <c r="E27" s="17">
        <f>SUM(E28:E31)+E34</f>
        <v>5492</v>
      </c>
      <c r="F27" s="17">
        <f>SUM(F28:F31)+F34</f>
        <v>5492</v>
      </c>
      <c r="G27" s="9"/>
      <c r="H27" s="9"/>
      <c r="I27" s="255"/>
      <c r="J27" s="25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3.5" customHeight="1">
      <c r="A28" s="10"/>
      <c r="B28" s="478" t="s">
        <v>585</v>
      </c>
      <c r="C28" s="254">
        <v>0</v>
      </c>
      <c r="D28" s="254">
        <v>0</v>
      </c>
      <c r="E28" s="254">
        <v>0</v>
      </c>
      <c r="F28" s="254">
        <v>0</v>
      </c>
      <c r="G28" s="9"/>
      <c r="H28" s="9"/>
      <c r="I28" s="9"/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3.5" customHeight="1">
      <c r="A29" s="10"/>
      <c r="B29" s="478" t="s">
        <v>586</v>
      </c>
      <c r="C29" s="254">
        <v>0</v>
      </c>
      <c r="D29" s="254">
        <v>0</v>
      </c>
      <c r="E29" s="254">
        <v>0</v>
      </c>
      <c r="F29" s="254">
        <v>0</v>
      </c>
      <c r="G29" s="9"/>
      <c r="H29" s="9"/>
      <c r="I29" s="9"/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3.5" customHeight="1">
      <c r="A30" s="10"/>
      <c r="B30" s="478" t="s">
        <v>587</v>
      </c>
      <c r="C30" s="254">
        <v>1242</v>
      </c>
      <c r="D30" s="254">
        <f>1242+22+196</f>
        <v>1460</v>
      </c>
      <c r="E30" s="254">
        <v>1242</v>
      </c>
      <c r="F30" s="254">
        <v>1242</v>
      </c>
      <c r="G30" s="9"/>
      <c r="H30" s="9"/>
      <c r="I30" s="9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3.5" customHeight="1">
      <c r="A31" s="10"/>
      <c r="B31" s="478" t="s">
        <v>588</v>
      </c>
      <c r="C31" s="254">
        <f>SUM(C32:C33)</f>
        <v>0</v>
      </c>
      <c r="D31" s="254">
        <f>SUM(D32:D33)</f>
        <v>0</v>
      </c>
      <c r="E31" s="254">
        <f>SUM(E32:E33)</f>
        <v>0</v>
      </c>
      <c r="F31" s="254">
        <f>SUM(F32:F33)</f>
        <v>0</v>
      </c>
      <c r="G31" s="9"/>
      <c r="H31" s="9"/>
      <c r="I31" s="9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3.5" customHeight="1">
      <c r="A32" s="10"/>
      <c r="B32" s="478" t="s">
        <v>589</v>
      </c>
      <c r="C32" s="227">
        <v>0</v>
      </c>
      <c r="D32" s="227">
        <v>0</v>
      </c>
      <c r="E32" s="227">
        <v>0</v>
      </c>
      <c r="F32" s="227">
        <v>0</v>
      </c>
      <c r="G32" s="9"/>
      <c r="H32" s="9"/>
      <c r="I32" s="9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3.5" customHeight="1">
      <c r="A33" s="10"/>
      <c r="B33" s="478" t="s">
        <v>590</v>
      </c>
      <c r="C33" s="227">
        <v>0</v>
      </c>
      <c r="D33" s="227">
        <v>0</v>
      </c>
      <c r="E33" s="227">
        <v>0</v>
      </c>
      <c r="F33" s="227">
        <v>0</v>
      </c>
      <c r="G33" s="9"/>
      <c r="H33" s="9"/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3.5" customHeight="1">
      <c r="A34" s="10"/>
      <c r="B34" s="478" t="s">
        <v>591</v>
      </c>
      <c r="C34" s="254">
        <v>4250</v>
      </c>
      <c r="D34" s="254">
        <f>4250+229</f>
        <v>4479</v>
      </c>
      <c r="E34" s="254">
        <v>4250</v>
      </c>
      <c r="F34" s="254">
        <v>4250</v>
      </c>
      <c r="G34" s="9"/>
      <c r="H34" s="9"/>
      <c r="I34" s="9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2.75">
      <c r="A35" s="10"/>
      <c r="B35" s="10" t="s">
        <v>592</v>
      </c>
      <c r="C35" s="17">
        <v>0</v>
      </c>
      <c r="D35" s="17">
        <v>0</v>
      </c>
      <c r="E35" s="17">
        <v>0</v>
      </c>
      <c r="F35" s="17">
        <v>0</v>
      </c>
      <c r="G35" s="9"/>
      <c r="H35" s="9"/>
      <c r="I35" s="9"/>
      <c r="J35" s="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2.75">
      <c r="A36" s="10"/>
      <c r="B36" s="10" t="s">
        <v>593</v>
      </c>
      <c r="C36" s="17">
        <v>0</v>
      </c>
      <c r="D36" s="17">
        <v>0</v>
      </c>
      <c r="E36" s="17">
        <v>0</v>
      </c>
      <c r="F36" s="17">
        <v>0</v>
      </c>
      <c r="G36" s="9"/>
      <c r="H36" s="9"/>
      <c r="I36" s="9"/>
      <c r="J36" s="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2.75">
      <c r="A37" s="10"/>
      <c r="B37" s="10" t="s">
        <v>594</v>
      </c>
      <c r="C37" s="17">
        <f>SUM(C38+C41)</f>
        <v>0</v>
      </c>
      <c r="D37" s="17">
        <f>SUM(D38+D41)</f>
        <v>0</v>
      </c>
      <c r="E37" s="17">
        <f>SUM(E38+E41)</f>
        <v>0</v>
      </c>
      <c r="F37" s="17">
        <f>SUM(F38+F41)</f>
        <v>0</v>
      </c>
      <c r="G37" s="9"/>
      <c r="H37" s="9"/>
      <c r="I37" s="9"/>
      <c r="J37" s="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2.75">
      <c r="A38" s="10"/>
      <c r="B38" s="478" t="s">
        <v>595</v>
      </c>
      <c r="C38" s="254">
        <f>SUM(C39:C40)</f>
        <v>0</v>
      </c>
      <c r="D38" s="254">
        <f>SUM(D39:D40)</f>
        <v>0</v>
      </c>
      <c r="E38" s="254">
        <f>SUM(E39:E40)</f>
        <v>0</v>
      </c>
      <c r="F38" s="254">
        <f>SUM(F39:F40)</f>
        <v>0</v>
      </c>
      <c r="G38" s="9"/>
      <c r="H38" s="9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2.75">
      <c r="A39" s="10"/>
      <c r="B39" s="478" t="s">
        <v>596</v>
      </c>
      <c r="C39" s="227">
        <v>0</v>
      </c>
      <c r="D39" s="227">
        <v>0</v>
      </c>
      <c r="E39" s="227">
        <v>0</v>
      </c>
      <c r="F39" s="227">
        <v>0</v>
      </c>
      <c r="G39" s="9"/>
      <c r="H39" s="9"/>
      <c r="I39" s="9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2.75">
      <c r="A40" s="10"/>
      <c r="B40" s="478" t="s">
        <v>597</v>
      </c>
      <c r="C40" s="227">
        <v>0</v>
      </c>
      <c r="D40" s="227">
        <v>0</v>
      </c>
      <c r="E40" s="227">
        <v>0</v>
      </c>
      <c r="F40" s="227">
        <v>0</v>
      </c>
      <c r="G40" s="9"/>
      <c r="H40" s="9"/>
      <c r="I40" s="9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2.75">
      <c r="A41" s="10"/>
      <c r="B41" s="478" t="s">
        <v>598</v>
      </c>
      <c r="C41" s="254">
        <v>0</v>
      </c>
      <c r="D41" s="254">
        <v>0</v>
      </c>
      <c r="E41" s="254">
        <v>0</v>
      </c>
      <c r="F41" s="254">
        <v>0</v>
      </c>
      <c r="G41" s="9"/>
      <c r="H41" s="9"/>
      <c r="I41" s="9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2.75">
      <c r="A42" s="10"/>
      <c r="B42" s="10" t="s">
        <v>653</v>
      </c>
      <c r="C42" s="17">
        <v>0</v>
      </c>
      <c r="D42" s="17">
        <v>281</v>
      </c>
      <c r="E42" s="254"/>
      <c r="F42" s="254"/>
      <c r="G42" s="9"/>
      <c r="H42" s="9"/>
      <c r="I42" s="9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2.75">
      <c r="A43" s="10" t="s">
        <v>210</v>
      </c>
      <c r="B43" s="479" t="s">
        <v>599</v>
      </c>
      <c r="C43" s="14">
        <f>SUM(C44:C44)</f>
        <v>1800</v>
      </c>
      <c r="D43" s="14">
        <f>SUM(D44:D44)</f>
        <v>2000</v>
      </c>
      <c r="E43" s="14">
        <f>SUM(E44:E44)</f>
        <v>1800</v>
      </c>
      <c r="F43" s="14">
        <f>SUM(F44:F44)</f>
        <v>1800</v>
      </c>
      <c r="G43" s="9"/>
      <c r="H43" s="9"/>
      <c r="I43" s="9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2.75">
      <c r="A44" s="10"/>
      <c r="B44" s="478" t="s">
        <v>600</v>
      </c>
      <c r="C44" s="254">
        <v>1800</v>
      </c>
      <c r="D44" s="254">
        <f>1800+200</f>
        <v>2000</v>
      </c>
      <c r="E44" s="254">
        <v>1800</v>
      </c>
      <c r="F44" s="254">
        <v>1800</v>
      </c>
      <c r="G44" s="9"/>
      <c r="H44" s="9"/>
      <c r="I44" s="9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3.5">
      <c r="A45" s="10" t="s">
        <v>211</v>
      </c>
      <c r="B45" s="477" t="s">
        <v>601</v>
      </c>
      <c r="C45" s="480">
        <f>SUM(C46:C50)</f>
        <v>229</v>
      </c>
      <c r="D45" s="480">
        <f>SUM(D46:D50)</f>
        <v>793</v>
      </c>
      <c r="E45" s="480">
        <f>SUM(E46:E50)</f>
        <v>229</v>
      </c>
      <c r="F45" s="480">
        <f>SUM(F46:F50)</f>
        <v>229</v>
      </c>
      <c r="G45" s="9"/>
      <c r="H45" s="9"/>
      <c r="I45" s="9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2.75">
      <c r="A46" s="10"/>
      <c r="B46" s="195" t="s">
        <v>602</v>
      </c>
      <c r="C46" s="17">
        <v>0</v>
      </c>
      <c r="D46" s="17">
        <v>239</v>
      </c>
      <c r="E46" s="17">
        <v>0</v>
      </c>
      <c r="F46" s="17">
        <v>0</v>
      </c>
      <c r="G46" s="9"/>
      <c r="H46" s="9"/>
      <c r="I46" s="9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2.75">
      <c r="A47" s="10"/>
      <c r="B47" s="195" t="s">
        <v>603</v>
      </c>
      <c r="C47" s="17">
        <v>0</v>
      </c>
      <c r="D47" s="17">
        <v>553</v>
      </c>
      <c r="E47" s="17">
        <v>0</v>
      </c>
      <c r="F47" s="17">
        <v>0</v>
      </c>
      <c r="G47" s="9"/>
      <c r="H47" s="9"/>
      <c r="I47" s="9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2.75">
      <c r="A48" s="10"/>
      <c r="B48" s="195" t="s">
        <v>604</v>
      </c>
      <c r="C48" s="16">
        <v>112</v>
      </c>
      <c r="D48" s="16">
        <f>112-111</f>
        <v>1</v>
      </c>
      <c r="E48" s="16">
        <v>112</v>
      </c>
      <c r="F48" s="16">
        <v>112</v>
      </c>
      <c r="G48" s="9"/>
      <c r="H48" s="9"/>
      <c r="I48" s="9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2.75">
      <c r="A49" s="10"/>
      <c r="B49" s="481" t="s">
        <v>605</v>
      </c>
      <c r="C49" s="17">
        <v>117</v>
      </c>
      <c r="D49" s="17">
        <f>117-117</f>
        <v>0</v>
      </c>
      <c r="E49" s="17">
        <v>117</v>
      </c>
      <c r="F49" s="17">
        <v>117</v>
      </c>
      <c r="G49" s="9"/>
      <c r="H49" s="9"/>
      <c r="I49" s="9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2.75">
      <c r="A50" s="10"/>
      <c r="B50" s="195" t="s">
        <v>606</v>
      </c>
      <c r="C50" s="17">
        <f>C51+C52</f>
        <v>0</v>
      </c>
      <c r="D50" s="17">
        <f>D51+D52</f>
        <v>0</v>
      </c>
      <c r="E50" s="17">
        <f>E51+E52</f>
        <v>0</v>
      </c>
      <c r="F50" s="17">
        <f>F51+F52</f>
        <v>0</v>
      </c>
      <c r="G50" s="9"/>
      <c r="H50" s="9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2.75">
      <c r="A51" s="10"/>
      <c r="B51" s="207" t="s">
        <v>607</v>
      </c>
      <c r="C51" s="254">
        <v>0</v>
      </c>
      <c r="D51" s="254">
        <v>0</v>
      </c>
      <c r="E51" s="254">
        <v>0</v>
      </c>
      <c r="F51" s="254">
        <v>0</v>
      </c>
      <c r="G51" s="9"/>
      <c r="H51" s="9"/>
      <c r="I51" s="9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2.75">
      <c r="A52" s="10"/>
      <c r="B52" s="207" t="s">
        <v>608</v>
      </c>
      <c r="C52" s="254">
        <v>0</v>
      </c>
      <c r="D52" s="254">
        <v>0</v>
      </c>
      <c r="E52" s="254">
        <v>0</v>
      </c>
      <c r="F52" s="254">
        <v>0</v>
      </c>
      <c r="G52" s="9"/>
      <c r="H52" s="9"/>
      <c r="I52" s="9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4.25">
      <c r="A53" s="10" t="s">
        <v>609</v>
      </c>
      <c r="B53" s="477" t="s">
        <v>610</v>
      </c>
      <c r="C53" s="555">
        <v>0</v>
      </c>
      <c r="D53" s="555">
        <v>0</v>
      </c>
      <c r="E53" s="555">
        <v>0</v>
      </c>
      <c r="F53" s="555">
        <v>0</v>
      </c>
      <c r="G53" s="9"/>
      <c r="H53" s="9"/>
      <c r="I53" s="9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4.25">
      <c r="A54" s="10" t="s">
        <v>168</v>
      </c>
      <c r="B54" s="477" t="s">
        <v>611</v>
      </c>
      <c r="C54" s="482">
        <f>SUM(C55:C62)</f>
        <v>958</v>
      </c>
      <c r="D54" s="482">
        <f>SUM(D55:D62)</f>
        <v>5255</v>
      </c>
      <c r="E54" s="482">
        <f>SUM(E55:E62)</f>
        <v>958</v>
      </c>
      <c r="F54" s="482">
        <f>SUM(F55:F62)</f>
        <v>958</v>
      </c>
      <c r="G54" s="9"/>
      <c r="H54" s="9"/>
      <c r="I54" s="9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2.75">
      <c r="A55" s="10" t="s">
        <v>123</v>
      </c>
      <c r="B55" s="207" t="s">
        <v>612</v>
      </c>
      <c r="C55" s="486">
        <v>958</v>
      </c>
      <c r="D55" s="486">
        <v>958</v>
      </c>
      <c r="E55" s="486">
        <v>958</v>
      </c>
      <c r="F55" s="486">
        <v>958</v>
      </c>
      <c r="G55" s="9"/>
      <c r="H55" s="9"/>
      <c r="I55" s="9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2.75">
      <c r="A56" s="10" t="s">
        <v>123</v>
      </c>
      <c r="B56" s="207" t="s">
        <v>657</v>
      </c>
      <c r="C56" s="486">
        <v>0</v>
      </c>
      <c r="D56" s="486">
        <v>2148</v>
      </c>
      <c r="E56" s="227"/>
      <c r="F56" s="227"/>
      <c r="G56" s="9"/>
      <c r="H56" s="9"/>
      <c r="I56" s="9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2.75">
      <c r="A57" s="10" t="s">
        <v>123</v>
      </c>
      <c r="B57" s="207" t="s">
        <v>658</v>
      </c>
      <c r="C57" s="486">
        <v>0</v>
      </c>
      <c r="D57" s="486">
        <v>2000</v>
      </c>
      <c r="E57" s="227"/>
      <c r="F57" s="227"/>
      <c r="G57" s="9"/>
      <c r="H57" s="9"/>
      <c r="I57" s="9"/>
      <c r="J57" s="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2.75">
      <c r="A58" s="10" t="s">
        <v>123</v>
      </c>
      <c r="B58" s="207" t="s">
        <v>669</v>
      </c>
      <c r="C58" s="486">
        <v>0</v>
      </c>
      <c r="D58" s="486">
        <v>149</v>
      </c>
      <c r="E58" s="227"/>
      <c r="F58" s="227"/>
      <c r="G58" s="9"/>
      <c r="H58" s="9"/>
      <c r="I58" s="9"/>
      <c r="J58" s="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2.75" hidden="1">
      <c r="A59" s="10"/>
      <c r="B59" s="207"/>
      <c r="C59" s="486"/>
      <c r="D59" s="486"/>
      <c r="E59" s="227"/>
      <c r="F59" s="227"/>
      <c r="G59" s="9"/>
      <c r="H59" s="9"/>
      <c r="I59" s="9"/>
      <c r="J59" s="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2.75" hidden="1">
      <c r="A60" s="10"/>
      <c r="B60" s="207"/>
      <c r="C60" s="486"/>
      <c r="D60" s="486"/>
      <c r="E60" s="227"/>
      <c r="F60" s="227"/>
      <c r="G60" s="9"/>
      <c r="H60" s="9"/>
      <c r="I60" s="9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12.75" hidden="1">
      <c r="A61" s="10"/>
      <c r="B61" s="207"/>
      <c r="C61" s="486"/>
      <c r="D61" s="486"/>
      <c r="E61" s="227"/>
      <c r="F61" s="227"/>
      <c r="G61" s="9"/>
      <c r="H61" s="9"/>
      <c r="I61" s="9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2.75" hidden="1">
      <c r="A62" s="10"/>
      <c r="B62" s="207"/>
      <c r="C62" s="486"/>
      <c r="D62" s="486"/>
      <c r="E62" s="227"/>
      <c r="F62" s="227"/>
      <c r="G62" s="9"/>
      <c r="H62" s="9"/>
      <c r="I62" s="9"/>
      <c r="J62" s="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8" customHeight="1">
      <c r="A63" s="18" t="s">
        <v>138</v>
      </c>
      <c r="B63" s="193" t="s">
        <v>224</v>
      </c>
      <c r="C63" s="286">
        <f>SUM(C67+C72+C76)</f>
        <v>8100</v>
      </c>
      <c r="D63" s="286">
        <f>SUM(D67+D72+D76)</f>
        <v>7350</v>
      </c>
      <c r="E63" s="286">
        <f>SUM(E67+E72+E76)</f>
        <v>8100</v>
      </c>
      <c r="F63" s="286">
        <f>SUM(F67+F72+F76)</f>
        <v>8100</v>
      </c>
      <c r="G63" s="9"/>
      <c r="H63" s="9"/>
      <c r="I63" s="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3.5" customHeight="1" hidden="1">
      <c r="A64" s="10" t="s">
        <v>139</v>
      </c>
      <c r="B64" s="195" t="s">
        <v>145</v>
      </c>
      <c r="C64" s="281"/>
      <c r="D64" s="281"/>
      <c r="E64" s="281"/>
      <c r="F64" s="281"/>
      <c r="G64" s="9"/>
      <c r="H64" s="9"/>
      <c r="I64" s="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3.5" customHeight="1" hidden="1">
      <c r="A65" s="10" t="s">
        <v>140</v>
      </c>
      <c r="B65" s="195" t="s">
        <v>146</v>
      </c>
      <c r="C65" s="281"/>
      <c r="D65" s="281"/>
      <c r="E65" s="281"/>
      <c r="F65" s="281"/>
      <c r="G65" s="9"/>
      <c r="H65" s="9"/>
      <c r="I65" s="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13.5" customHeight="1" hidden="1">
      <c r="A66" s="10" t="s">
        <v>141</v>
      </c>
      <c r="B66" s="196" t="s">
        <v>147</v>
      </c>
      <c r="C66" s="281"/>
      <c r="D66" s="281"/>
      <c r="E66" s="281"/>
      <c r="F66" s="281"/>
      <c r="G66" s="9"/>
      <c r="H66" s="9"/>
      <c r="I66" s="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ht="13.5" customHeight="1">
      <c r="A67" s="10" t="s">
        <v>142</v>
      </c>
      <c r="B67" s="195" t="s">
        <v>225</v>
      </c>
      <c r="C67" s="293">
        <f>SUM(C68:C71)</f>
        <v>5000</v>
      </c>
      <c r="D67" s="293">
        <f>SUM(D68:D71)</f>
        <v>5000</v>
      </c>
      <c r="E67" s="293">
        <f>SUM(E68:E71)</f>
        <v>5000</v>
      </c>
      <c r="F67" s="293">
        <f>SUM(F68:F71)</f>
        <v>5000</v>
      </c>
      <c r="G67" s="9"/>
      <c r="H67" s="9"/>
      <c r="I67" s="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3.5" customHeight="1">
      <c r="A68" s="10"/>
      <c r="B68" s="207" t="s">
        <v>226</v>
      </c>
      <c r="C68" s="47">
        <v>2000</v>
      </c>
      <c r="D68" s="47">
        <v>2000</v>
      </c>
      <c r="E68" s="47">
        <v>2000</v>
      </c>
      <c r="F68" s="47">
        <v>2000</v>
      </c>
      <c r="G68" s="9"/>
      <c r="H68" s="9"/>
      <c r="I68" s="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13.5" customHeight="1" hidden="1">
      <c r="A69" s="10"/>
      <c r="B69" s="207" t="s">
        <v>227</v>
      </c>
      <c r="C69" s="47"/>
      <c r="D69" s="47"/>
      <c r="E69" s="47"/>
      <c r="F69" s="47"/>
      <c r="G69" s="9"/>
      <c r="H69" s="255"/>
      <c r="I69" s="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13.5" customHeight="1">
      <c r="A70" s="10"/>
      <c r="B70" s="207" t="s">
        <v>523</v>
      </c>
      <c r="C70" s="47">
        <v>1100</v>
      </c>
      <c r="D70" s="47">
        <v>1100</v>
      </c>
      <c r="E70" s="47">
        <v>1100</v>
      </c>
      <c r="F70" s="47">
        <v>1100</v>
      </c>
      <c r="G70" s="9"/>
      <c r="H70" s="9"/>
      <c r="I70" s="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13.5" customHeight="1">
      <c r="A71" s="10"/>
      <c r="B71" s="207" t="s">
        <v>524</v>
      </c>
      <c r="C71" s="47">
        <v>1900</v>
      </c>
      <c r="D71" s="47">
        <v>1900</v>
      </c>
      <c r="E71" s="47">
        <v>1900</v>
      </c>
      <c r="F71" s="47">
        <v>1900</v>
      </c>
      <c r="G71" s="9"/>
      <c r="H71" s="9"/>
      <c r="I71" s="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s="59" customFormat="1" ht="13.5" customHeight="1">
      <c r="A72" s="10" t="s">
        <v>143</v>
      </c>
      <c r="B72" s="195" t="s">
        <v>228</v>
      </c>
      <c r="C72" s="7">
        <f>SUM(C73:C74)</f>
        <v>3000</v>
      </c>
      <c r="D72" s="7">
        <f>SUM(D73:D74)</f>
        <v>2250</v>
      </c>
      <c r="E72" s="7">
        <f>SUM(E73:E74)</f>
        <v>3000</v>
      </c>
      <c r="F72" s="7">
        <f>SUM(F73:F74)</f>
        <v>3000</v>
      </c>
      <c r="G72" s="9"/>
      <c r="H72" s="9"/>
      <c r="I72" s="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s="59" customFormat="1" ht="13.5" customHeight="1">
      <c r="A73" s="10" t="s">
        <v>478</v>
      </c>
      <c r="B73" s="207" t="s">
        <v>229</v>
      </c>
      <c r="C73" s="17">
        <v>2000</v>
      </c>
      <c r="D73" s="17">
        <f>2000+250</f>
        <v>2250</v>
      </c>
      <c r="E73" s="17">
        <v>2000</v>
      </c>
      <c r="F73" s="17">
        <v>2000</v>
      </c>
      <c r="G73" s="9"/>
      <c r="H73" s="9"/>
      <c r="I73" s="9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s="59" customFormat="1" ht="13.5" customHeight="1">
      <c r="A74" s="10" t="s">
        <v>482</v>
      </c>
      <c r="B74" s="207" t="s">
        <v>368</v>
      </c>
      <c r="C74" s="17">
        <v>1000</v>
      </c>
      <c r="D74" s="17">
        <f>1000-1000</f>
        <v>0</v>
      </c>
      <c r="E74" s="17">
        <v>1000</v>
      </c>
      <c r="F74" s="17">
        <v>1000</v>
      </c>
      <c r="G74" s="9"/>
      <c r="H74" s="9"/>
      <c r="I74" s="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s="59" customFormat="1" ht="13.5" customHeight="1">
      <c r="A75" s="10" t="s">
        <v>525</v>
      </c>
      <c r="B75" s="207" t="s">
        <v>526</v>
      </c>
      <c r="C75" s="281">
        <v>0</v>
      </c>
      <c r="D75" s="281">
        <v>0</v>
      </c>
      <c r="E75" s="281">
        <v>0</v>
      </c>
      <c r="F75" s="281">
        <v>0</v>
      </c>
      <c r="G75" s="9"/>
      <c r="H75" s="9"/>
      <c r="I75" s="9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s="59" customFormat="1" ht="13.5" customHeight="1">
      <c r="A76" s="10" t="s">
        <v>144</v>
      </c>
      <c r="B76" s="195" t="s">
        <v>399</v>
      </c>
      <c r="C76" s="280">
        <v>100</v>
      </c>
      <c r="D76" s="280">
        <v>100</v>
      </c>
      <c r="E76" s="280">
        <v>100</v>
      </c>
      <c r="F76" s="280">
        <v>100</v>
      </c>
      <c r="G76" s="9"/>
      <c r="H76" s="9"/>
      <c r="I76" s="9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s="59" customFormat="1" ht="18" customHeight="1">
      <c r="A77" s="18" t="s">
        <v>149</v>
      </c>
      <c r="B77" s="193" t="s">
        <v>230</v>
      </c>
      <c r="C77" s="286">
        <f>SUM(C78:C88)</f>
        <v>3180</v>
      </c>
      <c r="D77" s="286">
        <f>SUM(D78:D88)</f>
        <v>3780</v>
      </c>
      <c r="E77" s="286">
        <f>SUM(E78:E88)</f>
        <v>3180</v>
      </c>
      <c r="F77" s="286">
        <f>SUM(F78:F88)</f>
        <v>3180</v>
      </c>
      <c r="G77" s="9"/>
      <c r="H77" s="9"/>
      <c r="I77" s="9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3.5" customHeight="1">
      <c r="A78" s="10" t="s">
        <v>152</v>
      </c>
      <c r="B78" s="195" t="s">
        <v>231</v>
      </c>
      <c r="C78" s="281"/>
      <c r="D78" s="281"/>
      <c r="E78" s="281"/>
      <c r="F78" s="281"/>
      <c r="G78" s="9"/>
      <c r="H78" s="9"/>
      <c r="I78" s="9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s="59" customFormat="1" ht="13.5" customHeight="1">
      <c r="A79" s="10" t="s">
        <v>153</v>
      </c>
      <c r="B79" s="195" t="s">
        <v>387</v>
      </c>
      <c r="C79" s="281">
        <v>500</v>
      </c>
      <c r="D79" s="281">
        <f>500-40</f>
        <v>460</v>
      </c>
      <c r="E79" s="281">
        <v>500</v>
      </c>
      <c r="F79" s="281">
        <v>500</v>
      </c>
      <c r="G79" s="9"/>
      <c r="H79" s="9"/>
      <c r="I79" s="9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s="59" customFormat="1" ht="13.5" customHeight="1">
      <c r="A80" s="10" t="s">
        <v>154</v>
      </c>
      <c r="B80" s="195" t="s">
        <v>232</v>
      </c>
      <c r="C80" s="290">
        <v>70</v>
      </c>
      <c r="D80" s="290">
        <f>70+40</f>
        <v>110</v>
      </c>
      <c r="E80" s="290">
        <v>70</v>
      </c>
      <c r="F80" s="290">
        <v>70</v>
      </c>
      <c r="G80" s="9"/>
      <c r="H80" s="9"/>
      <c r="I80" s="9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3.5" customHeight="1">
      <c r="A81" s="10" t="s">
        <v>155</v>
      </c>
      <c r="B81" s="196" t="s">
        <v>233</v>
      </c>
      <c r="C81" s="281"/>
      <c r="D81" s="281"/>
      <c r="E81" s="281"/>
      <c r="F81" s="281"/>
      <c r="G81" s="9"/>
      <c r="H81" s="9"/>
      <c r="I81" s="9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3.5" customHeight="1">
      <c r="A82" s="10" t="s">
        <v>156</v>
      </c>
      <c r="B82" s="25" t="s">
        <v>234</v>
      </c>
      <c r="C82" s="281">
        <v>2500</v>
      </c>
      <c r="D82" s="281">
        <f>2500+600</f>
        <v>3100</v>
      </c>
      <c r="E82" s="281">
        <v>2500</v>
      </c>
      <c r="F82" s="281">
        <v>2500</v>
      </c>
      <c r="G82" s="9"/>
      <c r="H82" s="9"/>
      <c r="I82" s="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3.5" customHeight="1">
      <c r="A83" s="10" t="s">
        <v>160</v>
      </c>
      <c r="B83" s="25" t="s">
        <v>235</v>
      </c>
      <c r="C83" s="281"/>
      <c r="D83" s="281"/>
      <c r="E83" s="281"/>
      <c r="F83" s="281"/>
      <c r="G83" s="9"/>
      <c r="H83" s="9"/>
      <c r="I83" s="9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3.5" customHeight="1">
      <c r="A84" s="10" t="s">
        <v>162</v>
      </c>
      <c r="B84" s="25" t="s">
        <v>236</v>
      </c>
      <c r="C84" s="281"/>
      <c r="D84" s="281"/>
      <c r="E84" s="281"/>
      <c r="F84" s="281"/>
      <c r="G84" s="9"/>
      <c r="H84" s="9"/>
      <c r="I84" s="9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3.5" customHeight="1">
      <c r="A85" s="10" t="s">
        <v>164</v>
      </c>
      <c r="B85" s="25" t="s">
        <v>237</v>
      </c>
      <c r="C85" s="281">
        <v>10</v>
      </c>
      <c r="D85" s="281">
        <v>10</v>
      </c>
      <c r="E85" s="281">
        <v>10</v>
      </c>
      <c r="F85" s="281">
        <v>10</v>
      </c>
      <c r="G85" s="9"/>
      <c r="H85" s="9"/>
      <c r="I85" s="9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3.5" customHeight="1">
      <c r="A86" s="10" t="s">
        <v>166</v>
      </c>
      <c r="B86" s="25" t="s">
        <v>238</v>
      </c>
      <c r="C86" s="281"/>
      <c r="D86" s="281"/>
      <c r="E86" s="281"/>
      <c r="F86" s="281"/>
      <c r="G86" s="9"/>
      <c r="H86" s="9"/>
      <c r="I86" s="9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3.5" customHeight="1">
      <c r="A87" s="10" t="s">
        <v>172</v>
      </c>
      <c r="B87" s="25" t="s">
        <v>386</v>
      </c>
      <c r="C87" s="281"/>
      <c r="D87" s="281"/>
      <c r="E87" s="281"/>
      <c r="F87" s="281"/>
      <c r="G87" s="9"/>
      <c r="H87" s="9"/>
      <c r="I87" s="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3.5" customHeight="1">
      <c r="A88" s="10" t="s">
        <v>384</v>
      </c>
      <c r="B88" s="25" t="s">
        <v>385</v>
      </c>
      <c r="C88" s="281">
        <v>100</v>
      </c>
      <c r="D88" s="281">
        <v>100</v>
      </c>
      <c r="E88" s="281">
        <v>100</v>
      </c>
      <c r="F88" s="281">
        <v>100</v>
      </c>
      <c r="G88" s="9"/>
      <c r="H88" s="9"/>
      <c r="I88" s="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8" customHeight="1">
      <c r="A89" s="18" t="s">
        <v>187</v>
      </c>
      <c r="B89" s="193" t="s">
        <v>239</v>
      </c>
      <c r="C89" s="286">
        <f>SUM(C90:C92)</f>
        <v>44</v>
      </c>
      <c r="D89" s="286">
        <f>SUM(D90:D92)</f>
        <v>44</v>
      </c>
      <c r="E89" s="286">
        <f>SUM(E90:E92)</f>
        <v>44</v>
      </c>
      <c r="F89" s="286">
        <f>SUM(F90:F92)</f>
        <v>44</v>
      </c>
      <c r="G89" s="9"/>
      <c r="H89" s="9"/>
      <c r="I89" s="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3.5" customHeight="1" hidden="1">
      <c r="A90" s="183" t="s">
        <v>192</v>
      </c>
      <c r="B90" s="25" t="s">
        <v>240</v>
      </c>
      <c r="C90" s="281"/>
      <c r="D90" s="281"/>
      <c r="E90" s="281"/>
      <c r="F90" s="281"/>
      <c r="G90" s="9"/>
      <c r="H90" s="9"/>
      <c r="I90" s="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3.5" customHeight="1" hidden="1">
      <c r="A91" s="183" t="s">
        <v>193</v>
      </c>
      <c r="B91" s="25" t="s">
        <v>241</v>
      </c>
      <c r="C91" s="281"/>
      <c r="D91" s="281"/>
      <c r="E91" s="281"/>
      <c r="F91" s="281"/>
      <c r="G91" s="9"/>
      <c r="H91" s="9"/>
      <c r="I91" s="9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>
      <c r="A92" s="183" t="s">
        <v>486</v>
      </c>
      <c r="B92" s="25" t="s">
        <v>533</v>
      </c>
      <c r="C92" s="101">
        <v>44</v>
      </c>
      <c r="D92" s="101">
        <v>44</v>
      </c>
      <c r="E92" s="101">
        <v>44</v>
      </c>
      <c r="F92" s="101">
        <v>44</v>
      </c>
      <c r="G92" s="298"/>
      <c r="H92" s="9"/>
      <c r="I92" s="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9.5" customHeight="1">
      <c r="A93" s="259" t="s">
        <v>388</v>
      </c>
      <c r="B93" s="257" t="s">
        <v>389</v>
      </c>
      <c r="C93" s="294">
        <f>SUM(C94+C96)</f>
        <v>23053</v>
      </c>
      <c r="D93" s="294">
        <f>SUM(D94+D96)</f>
        <v>23053</v>
      </c>
      <c r="E93" s="294">
        <f>SUM(E94+E96)</f>
        <v>23053</v>
      </c>
      <c r="F93" s="294">
        <f>SUM(F94+F96)</f>
        <v>23053</v>
      </c>
      <c r="G93" s="298"/>
      <c r="H93" s="9"/>
      <c r="I93" s="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6.5" customHeight="1">
      <c r="A94" s="256"/>
      <c r="B94" s="28" t="s">
        <v>417</v>
      </c>
      <c r="C94" s="295">
        <f>SUM(C95)</f>
        <v>23053</v>
      </c>
      <c r="D94" s="295">
        <f>SUM(D95)</f>
        <v>23053</v>
      </c>
      <c r="E94" s="295">
        <f>SUM(E95)</f>
        <v>23053</v>
      </c>
      <c r="F94" s="295">
        <f>SUM(F95)</f>
        <v>23053</v>
      </c>
      <c r="G94" s="9"/>
      <c r="H94" s="9"/>
      <c r="I94" s="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3.5" customHeight="1">
      <c r="A95" s="256"/>
      <c r="B95" s="258" t="s">
        <v>418</v>
      </c>
      <c r="C95" s="290">
        <f>1143+21910</f>
        <v>23053</v>
      </c>
      <c r="D95" s="290">
        <f>1143+21910</f>
        <v>23053</v>
      </c>
      <c r="E95" s="290">
        <f>1143+21910</f>
        <v>23053</v>
      </c>
      <c r="F95" s="290">
        <f>1143+21910</f>
        <v>23053</v>
      </c>
      <c r="G95" s="9"/>
      <c r="H95" s="9"/>
      <c r="I95" s="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6.5" customHeight="1" thickBot="1">
      <c r="A96" s="256"/>
      <c r="B96" s="28" t="s">
        <v>404</v>
      </c>
      <c r="C96" s="295"/>
      <c r="D96" s="295"/>
      <c r="E96" s="295"/>
      <c r="F96" s="295"/>
      <c r="G96" s="9"/>
      <c r="H96" s="9"/>
      <c r="I96" s="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4.25" hidden="1" thickBot="1">
      <c r="A97" s="342"/>
      <c r="B97" s="13" t="s">
        <v>390</v>
      </c>
      <c r="C97" s="295"/>
      <c r="D97" s="295"/>
      <c r="E97" s="295"/>
      <c r="F97" s="295"/>
      <c r="G97" s="9"/>
      <c r="H97" s="9"/>
      <c r="I97" s="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23.25" customHeight="1" thickBot="1">
      <c r="A98" s="346"/>
      <c r="B98" s="345" t="s">
        <v>252</v>
      </c>
      <c r="C98" s="248">
        <f>SUM(C8+C63+C77+C89+C93)</f>
        <v>64135</v>
      </c>
      <c r="D98" s="248">
        <f>SUM(D8+D63+D77+D89+D93)</f>
        <v>69885</v>
      </c>
      <c r="E98" s="248">
        <f>SUM(E8+E63+E77+E89+E93)</f>
        <v>64135</v>
      </c>
      <c r="F98" s="291">
        <f>SUM(F8+F63+F77+F89+F93)</f>
        <v>64135</v>
      </c>
      <c r="G98" s="9"/>
      <c r="H98" s="9"/>
      <c r="I98" s="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20.25" customHeight="1">
      <c r="A99" s="183"/>
      <c r="B99" s="197" t="s">
        <v>408</v>
      </c>
      <c r="C99" s="271">
        <f>C100+C101+C102+C103+C104</f>
        <v>51958</v>
      </c>
      <c r="D99" s="271">
        <f>D100+D101+D102+D103+D104</f>
        <v>57676</v>
      </c>
      <c r="E99" s="271">
        <f>E100+E101+E102+E103+E104</f>
        <v>51958</v>
      </c>
      <c r="F99" s="271">
        <f>F100+F101+F102+F103+F104</f>
        <v>51958</v>
      </c>
      <c r="G99" s="9"/>
      <c r="H99" s="9"/>
      <c r="I99" s="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8" customHeight="1">
      <c r="A100" s="18" t="s">
        <v>212</v>
      </c>
      <c r="B100" s="201" t="s">
        <v>242</v>
      </c>
      <c r="C100" s="202">
        <f>SUM('7.Önk.'!P18)</f>
        <v>12595</v>
      </c>
      <c r="D100" s="202">
        <f>SUM('7.Önk.'!P89)</f>
        <v>13028</v>
      </c>
      <c r="E100" s="202">
        <f>SUM('7.Önk.'!P159)</f>
        <v>12595</v>
      </c>
      <c r="F100" s="202">
        <f>SUM('7.Önk.'!P229)</f>
        <v>12595</v>
      </c>
      <c r="G100" s="9"/>
      <c r="H100" s="9"/>
      <c r="I100" s="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8" customHeight="1">
      <c r="A101" s="18" t="s">
        <v>213</v>
      </c>
      <c r="B101" s="193" t="s">
        <v>243</v>
      </c>
      <c r="C101" s="19">
        <f>SUM('7.Önk.'!P21)</f>
        <v>2235</v>
      </c>
      <c r="D101" s="202">
        <f>SUM('7.Önk.'!P92)</f>
        <v>2278</v>
      </c>
      <c r="E101" s="202">
        <f>SUM('7.Önk.'!P162)</f>
        <v>2235</v>
      </c>
      <c r="F101" s="202">
        <f>SUM('7.Önk.'!P232)</f>
        <v>2235</v>
      </c>
      <c r="G101" s="9"/>
      <c r="H101" s="9"/>
      <c r="I101" s="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8" customHeight="1">
      <c r="A102" s="18" t="s">
        <v>214</v>
      </c>
      <c r="B102" s="193" t="s">
        <v>244</v>
      </c>
      <c r="C102" s="19">
        <f>SUM('7.Önk.'!P67)</f>
        <v>18649</v>
      </c>
      <c r="D102" s="202">
        <f>SUM('7.Önk.'!P138)</f>
        <v>22085</v>
      </c>
      <c r="E102" s="202">
        <f>SUM('7.Önk.'!P208)</f>
        <v>18649</v>
      </c>
      <c r="F102" s="202">
        <f>SUM('7.Önk.'!P278)</f>
        <v>18649</v>
      </c>
      <c r="G102" s="9"/>
      <c r="H102" s="9"/>
      <c r="I102" s="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8" customHeight="1">
      <c r="A103" s="18" t="s">
        <v>215</v>
      </c>
      <c r="B103" s="193" t="s">
        <v>398</v>
      </c>
      <c r="C103" s="19">
        <f>SUM('7.Önk.'!P68)</f>
        <v>3045</v>
      </c>
      <c r="D103" s="202">
        <f>SUM('7.Önk.'!P139)</f>
        <v>3045</v>
      </c>
      <c r="E103" s="202">
        <f>SUM('7.Önk.'!P209)</f>
        <v>3045</v>
      </c>
      <c r="F103" s="202">
        <f>SUM('7.Önk.'!P279)</f>
        <v>3045</v>
      </c>
      <c r="G103" s="9"/>
      <c r="H103" s="9"/>
      <c r="I103" s="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8" customHeight="1">
      <c r="A104" s="67" t="s">
        <v>216</v>
      </c>
      <c r="B104" s="28" t="s">
        <v>325</v>
      </c>
      <c r="C104" s="19">
        <f>SUM(C105:C106)</f>
        <v>15434</v>
      </c>
      <c r="D104" s="19">
        <f>SUM(D105:D106)</f>
        <v>17240</v>
      </c>
      <c r="E104" s="19">
        <f>SUM(E105:E106)</f>
        <v>15434</v>
      </c>
      <c r="F104" s="19">
        <f>SUM(F105:F106)</f>
        <v>15434</v>
      </c>
      <c r="G104" s="9"/>
      <c r="H104" s="9"/>
      <c r="I104" s="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5" customHeight="1">
      <c r="A105" s="67"/>
      <c r="B105" s="13" t="s">
        <v>326</v>
      </c>
      <c r="C105" s="40">
        <f>SUM('4. Átadott p.eszk.'!B47)</f>
        <v>5002</v>
      </c>
      <c r="D105" s="40">
        <f>SUM('4. Átadott p.eszk.'!C47)</f>
        <v>5476</v>
      </c>
      <c r="E105" s="40">
        <f>SUM('4. Átadott p.eszk.'!D47)</f>
        <v>5002</v>
      </c>
      <c r="F105" s="40">
        <f>SUM('4. Átadott p.eszk.'!E47)</f>
        <v>5002</v>
      </c>
      <c r="G105" s="9"/>
      <c r="H105" s="9"/>
      <c r="I105" s="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5" customHeight="1">
      <c r="A106" s="67"/>
      <c r="B106" s="13" t="s">
        <v>327</v>
      </c>
      <c r="C106" s="344">
        <f>(11989-81-1570+50+44)</f>
        <v>10432</v>
      </c>
      <c r="D106" s="344">
        <f>(11989-81-1570+50+44)+2148+404-1000+250-85-150-235</f>
        <v>11764</v>
      </c>
      <c r="E106" s="554">
        <f>(11989-81-1570+50+44)</f>
        <v>10432</v>
      </c>
      <c r="F106" s="554">
        <f>(11989-81-1570+50+44)</f>
        <v>10432</v>
      </c>
      <c r="G106" s="9"/>
      <c r="H106" s="9"/>
      <c r="I106" s="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8" customHeight="1">
      <c r="A107" s="261" t="s">
        <v>203</v>
      </c>
      <c r="B107" s="264" t="s">
        <v>395</v>
      </c>
      <c r="C107" s="263">
        <f>SUM(C108)</f>
        <v>1143</v>
      </c>
      <c r="D107" s="263">
        <f>SUM(D108)</f>
        <v>1143</v>
      </c>
      <c r="E107" s="263">
        <f>SUM(E108)</f>
        <v>1143</v>
      </c>
      <c r="F107" s="263">
        <f>SUM(F108)</f>
        <v>1143</v>
      </c>
      <c r="G107" s="9"/>
      <c r="H107" s="9"/>
      <c r="I107" s="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5" customHeight="1" thickBot="1">
      <c r="A108" s="342" t="s">
        <v>396</v>
      </c>
      <c r="B108" s="343" t="s">
        <v>394</v>
      </c>
      <c r="C108" s="344">
        <v>1143</v>
      </c>
      <c r="D108" s="344">
        <v>1143</v>
      </c>
      <c r="E108" s="344">
        <v>1143</v>
      </c>
      <c r="F108" s="344">
        <v>1143</v>
      </c>
      <c r="G108" s="9"/>
      <c r="H108" s="9"/>
      <c r="I108" s="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25.5" customHeight="1" thickBot="1">
      <c r="A109" s="346"/>
      <c r="B109" s="345" t="s">
        <v>30</v>
      </c>
      <c r="C109" s="340">
        <f>SUM(C100+C101+C102+C103+C104+C107)</f>
        <v>53101</v>
      </c>
      <c r="D109" s="248">
        <f>SUM(D100+D101+D102+D103+D104+D107)</f>
        <v>58819</v>
      </c>
      <c r="E109" s="248">
        <f>SUM(E100+E101+E102+E103+E104+E107)</f>
        <v>53101</v>
      </c>
      <c r="F109" s="291">
        <f>SUM(F100+F101+F102+F103+F104+F107)</f>
        <v>53101</v>
      </c>
      <c r="G109" s="9"/>
      <c r="H109" s="9"/>
      <c r="I109" s="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6:48" ht="15.75" customHeight="1">
      <c r="F110" s="9"/>
      <c r="G110" s="9"/>
      <c r="H110" s="9"/>
      <c r="I110" s="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6:48" ht="15.75" customHeight="1" hidden="1">
      <c r="F111" s="9">
        <f>F98-F109</f>
        <v>11034</v>
      </c>
      <c r="G111" s="9"/>
      <c r="H111" s="9"/>
      <c r="I111" s="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6:48" ht="15.75" customHeight="1">
      <c r="F112" s="2"/>
      <c r="G112" s="9"/>
      <c r="H112" s="9"/>
      <c r="I112" s="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6:48" ht="15.75" customHeight="1">
      <c r="F113" s="2"/>
      <c r="G113" s="9"/>
      <c r="H113" s="9"/>
      <c r="I113" s="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6:48" ht="15.75" customHeight="1">
      <c r="F114" s="2"/>
      <c r="G114" s="9"/>
      <c r="H114" s="9"/>
      <c r="I114" s="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6:48" ht="15.75" customHeight="1">
      <c r="F115" s="2"/>
      <c r="G115" s="9"/>
      <c r="H115" s="9"/>
      <c r="I115" s="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ht="15.75" customHeight="1">
      <c r="B116" s="2"/>
      <c r="C116" s="2"/>
      <c r="D116" s="2"/>
      <c r="E116" s="2"/>
      <c r="F116" s="2"/>
      <c r="G116" s="9"/>
      <c r="H116" s="9"/>
      <c r="I116" s="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ht="15.75" customHeight="1">
      <c r="B117" s="2"/>
      <c r="C117" s="2"/>
      <c r="D117" s="2"/>
      <c r="E117" s="2"/>
      <c r="F117" s="2"/>
      <c r="G117" s="9"/>
      <c r="H117" s="9"/>
      <c r="I117" s="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ht="15.75" customHeight="1">
      <c r="B118" s="2"/>
      <c r="C118" s="2"/>
      <c r="D118" s="2"/>
      <c r="E118" s="2"/>
      <c r="F118" s="2"/>
      <c r="G118" s="9"/>
      <c r="H118" s="9"/>
      <c r="I118" s="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ht="15.75" customHeight="1">
      <c r="B119" s="2"/>
      <c r="C119" s="2"/>
      <c r="D119" s="2"/>
      <c r="E119" s="2"/>
      <c r="F119" s="2"/>
      <c r="G119" s="9"/>
      <c r="H119" s="9"/>
      <c r="I119" s="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ht="15.75" customHeight="1">
      <c r="B120" s="2"/>
      <c r="C120" s="2"/>
      <c r="D120" s="2"/>
      <c r="E120" s="2"/>
      <c r="F120" s="2"/>
      <c r="G120" s="9"/>
      <c r="H120" s="9"/>
      <c r="I120" s="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ht="15.75" customHeight="1">
      <c r="B121" s="2"/>
      <c r="C121" s="2"/>
      <c r="D121" s="2"/>
      <c r="E121" s="2"/>
      <c r="F121" s="2"/>
      <c r="G121" s="9"/>
      <c r="H121" s="9"/>
      <c r="I121" s="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ht="15.75" customHeight="1">
      <c r="B122" s="2"/>
      <c r="C122" s="2"/>
      <c r="D122" s="2"/>
      <c r="E122" s="2"/>
      <c r="F122" s="2"/>
      <c r="G122" s="9"/>
      <c r="H122" s="9"/>
      <c r="I122" s="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ht="15.75" customHeight="1">
      <c r="B123" s="2"/>
      <c r="C123" s="2"/>
      <c r="D123" s="2"/>
      <c r="E123" s="2"/>
      <c r="F123" s="2"/>
      <c r="G123" s="2"/>
      <c r="H123" s="9"/>
      <c r="I123" s="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ht="15.75" customHeight="1">
      <c r="B124" s="2"/>
      <c r="C124" s="2"/>
      <c r="D124" s="2"/>
      <c r="E124" s="2"/>
      <c r="F124" s="2"/>
      <c r="G124" s="9"/>
      <c r="H124" s="9"/>
      <c r="I124" s="9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ht="15.75" customHeight="1">
      <c r="B125" s="2"/>
      <c r="C125" s="2"/>
      <c r="D125" s="2"/>
      <c r="E125" s="2"/>
      <c r="F125" s="2"/>
      <c r="G125" s="2"/>
      <c r="H125" s="9"/>
      <c r="I125" s="9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ht="15.75" customHeight="1">
      <c r="B126" s="2"/>
      <c r="C126" s="2"/>
      <c r="D126" s="2"/>
      <c r="E126" s="2"/>
      <c r="F126" s="2"/>
      <c r="G126" s="2"/>
      <c r="H126" s="9"/>
      <c r="I126" s="9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ht="15.75" customHeight="1">
      <c r="B127" s="2"/>
      <c r="C127" s="2"/>
      <c r="D127" s="2"/>
      <c r="E127" s="2"/>
      <c r="F127" s="2"/>
      <c r="G127" s="2"/>
      <c r="H127" s="9"/>
      <c r="I127" s="9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ht="15.75" customHeight="1">
      <c r="B128" s="2"/>
      <c r="C128" s="2"/>
      <c r="D128" s="2"/>
      <c r="E128" s="2"/>
      <c r="F128" s="2"/>
      <c r="G128" s="2"/>
      <c r="H128" s="9"/>
      <c r="I128" s="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ht="15.75" customHeight="1">
      <c r="B129" s="2"/>
      <c r="C129" s="2"/>
      <c r="D129" s="2"/>
      <c r="E129" s="2"/>
      <c r="F129" s="2"/>
      <c r="G129" s="2"/>
      <c r="H129" s="9"/>
      <c r="I129" s="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2:48" ht="15.75" customHeight="1">
      <c r="B130" s="2"/>
      <c r="C130" s="2"/>
      <c r="D130" s="2"/>
      <c r="E130" s="2"/>
      <c r="F130" s="2"/>
      <c r="G130" s="2"/>
      <c r="H130" s="9"/>
      <c r="I130" s="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2:48" ht="15.75" customHeight="1">
      <c r="B131" s="2"/>
      <c r="C131" s="2"/>
      <c r="D131" s="2"/>
      <c r="E131" s="2"/>
      <c r="F131" s="2"/>
      <c r="G131" s="2"/>
      <c r="H131" s="9"/>
      <c r="I131" s="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2:48" ht="15.75" customHeight="1">
      <c r="B132" s="2"/>
      <c r="C132" s="2"/>
      <c r="D132" s="2"/>
      <c r="E132" s="2"/>
      <c r="F132" s="2"/>
      <c r="G132" s="2"/>
      <c r="H132" s="9"/>
      <c r="I132" s="9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 ht="15.75" customHeight="1">
      <c r="B133" s="2"/>
      <c r="C133" s="2"/>
      <c r="D133" s="2"/>
      <c r="E133" s="2"/>
      <c r="F133" s="2"/>
      <c r="G133" s="2"/>
      <c r="H133" s="9"/>
      <c r="I133" s="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2:48" ht="15.75" customHeight="1">
      <c r="B134" s="2"/>
      <c r="C134" s="2"/>
      <c r="D134" s="2"/>
      <c r="E134" s="2"/>
      <c r="F134" s="2"/>
      <c r="G134" s="2"/>
      <c r="H134" s="9"/>
      <c r="I134" s="9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2:48" ht="15.75" customHeight="1">
      <c r="B135" s="2"/>
      <c r="C135" s="2"/>
      <c r="D135" s="2"/>
      <c r="E135" s="2"/>
      <c r="F135" s="2"/>
      <c r="G135" s="2"/>
      <c r="H135" s="9"/>
      <c r="I135" s="9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2:48" ht="15.75" customHeight="1">
      <c r="B136" s="2"/>
      <c r="C136" s="2"/>
      <c r="D136" s="2"/>
      <c r="E136" s="2"/>
      <c r="F136" s="2"/>
      <c r="G136" s="2"/>
      <c r="H136" s="9"/>
      <c r="I136" s="9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2:48" ht="15.75" customHeight="1">
      <c r="B137" s="2"/>
      <c r="C137" s="2"/>
      <c r="D137" s="2"/>
      <c r="E137" s="2"/>
      <c r="F137" s="2"/>
      <c r="G137" s="2"/>
      <c r="H137" s="9"/>
      <c r="I137" s="9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2:48" ht="15.75" customHeight="1">
      <c r="B138" s="2"/>
      <c r="C138" s="2"/>
      <c r="D138" s="2"/>
      <c r="E138" s="2"/>
      <c r="F138" s="2"/>
      <c r="G138" s="2"/>
      <c r="H138" s="9"/>
      <c r="I138" s="9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2:48" ht="15.75" customHeight="1">
      <c r="B139" s="2"/>
      <c r="C139" s="2"/>
      <c r="D139" s="2"/>
      <c r="E139" s="2"/>
      <c r="F139" s="2"/>
      <c r="G139" s="2"/>
      <c r="H139" s="9"/>
      <c r="I139" s="9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2:48" ht="15.75" customHeight="1">
      <c r="B140" s="2"/>
      <c r="C140" s="2"/>
      <c r="D140" s="2"/>
      <c r="E140" s="2"/>
      <c r="F140" s="2"/>
      <c r="G140" s="2"/>
      <c r="H140" s="9"/>
      <c r="I140" s="9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2:48" ht="15.75" customHeight="1">
      <c r="B141" s="2"/>
      <c r="C141" s="2"/>
      <c r="D141" s="2"/>
      <c r="E141" s="2"/>
      <c r="F141" s="2"/>
      <c r="G141" s="2"/>
      <c r="H141" s="9"/>
      <c r="I141" s="9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2:48" ht="15.75" customHeight="1">
      <c r="B142" s="2"/>
      <c r="C142" s="2"/>
      <c r="D142" s="2"/>
      <c r="E142" s="2"/>
      <c r="F142" s="2"/>
      <c r="G142" s="2"/>
      <c r="H142" s="9"/>
      <c r="I142" s="9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 ht="15.75" customHeight="1">
      <c r="B143" s="2"/>
      <c r="C143" s="2"/>
      <c r="D143" s="2"/>
      <c r="E143" s="2"/>
      <c r="F143" s="2"/>
      <c r="G143" s="2"/>
      <c r="H143" s="9"/>
      <c r="I143" s="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2:48" ht="15.75" customHeight="1">
      <c r="B144" s="2"/>
      <c r="C144" s="2"/>
      <c r="D144" s="2"/>
      <c r="E144" s="2"/>
      <c r="F144" s="2"/>
      <c r="G144" s="2"/>
      <c r="H144" s="9"/>
      <c r="I144" s="9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2:48" ht="15.75" customHeight="1">
      <c r="B145" s="2"/>
      <c r="C145" s="2"/>
      <c r="D145" s="2"/>
      <c r="E145" s="2"/>
      <c r="F145" s="2"/>
      <c r="G145" s="2"/>
      <c r="H145" s="9"/>
      <c r="I145" s="9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2:48" ht="15.75" customHeight="1">
      <c r="B146" s="2"/>
      <c r="C146" s="2"/>
      <c r="D146" s="2"/>
      <c r="E146" s="2"/>
      <c r="F146" s="2"/>
      <c r="G146" s="2"/>
      <c r="H146" s="9"/>
      <c r="I146" s="9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2:48" ht="15.75" customHeight="1">
      <c r="B147" s="2"/>
      <c r="C147" s="2"/>
      <c r="D147" s="2"/>
      <c r="E147" s="2"/>
      <c r="F147" s="2"/>
      <c r="G147" s="2"/>
      <c r="H147" s="9"/>
      <c r="I147" s="9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2:48" ht="15.75" customHeight="1">
      <c r="B148" s="2"/>
      <c r="C148" s="2"/>
      <c r="D148" s="2"/>
      <c r="E148" s="2"/>
      <c r="F148" s="2"/>
      <c r="G148" s="2"/>
      <c r="H148" s="9"/>
      <c r="I148" s="9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2:48" ht="15.75" customHeight="1">
      <c r="B149" s="2"/>
      <c r="C149" s="2"/>
      <c r="D149" s="2"/>
      <c r="E149" s="2"/>
      <c r="F149" s="2"/>
      <c r="G149" s="2"/>
      <c r="H149" s="9"/>
      <c r="I149" s="9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2:48" ht="15.75" customHeight="1">
      <c r="B150" s="2"/>
      <c r="C150" s="2"/>
      <c r="D150" s="2"/>
      <c r="E150" s="2"/>
      <c r="F150" s="2"/>
      <c r="G150" s="2"/>
      <c r="H150" s="9"/>
      <c r="I150" s="9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2:48" ht="15.75" customHeight="1">
      <c r="B151" s="2"/>
      <c r="C151" s="2"/>
      <c r="D151" s="2"/>
      <c r="E151" s="2"/>
      <c r="F151" s="2"/>
      <c r="G151" s="2"/>
      <c r="H151" s="9"/>
      <c r="I151" s="9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2:48" ht="15.75" customHeight="1">
      <c r="B152" s="2"/>
      <c r="C152" s="2"/>
      <c r="D152" s="2"/>
      <c r="E152" s="2"/>
      <c r="F152" s="2"/>
      <c r="G152" s="2"/>
      <c r="H152" s="9"/>
      <c r="I152" s="9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2:48" ht="15.75" customHeight="1">
      <c r="B153" s="2"/>
      <c r="C153" s="2"/>
      <c r="D153" s="2"/>
      <c r="E153" s="2"/>
      <c r="F153" s="2"/>
      <c r="G153" s="2"/>
      <c r="H153" s="9"/>
      <c r="I153" s="9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2:48" ht="15.75" customHeight="1">
      <c r="B154" s="2"/>
      <c r="C154" s="2"/>
      <c r="D154" s="2"/>
      <c r="E154" s="2"/>
      <c r="F154" s="2"/>
      <c r="G154" s="2"/>
      <c r="H154" s="9"/>
      <c r="I154" s="9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2:48" ht="15.75" customHeight="1">
      <c r="B155" s="2"/>
      <c r="C155" s="2"/>
      <c r="D155" s="2"/>
      <c r="E155" s="2"/>
      <c r="F155" s="2"/>
      <c r="G155" s="2"/>
      <c r="H155" s="9"/>
      <c r="I155" s="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2:48" ht="15.75" customHeight="1">
      <c r="B156" s="2"/>
      <c r="C156" s="2"/>
      <c r="D156" s="2"/>
      <c r="E156" s="2"/>
      <c r="F156" s="2"/>
      <c r="G156" s="2"/>
      <c r="H156" s="9"/>
      <c r="I156" s="9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2:48" ht="15.75" customHeight="1">
      <c r="B157" s="2"/>
      <c r="C157" s="2"/>
      <c r="D157" s="2"/>
      <c r="E157" s="2"/>
      <c r="F157" s="2"/>
      <c r="G157" s="2"/>
      <c r="H157" s="9"/>
      <c r="I157" s="9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2:48" ht="15.75" customHeight="1">
      <c r="B158" s="2"/>
      <c r="C158" s="2"/>
      <c r="D158" s="2"/>
      <c r="E158" s="2"/>
      <c r="F158" s="2"/>
      <c r="G158" s="2"/>
      <c r="H158" s="9"/>
      <c r="I158" s="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2:48" ht="15.75" customHeight="1">
      <c r="B159" s="2"/>
      <c r="C159" s="2"/>
      <c r="D159" s="2"/>
      <c r="E159" s="2"/>
      <c r="F159" s="2"/>
      <c r="G159" s="2"/>
      <c r="H159" s="9"/>
      <c r="I159" s="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2:48" ht="15.75" customHeight="1">
      <c r="B160" s="2"/>
      <c r="C160" s="2"/>
      <c r="D160" s="2"/>
      <c r="E160" s="2"/>
      <c r="F160" s="2"/>
      <c r="G160" s="2"/>
      <c r="H160" s="9"/>
      <c r="I160" s="9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2:48" ht="15.75" customHeight="1">
      <c r="B161" s="2"/>
      <c r="C161" s="2"/>
      <c r="D161" s="2"/>
      <c r="E161" s="2"/>
      <c r="F161" s="2"/>
      <c r="G161" s="2"/>
      <c r="H161" s="9"/>
      <c r="I161" s="9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2:48" ht="15.75" customHeight="1">
      <c r="B162" s="2"/>
      <c r="C162" s="2"/>
      <c r="D162" s="2"/>
      <c r="E162" s="2"/>
      <c r="F162" s="2"/>
      <c r="G162" s="2"/>
      <c r="H162" s="9"/>
      <c r="I162" s="9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2:48" ht="15.75" customHeight="1">
      <c r="B163" s="2"/>
      <c r="C163" s="2"/>
      <c r="D163" s="2"/>
      <c r="E163" s="2"/>
      <c r="F163" s="2"/>
      <c r="G163" s="2"/>
      <c r="H163" s="9"/>
      <c r="I163" s="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2:48" ht="15.75" customHeight="1">
      <c r="B164" s="2"/>
      <c r="C164" s="2"/>
      <c r="D164" s="2"/>
      <c r="E164" s="2"/>
      <c r="F164" s="2"/>
      <c r="G164" s="2"/>
      <c r="H164" s="9"/>
      <c r="I164" s="9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2:48" ht="15.75" customHeight="1">
      <c r="B165" s="2"/>
      <c r="C165" s="2"/>
      <c r="D165" s="2"/>
      <c r="E165" s="2"/>
      <c r="F165" s="2"/>
      <c r="G165" s="2"/>
      <c r="H165" s="9"/>
      <c r="I165" s="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2:48" ht="15.75" customHeight="1">
      <c r="B166" s="2"/>
      <c r="C166" s="2"/>
      <c r="D166" s="2"/>
      <c r="E166" s="2"/>
      <c r="F166" s="2"/>
      <c r="G166" s="2"/>
      <c r="H166" s="9"/>
      <c r="I166" s="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2:48" ht="15.75" customHeight="1">
      <c r="B167" s="2"/>
      <c r="C167" s="2"/>
      <c r="D167" s="2"/>
      <c r="E167" s="2"/>
      <c r="F167" s="2"/>
      <c r="G167" s="2"/>
      <c r="H167" s="9"/>
      <c r="I167" s="9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2:48" ht="15.75" customHeight="1">
      <c r="B168" s="2"/>
      <c r="C168" s="2"/>
      <c r="D168" s="2"/>
      <c r="E168" s="2"/>
      <c r="F168" s="2"/>
      <c r="G168" s="2"/>
      <c r="H168" s="9"/>
      <c r="I168" s="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2:48" ht="15.75" customHeight="1">
      <c r="B169" s="2"/>
      <c r="C169" s="2"/>
      <c r="D169" s="2"/>
      <c r="E169" s="2"/>
      <c r="F169" s="2"/>
      <c r="G169" s="2"/>
      <c r="H169" s="9"/>
      <c r="I169" s="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2:48" ht="15.75" customHeight="1">
      <c r="B170" s="2"/>
      <c r="C170" s="2"/>
      <c r="D170" s="2"/>
      <c r="E170" s="2"/>
      <c r="F170" s="2"/>
      <c r="G170" s="2"/>
      <c r="H170" s="9"/>
      <c r="I170" s="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2:48" ht="15.75" customHeight="1">
      <c r="B171" s="2"/>
      <c r="C171" s="2"/>
      <c r="D171" s="2"/>
      <c r="E171" s="2"/>
      <c r="F171" s="2"/>
      <c r="G171" s="2"/>
      <c r="H171" s="9"/>
      <c r="I171" s="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2:48" ht="15.75" customHeight="1">
      <c r="B172" s="2"/>
      <c r="C172" s="2"/>
      <c r="D172" s="2"/>
      <c r="E172" s="2"/>
      <c r="F172" s="2"/>
      <c r="G172" s="2"/>
      <c r="H172" s="9"/>
      <c r="I172" s="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2:48" ht="15.75" customHeight="1">
      <c r="B173" s="2"/>
      <c r="C173" s="2"/>
      <c r="D173" s="2"/>
      <c r="E173" s="2"/>
      <c r="F173" s="2"/>
      <c r="G173" s="2"/>
      <c r="H173" s="9"/>
      <c r="I173" s="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2:48" ht="15.75" customHeight="1">
      <c r="B174" s="2"/>
      <c r="C174" s="2"/>
      <c r="D174" s="2"/>
      <c r="E174" s="2"/>
      <c r="F174" s="2"/>
      <c r="G174" s="2"/>
      <c r="H174" s="9"/>
      <c r="I174" s="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2:48" ht="15.75" customHeight="1">
      <c r="B175" s="2"/>
      <c r="C175" s="2"/>
      <c r="D175" s="2"/>
      <c r="E175" s="2"/>
      <c r="F175" s="2"/>
      <c r="G175" s="2"/>
      <c r="H175" s="9"/>
      <c r="I175" s="9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2:48" ht="15.75" customHeight="1">
      <c r="B176" s="2"/>
      <c r="C176" s="2"/>
      <c r="D176" s="2"/>
      <c r="E176" s="2"/>
      <c r="F176" s="2"/>
      <c r="G176" s="2"/>
      <c r="H176" s="9"/>
      <c r="I176" s="9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2:48" ht="15.75" customHeight="1">
      <c r="B177" s="2"/>
      <c r="C177" s="2"/>
      <c r="D177" s="2"/>
      <c r="E177" s="2"/>
      <c r="F177" s="2"/>
      <c r="G177" s="2"/>
      <c r="H177" s="9"/>
      <c r="I177" s="9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2:48" ht="15.75" customHeight="1">
      <c r="B178" s="2"/>
      <c r="C178" s="2"/>
      <c r="D178" s="2"/>
      <c r="E178" s="2"/>
      <c r="F178" s="2"/>
      <c r="G178" s="2"/>
      <c r="H178" s="9"/>
      <c r="I178" s="9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2:48" ht="15.75" customHeight="1">
      <c r="B179" s="2"/>
      <c r="C179" s="2"/>
      <c r="D179" s="2"/>
      <c r="E179" s="2"/>
      <c r="F179" s="2"/>
      <c r="G179" s="2"/>
      <c r="H179" s="9"/>
      <c r="I179" s="9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2:48" ht="15.75" customHeight="1">
      <c r="B180" s="2"/>
      <c r="C180" s="2"/>
      <c r="D180" s="2"/>
      <c r="E180" s="2"/>
      <c r="F180" s="2"/>
      <c r="G180" s="2"/>
      <c r="H180" s="9"/>
      <c r="I180" s="9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2:48" ht="15.75" customHeight="1">
      <c r="B181" s="2"/>
      <c r="C181" s="2"/>
      <c r="D181" s="2"/>
      <c r="E181" s="2"/>
      <c r="F181" s="2"/>
      <c r="G181" s="2"/>
      <c r="H181" s="9"/>
      <c r="I181" s="9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2:48" ht="15.75" customHeight="1">
      <c r="B182" s="2"/>
      <c r="C182" s="2"/>
      <c r="D182" s="2"/>
      <c r="E182" s="2"/>
      <c r="F182" s="2"/>
      <c r="G182" s="2"/>
      <c r="H182" s="9"/>
      <c r="I182" s="9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2:48" ht="15.75" customHeight="1">
      <c r="B183" s="2"/>
      <c r="C183" s="2"/>
      <c r="D183" s="2"/>
      <c r="E183" s="2"/>
      <c r="F183" s="2"/>
      <c r="G183" s="2"/>
      <c r="H183" s="9"/>
      <c r="I183" s="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2:48" ht="15.75" customHeight="1">
      <c r="B184" s="2"/>
      <c r="C184" s="2"/>
      <c r="D184" s="2"/>
      <c r="E184" s="2"/>
      <c r="F184" s="2"/>
      <c r="G184" s="2"/>
      <c r="H184" s="9"/>
      <c r="I184" s="9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2:48" ht="15.75" customHeight="1">
      <c r="B185" s="2"/>
      <c r="C185" s="2"/>
      <c r="D185" s="2"/>
      <c r="E185" s="2"/>
      <c r="F185" s="2"/>
      <c r="G185" s="2"/>
      <c r="H185" s="9"/>
      <c r="I185" s="9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2:48" ht="15.75" customHeight="1">
      <c r="B186" s="2"/>
      <c r="C186" s="2"/>
      <c r="D186" s="2"/>
      <c r="E186" s="2"/>
      <c r="F186" s="2"/>
      <c r="G186" s="2"/>
      <c r="H186" s="9"/>
      <c r="I186" s="9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2:48" ht="15.75" customHeight="1">
      <c r="B187" s="2"/>
      <c r="C187" s="2"/>
      <c r="D187" s="2"/>
      <c r="E187" s="2"/>
      <c r="F187" s="2"/>
      <c r="G187" s="2"/>
      <c r="H187" s="9"/>
      <c r="I187" s="9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2:48" ht="15.75" customHeight="1">
      <c r="B188" s="2"/>
      <c r="C188" s="2"/>
      <c r="D188" s="2"/>
      <c r="E188" s="2"/>
      <c r="F188" s="2"/>
      <c r="G188" s="2"/>
      <c r="H188" s="9"/>
      <c r="I188" s="9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2:48" ht="15.75" customHeight="1">
      <c r="B189" s="2"/>
      <c r="C189" s="2"/>
      <c r="D189" s="2"/>
      <c r="E189" s="2"/>
      <c r="F189" s="2"/>
      <c r="G189" s="2"/>
      <c r="H189" s="9"/>
      <c r="I189" s="9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2:48" ht="15.75" customHeight="1">
      <c r="B190" s="2"/>
      <c r="C190" s="2"/>
      <c r="D190" s="2"/>
      <c r="E190" s="2"/>
      <c r="F190" s="2"/>
      <c r="G190" s="2"/>
      <c r="H190" s="9"/>
      <c r="I190" s="9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2:48" ht="15.75" customHeight="1">
      <c r="B191" s="2"/>
      <c r="C191" s="2"/>
      <c r="D191" s="2"/>
      <c r="E191" s="2"/>
      <c r="F191" s="2"/>
      <c r="G191" s="2"/>
      <c r="H191" s="9"/>
      <c r="I191" s="9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2:48" ht="15.75" customHeight="1">
      <c r="B192" s="2"/>
      <c r="C192" s="2"/>
      <c r="D192" s="2"/>
      <c r="E192" s="2"/>
      <c r="F192" s="2"/>
      <c r="G192" s="2"/>
      <c r="H192" s="9"/>
      <c r="I192" s="9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2:48" ht="15.75" customHeight="1">
      <c r="B193" s="2"/>
      <c r="C193" s="2"/>
      <c r="D193" s="2"/>
      <c r="E193" s="2"/>
      <c r="F193" s="2"/>
      <c r="G193" s="2"/>
      <c r="H193" s="9"/>
      <c r="I193" s="9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2:48" ht="15.75" customHeight="1">
      <c r="B194" s="2"/>
      <c r="C194" s="2"/>
      <c r="D194" s="2"/>
      <c r="E194" s="2"/>
      <c r="F194" s="2"/>
      <c r="G194" s="2"/>
      <c r="H194" s="9"/>
      <c r="I194" s="9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2:48" ht="15.75" customHeight="1">
      <c r="B195" s="2"/>
      <c r="C195" s="2"/>
      <c r="D195" s="2"/>
      <c r="E195" s="2"/>
      <c r="F195" s="37"/>
      <c r="G195" s="2"/>
      <c r="H195" s="9"/>
      <c r="I195" s="9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2:48" ht="15.75" customHeight="1">
      <c r="B196" s="2"/>
      <c r="C196" s="2"/>
      <c r="D196" s="2"/>
      <c r="E196" s="2"/>
      <c r="F196" s="37"/>
      <c r="G196" s="2"/>
      <c r="H196" s="9"/>
      <c r="I196" s="9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2:48" ht="15.75" customHeight="1">
      <c r="B197" s="2"/>
      <c r="C197" s="2"/>
      <c r="D197" s="2"/>
      <c r="E197" s="2"/>
      <c r="F197" s="37"/>
      <c r="G197" s="2"/>
      <c r="H197" s="9"/>
      <c r="I197" s="9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2:48" ht="15.75" customHeight="1">
      <c r="B198" s="2"/>
      <c r="C198" s="2"/>
      <c r="D198" s="2"/>
      <c r="E198" s="2"/>
      <c r="F198" s="37"/>
      <c r="G198" s="2"/>
      <c r="H198" s="9"/>
      <c r="I198" s="9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2:48" ht="15.75" customHeight="1">
      <c r="B199" s="2"/>
      <c r="C199" s="2"/>
      <c r="D199" s="2"/>
      <c r="E199" s="2"/>
      <c r="F199" s="37"/>
      <c r="G199" s="2"/>
      <c r="H199" s="9"/>
      <c r="I199" s="9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2:48" ht="15.75" customHeight="1">
      <c r="B200" s="2"/>
      <c r="C200" s="2"/>
      <c r="D200" s="2"/>
      <c r="E200" s="2"/>
      <c r="F200" s="37"/>
      <c r="G200" s="2"/>
      <c r="H200" s="9"/>
      <c r="I200" s="9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2:48" ht="15.75" customHeight="1">
      <c r="B201" s="2"/>
      <c r="C201" s="2"/>
      <c r="D201" s="2"/>
      <c r="E201" s="2"/>
      <c r="F201" s="37"/>
      <c r="G201" s="2"/>
      <c r="H201" s="9"/>
      <c r="I201" s="9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2:48" ht="15.75" customHeight="1">
      <c r="B202" s="2"/>
      <c r="C202" s="2"/>
      <c r="D202" s="2"/>
      <c r="E202" s="2"/>
      <c r="F202" s="37"/>
      <c r="G202" s="2"/>
      <c r="H202" s="9"/>
      <c r="I202" s="9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2:48" ht="15.75" customHeight="1">
      <c r="B203" s="2"/>
      <c r="C203" s="2"/>
      <c r="D203" s="2"/>
      <c r="E203" s="2"/>
      <c r="F203" s="37"/>
      <c r="G203" s="2"/>
      <c r="H203" s="9"/>
      <c r="I203" s="9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2:48" ht="15.75" customHeight="1">
      <c r="B204" s="2"/>
      <c r="C204" s="2"/>
      <c r="D204" s="2"/>
      <c r="E204" s="2"/>
      <c r="F204" s="37"/>
      <c r="G204" s="2"/>
      <c r="H204" s="9"/>
      <c r="I204" s="9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2:48" ht="15.75" customHeight="1">
      <c r="B205" s="2"/>
      <c r="C205" s="2"/>
      <c r="D205" s="2"/>
      <c r="E205" s="2"/>
      <c r="F205" s="37"/>
      <c r="G205" s="2"/>
      <c r="H205" s="9"/>
      <c r="I205" s="9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2:48" ht="15.75" customHeight="1">
      <c r="B206" s="2"/>
      <c r="C206" s="2"/>
      <c r="D206" s="2"/>
      <c r="E206" s="2"/>
      <c r="F206" s="37"/>
      <c r="G206" s="2"/>
      <c r="H206" s="9"/>
      <c r="I206" s="9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2:48" ht="15.75" customHeight="1">
      <c r="B207" s="2"/>
      <c r="C207" s="2"/>
      <c r="D207" s="2"/>
      <c r="E207" s="2"/>
      <c r="F207" s="37"/>
      <c r="G207" s="2"/>
      <c r="H207" s="9"/>
      <c r="I207" s="9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2:48" ht="15.75" customHeight="1">
      <c r="B208" s="2"/>
      <c r="C208" s="2"/>
      <c r="D208" s="2"/>
      <c r="E208" s="2"/>
      <c r="F208" s="37"/>
      <c r="G208" s="2"/>
      <c r="H208" s="9"/>
      <c r="I208" s="9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2:48" ht="15.75" customHeight="1">
      <c r="B209" s="2"/>
      <c r="C209" s="2"/>
      <c r="D209" s="2"/>
      <c r="E209" s="2"/>
      <c r="F209" s="37"/>
      <c r="G209" s="2"/>
      <c r="H209" s="9"/>
      <c r="I209" s="9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2:48" ht="15.75" customHeight="1">
      <c r="B210" s="2"/>
      <c r="C210" s="2"/>
      <c r="D210" s="2"/>
      <c r="E210" s="2"/>
      <c r="F210" s="37"/>
      <c r="G210" s="2"/>
      <c r="H210" s="9"/>
      <c r="I210" s="9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2:48" ht="15.75" customHeight="1">
      <c r="B211" s="2"/>
      <c r="C211" s="2"/>
      <c r="D211" s="2"/>
      <c r="E211" s="2"/>
      <c r="F211" s="37"/>
      <c r="G211" s="2"/>
      <c r="H211" s="9"/>
      <c r="I211" s="9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2:48" ht="15.75" customHeight="1">
      <c r="B212" s="2"/>
      <c r="C212" s="2"/>
      <c r="D212" s="2"/>
      <c r="E212" s="2"/>
      <c r="F212" s="37"/>
      <c r="G212" s="2"/>
      <c r="H212" s="9"/>
      <c r="I212" s="9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2:48" ht="15.75" customHeight="1">
      <c r="B213" s="2"/>
      <c r="C213" s="2"/>
      <c r="D213" s="2"/>
      <c r="E213" s="2"/>
      <c r="F213" s="37"/>
      <c r="G213" s="2"/>
      <c r="H213" s="9"/>
      <c r="I213" s="9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2:48" ht="15.75" customHeight="1">
      <c r="B214" s="2"/>
      <c r="C214" s="2"/>
      <c r="D214" s="2"/>
      <c r="E214" s="2"/>
      <c r="F214" s="37"/>
      <c r="G214" s="2"/>
      <c r="H214" s="9"/>
      <c r="I214" s="9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2:48" ht="15.75" customHeight="1">
      <c r="B215" s="2"/>
      <c r="C215" s="2"/>
      <c r="D215" s="2"/>
      <c r="E215" s="2"/>
      <c r="F215" s="37"/>
      <c r="G215" s="2"/>
      <c r="H215" s="9"/>
      <c r="I215" s="9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2:48" ht="15.75" customHeight="1">
      <c r="B216" s="2"/>
      <c r="C216" s="2"/>
      <c r="D216" s="2"/>
      <c r="E216" s="2"/>
      <c r="F216" s="37"/>
      <c r="G216" s="2"/>
      <c r="H216" s="9"/>
      <c r="I216" s="9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2:48" ht="15.75" customHeight="1">
      <c r="B217" s="2"/>
      <c r="C217" s="2"/>
      <c r="D217" s="2"/>
      <c r="E217" s="2"/>
      <c r="F217" s="37"/>
      <c r="G217" s="2"/>
      <c r="H217" s="9"/>
      <c r="I217" s="9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2:48" ht="15.75" customHeight="1">
      <c r="B218" s="2"/>
      <c r="C218" s="2"/>
      <c r="D218" s="2"/>
      <c r="E218" s="2"/>
      <c r="F218" s="37"/>
      <c r="G218" s="2"/>
      <c r="H218" s="9"/>
      <c r="I218" s="9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2:48" ht="15.75" customHeight="1">
      <c r="B219" s="2"/>
      <c r="C219" s="2"/>
      <c r="D219" s="2"/>
      <c r="E219" s="2"/>
      <c r="F219" s="37"/>
      <c r="G219" s="2"/>
      <c r="H219" s="9"/>
      <c r="I219" s="9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2:48" ht="15.75" customHeight="1">
      <c r="B220" s="2"/>
      <c r="C220" s="2"/>
      <c r="D220" s="2"/>
      <c r="E220" s="2"/>
      <c r="F220" s="37"/>
      <c r="G220" s="2"/>
      <c r="H220" s="9"/>
      <c r="I220" s="9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2:48" ht="15.75" customHeight="1">
      <c r="B221" s="2"/>
      <c r="C221" s="2"/>
      <c r="D221" s="2"/>
      <c r="E221" s="2"/>
      <c r="F221" s="37"/>
      <c r="G221" s="2"/>
      <c r="H221" s="9"/>
      <c r="I221" s="9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2:48" ht="15.75" customHeight="1">
      <c r="B222" s="2"/>
      <c r="C222" s="2"/>
      <c r="D222" s="2"/>
      <c r="E222" s="2"/>
      <c r="F222" s="37"/>
      <c r="G222" s="2"/>
      <c r="H222" s="9"/>
      <c r="I222" s="9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2:48" ht="15.75" customHeight="1">
      <c r="B223" s="2"/>
      <c r="C223" s="2"/>
      <c r="D223" s="2"/>
      <c r="E223" s="2"/>
      <c r="F223" s="37"/>
      <c r="G223" s="2"/>
      <c r="H223" s="9"/>
      <c r="I223" s="9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2:48" ht="15.75" customHeight="1">
      <c r="B224" s="2"/>
      <c r="C224" s="2"/>
      <c r="D224" s="2"/>
      <c r="E224" s="2"/>
      <c r="F224" s="37"/>
      <c r="G224" s="2"/>
      <c r="H224" s="9"/>
      <c r="I224" s="9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2:48" ht="15.75" customHeight="1">
      <c r="B225" s="2"/>
      <c r="C225" s="2"/>
      <c r="D225" s="2"/>
      <c r="E225" s="2"/>
      <c r="F225" s="37"/>
      <c r="G225" s="2"/>
      <c r="H225" s="9"/>
      <c r="I225" s="9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2:48" ht="15.75" customHeight="1">
      <c r="B226" s="2"/>
      <c r="C226" s="2"/>
      <c r="D226" s="2"/>
      <c r="E226" s="2"/>
      <c r="F226" s="37"/>
      <c r="G226" s="2"/>
      <c r="H226" s="9"/>
      <c r="I226" s="9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2:48" ht="15.75" customHeight="1">
      <c r="B227" s="2"/>
      <c r="C227" s="2"/>
      <c r="D227" s="2"/>
      <c r="E227" s="2"/>
      <c r="F227" s="37"/>
      <c r="G227" s="2"/>
      <c r="H227" s="9"/>
      <c r="I227" s="9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2:48" ht="15.75" customHeight="1">
      <c r="B228" s="2"/>
      <c r="C228" s="2"/>
      <c r="D228" s="2"/>
      <c r="E228" s="2"/>
      <c r="F228" s="37"/>
      <c r="G228" s="2"/>
      <c r="H228" s="9"/>
      <c r="I228" s="9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2:48" ht="15.75" customHeight="1">
      <c r="B229" s="2"/>
      <c r="C229" s="2"/>
      <c r="D229" s="2"/>
      <c r="E229" s="2"/>
      <c r="F229" s="37"/>
      <c r="G229" s="2"/>
      <c r="H229" s="9"/>
      <c r="I229" s="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2:48" ht="15.75" customHeight="1">
      <c r="B230" s="2"/>
      <c r="C230" s="2"/>
      <c r="D230" s="2"/>
      <c r="E230" s="2"/>
      <c r="F230" s="37"/>
      <c r="G230" s="2"/>
      <c r="H230" s="9"/>
      <c r="I230" s="9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2:48" ht="15.75" customHeight="1">
      <c r="B231" s="2"/>
      <c r="C231" s="2"/>
      <c r="D231" s="2"/>
      <c r="E231" s="2"/>
      <c r="F231" s="37"/>
      <c r="G231" s="2"/>
      <c r="H231" s="9"/>
      <c r="I231" s="9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2:48" ht="15.75" customHeight="1">
      <c r="B232" s="2"/>
      <c r="C232" s="2"/>
      <c r="D232" s="2"/>
      <c r="E232" s="2"/>
      <c r="F232" s="37"/>
      <c r="G232" s="2"/>
      <c r="H232" s="9"/>
      <c r="I232" s="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2:48" ht="15.75" customHeight="1">
      <c r="B233" s="2"/>
      <c r="C233" s="2"/>
      <c r="D233" s="2"/>
      <c r="E233" s="2"/>
      <c r="F233" s="37"/>
      <c r="G233" s="2"/>
      <c r="H233" s="9"/>
      <c r="I233" s="9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2:48" ht="15.75" customHeight="1">
      <c r="B234" s="2"/>
      <c r="C234" s="2"/>
      <c r="D234" s="2"/>
      <c r="E234" s="2"/>
      <c r="F234" s="37"/>
      <c r="G234" s="2"/>
      <c r="H234" s="9"/>
      <c r="I234" s="9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2:48" ht="15.75" customHeight="1">
      <c r="B235" s="2"/>
      <c r="C235" s="2"/>
      <c r="D235" s="2"/>
      <c r="E235" s="2"/>
      <c r="F235" s="37"/>
      <c r="G235" s="2"/>
      <c r="H235" s="9"/>
      <c r="I235" s="9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2:48" ht="15.75" customHeight="1">
      <c r="B236" s="2"/>
      <c r="C236" s="2"/>
      <c r="D236" s="2"/>
      <c r="E236" s="2"/>
      <c r="F236" s="37"/>
      <c r="G236" s="2"/>
      <c r="H236" s="9"/>
      <c r="I236" s="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2:48" ht="15.75" customHeight="1">
      <c r="B237" s="2"/>
      <c r="C237" s="2"/>
      <c r="D237" s="2"/>
      <c r="E237" s="2"/>
      <c r="F237" s="37"/>
      <c r="G237" s="2"/>
      <c r="H237" s="9"/>
      <c r="I237" s="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2:48" ht="15.75" customHeight="1">
      <c r="B238" s="2"/>
      <c r="C238" s="2"/>
      <c r="D238" s="2"/>
      <c r="E238" s="2"/>
      <c r="F238" s="37"/>
      <c r="G238" s="2"/>
      <c r="H238" s="9"/>
      <c r="I238" s="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2:48" ht="15.75" customHeight="1">
      <c r="B239" s="2"/>
      <c r="C239" s="2"/>
      <c r="D239" s="2"/>
      <c r="E239" s="2"/>
      <c r="F239" s="37"/>
      <c r="G239" s="2"/>
      <c r="H239" s="9"/>
      <c r="I239" s="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2:48" ht="15.75" customHeight="1">
      <c r="B240" s="2"/>
      <c r="C240" s="2"/>
      <c r="D240" s="2"/>
      <c r="E240" s="2"/>
      <c r="F240" s="37"/>
      <c r="G240" s="2"/>
      <c r="H240" s="9"/>
      <c r="I240" s="9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2:48" ht="15.75" customHeight="1">
      <c r="B241" s="2"/>
      <c r="C241" s="2"/>
      <c r="D241" s="2"/>
      <c r="E241" s="2"/>
      <c r="F241" s="37"/>
      <c r="G241" s="2"/>
      <c r="H241" s="9"/>
      <c r="I241" s="9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2:48" ht="15.75" customHeight="1">
      <c r="B242" s="2"/>
      <c r="C242" s="2"/>
      <c r="D242" s="2"/>
      <c r="E242" s="2"/>
      <c r="F242" s="37"/>
      <c r="G242" s="2"/>
      <c r="H242" s="9"/>
      <c r="I242" s="9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2:48" ht="15.75" customHeight="1">
      <c r="B243" s="2"/>
      <c r="C243" s="2"/>
      <c r="D243" s="2"/>
      <c r="E243" s="2"/>
      <c r="F243" s="37"/>
      <c r="G243" s="2"/>
      <c r="H243" s="9"/>
      <c r="I243" s="9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2:48" ht="15.75" customHeight="1">
      <c r="B244" s="2"/>
      <c r="C244" s="2"/>
      <c r="D244" s="2"/>
      <c r="E244" s="2"/>
      <c r="F244" s="37"/>
      <c r="G244" s="2"/>
      <c r="H244" s="9"/>
      <c r="I244" s="9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2:48" ht="15.75" customHeight="1">
      <c r="B245" s="2"/>
      <c r="C245" s="2"/>
      <c r="D245" s="2"/>
      <c r="E245" s="2"/>
      <c r="F245" s="37"/>
      <c r="G245" s="2"/>
      <c r="H245" s="9"/>
      <c r="I245" s="9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2:48" ht="15.75" customHeight="1">
      <c r="B246" s="2"/>
      <c r="C246" s="2"/>
      <c r="D246" s="2"/>
      <c r="E246" s="2"/>
      <c r="F246" s="37"/>
      <c r="G246" s="2"/>
      <c r="H246" s="9"/>
      <c r="I246" s="9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2:48" ht="15.75" customHeight="1">
      <c r="B247" s="2"/>
      <c r="C247" s="2"/>
      <c r="D247" s="2"/>
      <c r="E247" s="2"/>
      <c r="F247" s="37"/>
      <c r="G247" s="2"/>
      <c r="H247" s="9"/>
      <c r="I247" s="9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2:48" ht="15.75" customHeight="1">
      <c r="B248" s="2"/>
      <c r="C248" s="2"/>
      <c r="D248" s="2"/>
      <c r="E248" s="2"/>
      <c r="F248" s="37"/>
      <c r="G248" s="2"/>
      <c r="H248" s="9"/>
      <c r="I248" s="9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2:48" ht="15.75" customHeight="1">
      <c r="B249" s="2"/>
      <c r="C249" s="2"/>
      <c r="D249" s="2"/>
      <c r="E249" s="2"/>
      <c r="F249" s="37"/>
      <c r="G249" s="2"/>
      <c r="H249" s="9"/>
      <c r="I249" s="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2:48" ht="15.75" customHeight="1">
      <c r="B250" s="2"/>
      <c r="C250" s="2"/>
      <c r="D250" s="2"/>
      <c r="E250" s="2"/>
      <c r="F250" s="37"/>
      <c r="G250" s="2"/>
      <c r="H250" s="9"/>
      <c r="I250" s="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2:48" ht="15.75" customHeight="1">
      <c r="B251" s="2"/>
      <c r="C251" s="2"/>
      <c r="D251" s="2"/>
      <c r="E251" s="2"/>
      <c r="F251" s="37"/>
      <c r="G251" s="2"/>
      <c r="H251" s="9"/>
      <c r="I251" s="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2:48" ht="15.75" customHeight="1">
      <c r="B252" s="2"/>
      <c r="C252" s="2"/>
      <c r="D252" s="2"/>
      <c r="E252" s="2"/>
      <c r="F252" s="37"/>
      <c r="G252" s="2"/>
      <c r="H252" s="9"/>
      <c r="I252" s="9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2:48" ht="15.75" customHeight="1">
      <c r="B253" s="2"/>
      <c r="C253" s="2"/>
      <c r="D253" s="2"/>
      <c r="E253" s="2"/>
      <c r="F253" s="37"/>
      <c r="G253" s="2"/>
      <c r="H253" s="9"/>
      <c r="I253" s="9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2:48" ht="15.75" customHeight="1">
      <c r="B254" s="2"/>
      <c r="C254" s="2"/>
      <c r="D254" s="2"/>
      <c r="E254" s="2"/>
      <c r="F254" s="37"/>
      <c r="G254" s="2"/>
      <c r="H254" s="9"/>
      <c r="I254" s="9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2:48" ht="15.75" customHeight="1">
      <c r="B255" s="2"/>
      <c r="C255" s="2"/>
      <c r="D255" s="2"/>
      <c r="E255" s="2"/>
      <c r="F255" s="37"/>
      <c r="G255" s="2"/>
      <c r="H255" s="9"/>
      <c r="I255" s="9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2:48" ht="15.75" customHeight="1">
      <c r="B256" s="2"/>
      <c r="C256" s="2"/>
      <c r="D256" s="2"/>
      <c r="E256" s="2"/>
      <c r="F256" s="37"/>
      <c r="G256" s="2"/>
      <c r="H256" s="9"/>
      <c r="I256" s="9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2:48" ht="15.75" customHeight="1">
      <c r="B257" s="2"/>
      <c r="C257" s="2"/>
      <c r="D257" s="2"/>
      <c r="E257" s="2"/>
      <c r="F257" s="37"/>
      <c r="G257" s="2"/>
      <c r="H257" s="9"/>
      <c r="I257" s="9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2:48" ht="15.75" customHeight="1">
      <c r="B258" s="2"/>
      <c r="C258" s="2"/>
      <c r="D258" s="2"/>
      <c r="E258" s="2"/>
      <c r="F258" s="37"/>
      <c r="G258" s="2"/>
      <c r="H258" s="9"/>
      <c r="I258" s="9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2:48" ht="15.75" customHeight="1">
      <c r="B259" s="2"/>
      <c r="C259" s="2"/>
      <c r="D259" s="2"/>
      <c r="E259" s="2"/>
      <c r="F259" s="37"/>
      <c r="G259" s="2"/>
      <c r="H259" s="9"/>
      <c r="I259" s="9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2:48" ht="15.75" customHeight="1">
      <c r="B260" s="2"/>
      <c r="C260" s="2"/>
      <c r="D260" s="2"/>
      <c r="E260" s="2"/>
      <c r="F260" s="37"/>
      <c r="G260" s="2"/>
      <c r="H260" s="9"/>
      <c r="I260" s="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2:48" ht="15.75" customHeight="1">
      <c r="B261" s="2"/>
      <c r="C261" s="2"/>
      <c r="D261" s="2"/>
      <c r="E261" s="2"/>
      <c r="F261" s="37"/>
      <c r="G261" s="2"/>
      <c r="H261" s="9"/>
      <c r="I261" s="9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2:48" ht="15.75" customHeight="1">
      <c r="B262" s="2"/>
      <c r="C262" s="2"/>
      <c r="D262" s="2"/>
      <c r="E262" s="2"/>
      <c r="F262" s="37"/>
      <c r="G262" s="2"/>
      <c r="H262" s="9"/>
      <c r="I262" s="9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2:48" ht="15.75" customHeight="1">
      <c r="B263" s="2"/>
      <c r="C263" s="2"/>
      <c r="D263" s="2"/>
      <c r="E263" s="2"/>
      <c r="F263" s="37"/>
      <c r="G263" s="2"/>
      <c r="H263" s="9"/>
      <c r="I263" s="9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2:48" ht="15.75" customHeight="1">
      <c r="B264" s="2"/>
      <c r="C264" s="2"/>
      <c r="D264" s="2"/>
      <c r="E264" s="2"/>
      <c r="F264" s="37"/>
      <c r="G264" s="2"/>
      <c r="H264" s="9"/>
      <c r="I264" s="9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2:48" ht="15.75" customHeight="1">
      <c r="B265" s="2"/>
      <c r="C265" s="2"/>
      <c r="D265" s="2"/>
      <c r="E265" s="2"/>
      <c r="F265" s="37"/>
      <c r="G265" s="2"/>
      <c r="H265" s="9"/>
      <c r="I265" s="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2:48" ht="15.75" customHeight="1">
      <c r="B266" s="2"/>
      <c r="C266" s="2"/>
      <c r="D266" s="2"/>
      <c r="E266" s="2"/>
      <c r="F266" s="37"/>
      <c r="G266" s="2"/>
      <c r="H266" s="9"/>
      <c r="I266" s="9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2:48" ht="15.75" customHeight="1">
      <c r="B267" s="2"/>
      <c r="C267" s="2"/>
      <c r="D267" s="2"/>
      <c r="E267" s="2"/>
      <c r="F267" s="37"/>
      <c r="G267" s="2"/>
      <c r="H267" s="9"/>
      <c r="I267" s="9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2:48" ht="15.75" customHeight="1">
      <c r="B268" s="2"/>
      <c r="C268" s="2"/>
      <c r="D268" s="2"/>
      <c r="E268" s="2"/>
      <c r="F268" s="37"/>
      <c r="G268" s="2"/>
      <c r="H268" s="9"/>
      <c r="I268" s="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2:48" ht="15.75" customHeight="1">
      <c r="B269" s="2"/>
      <c r="C269" s="2"/>
      <c r="D269" s="2"/>
      <c r="E269" s="2"/>
      <c r="F269" s="37"/>
      <c r="G269" s="2"/>
      <c r="H269" s="9"/>
      <c r="I269" s="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2:48" ht="15.75" customHeight="1">
      <c r="B270" s="2"/>
      <c r="C270" s="2"/>
      <c r="D270" s="2"/>
      <c r="E270" s="2"/>
      <c r="F270" s="37"/>
      <c r="G270" s="2"/>
      <c r="H270" s="9"/>
      <c r="I270" s="9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2:48" ht="15.75" customHeight="1">
      <c r="B271" s="2"/>
      <c r="C271" s="2"/>
      <c r="D271" s="2"/>
      <c r="E271" s="2"/>
      <c r="F271" s="37"/>
      <c r="G271" s="2"/>
      <c r="H271" s="9"/>
      <c r="I271" s="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2:48" ht="15.75" customHeight="1">
      <c r="B272" s="2"/>
      <c r="C272" s="2"/>
      <c r="D272" s="2"/>
      <c r="E272" s="2"/>
      <c r="F272" s="37"/>
      <c r="G272" s="2"/>
      <c r="H272" s="9"/>
      <c r="I272" s="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2:48" ht="15.75" customHeight="1">
      <c r="B273" s="2"/>
      <c r="C273" s="2"/>
      <c r="D273" s="2"/>
      <c r="E273" s="2"/>
      <c r="F273" s="37"/>
      <c r="G273" s="2"/>
      <c r="H273" s="9"/>
      <c r="I273" s="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2:48" ht="15.75" customHeight="1">
      <c r="B274" s="2"/>
      <c r="C274" s="2"/>
      <c r="D274" s="2"/>
      <c r="E274" s="2"/>
      <c r="F274" s="37"/>
      <c r="G274" s="2"/>
      <c r="H274" s="9"/>
      <c r="I274" s="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2:48" ht="15.75" customHeight="1">
      <c r="B275" s="2"/>
      <c r="C275" s="2"/>
      <c r="D275" s="2"/>
      <c r="E275" s="2"/>
      <c r="F275" s="37"/>
      <c r="G275" s="2"/>
      <c r="H275" s="9"/>
      <c r="I275" s="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2:48" ht="15.75" customHeight="1">
      <c r="B276" s="2"/>
      <c r="C276" s="2"/>
      <c r="D276" s="2"/>
      <c r="E276" s="2"/>
      <c r="F276" s="37"/>
      <c r="G276" s="2"/>
      <c r="H276" s="9"/>
      <c r="I276" s="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2:48" ht="15.75" customHeight="1">
      <c r="B277" s="2"/>
      <c r="C277" s="2"/>
      <c r="D277" s="2"/>
      <c r="E277" s="2"/>
      <c r="F277" s="37"/>
      <c r="G277" s="2"/>
      <c r="H277" s="9"/>
      <c r="I277" s="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2:48" ht="15.75" customHeight="1">
      <c r="B278" s="2"/>
      <c r="C278" s="2"/>
      <c r="D278" s="2"/>
      <c r="E278" s="2"/>
      <c r="F278" s="37"/>
      <c r="G278" s="2"/>
      <c r="H278" s="9"/>
      <c r="I278" s="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2:48" ht="15.75" customHeight="1">
      <c r="B279" s="2"/>
      <c r="C279" s="2"/>
      <c r="D279" s="2"/>
      <c r="E279" s="2"/>
      <c r="F279" s="37"/>
      <c r="G279" s="2"/>
      <c r="H279" s="9"/>
      <c r="I279" s="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2:48" ht="15.75" customHeight="1">
      <c r="B280" s="2"/>
      <c r="C280" s="2"/>
      <c r="D280" s="2"/>
      <c r="E280" s="2"/>
      <c r="F280" s="37"/>
      <c r="G280" s="2"/>
      <c r="H280" s="9"/>
      <c r="I280" s="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2:48" ht="15.75" customHeight="1">
      <c r="B281" s="2"/>
      <c r="C281" s="2"/>
      <c r="D281" s="2"/>
      <c r="E281" s="2"/>
      <c r="F281" s="37"/>
      <c r="G281" s="2"/>
      <c r="H281" s="9"/>
      <c r="I281" s="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2:48" ht="15.75" customHeight="1">
      <c r="B282" s="2"/>
      <c r="C282" s="2"/>
      <c r="D282" s="2"/>
      <c r="E282" s="2"/>
      <c r="F282" s="37"/>
      <c r="G282" s="2"/>
      <c r="H282" s="9"/>
      <c r="I282" s="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2:48" ht="15.75" customHeight="1">
      <c r="B283" s="2"/>
      <c r="C283" s="2"/>
      <c r="D283" s="2"/>
      <c r="E283" s="2"/>
      <c r="F283" s="37"/>
      <c r="G283" s="2"/>
      <c r="H283" s="9"/>
      <c r="I283" s="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2:48" ht="15.75" customHeight="1">
      <c r="B284" s="2"/>
      <c r="C284" s="2"/>
      <c r="D284" s="2"/>
      <c r="E284" s="2"/>
      <c r="F284" s="37"/>
      <c r="G284" s="2"/>
      <c r="H284" s="9"/>
      <c r="I284" s="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2:48" ht="15.75" customHeight="1">
      <c r="B285" s="2"/>
      <c r="C285" s="2"/>
      <c r="D285" s="2"/>
      <c r="E285" s="2"/>
      <c r="F285" s="37"/>
      <c r="G285" s="2"/>
      <c r="H285" s="9"/>
      <c r="I285" s="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2:48" ht="15.75" customHeight="1">
      <c r="B286" s="2"/>
      <c r="C286" s="2"/>
      <c r="D286" s="2"/>
      <c r="E286" s="2"/>
      <c r="F286" s="37"/>
      <c r="G286" s="2"/>
      <c r="H286" s="9"/>
      <c r="I286" s="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2:48" ht="15.75" customHeight="1">
      <c r="B287" s="2"/>
      <c r="C287" s="2"/>
      <c r="D287" s="2"/>
      <c r="E287" s="2"/>
      <c r="F287" s="37"/>
      <c r="G287" s="2"/>
      <c r="H287" s="9"/>
      <c r="I287" s="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2:48" ht="15.75" customHeight="1">
      <c r="B288" s="2"/>
      <c r="C288" s="2"/>
      <c r="D288" s="2"/>
      <c r="E288" s="2"/>
      <c r="F288" s="37"/>
      <c r="G288" s="2"/>
      <c r="H288" s="9"/>
      <c r="I288" s="9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2:48" ht="15.75" customHeight="1">
      <c r="B289" s="2"/>
      <c r="C289" s="2"/>
      <c r="D289" s="2"/>
      <c r="E289" s="2"/>
      <c r="F289" s="37"/>
      <c r="G289" s="2"/>
      <c r="H289" s="9"/>
      <c r="I289" s="9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2:48" ht="15.75" customHeight="1">
      <c r="B290" s="2"/>
      <c r="C290" s="2"/>
      <c r="D290" s="2"/>
      <c r="E290" s="2"/>
      <c r="F290" s="37"/>
      <c r="G290" s="2"/>
      <c r="H290" s="9"/>
      <c r="I290" s="9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2:48" ht="15.75" customHeight="1">
      <c r="B291" s="2"/>
      <c r="C291" s="2"/>
      <c r="D291" s="2"/>
      <c r="E291" s="2"/>
      <c r="F291" s="37"/>
      <c r="G291" s="2"/>
      <c r="H291" s="9"/>
      <c r="I291" s="9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2:48" ht="15.75" customHeight="1">
      <c r="B292" s="2"/>
      <c r="C292" s="2"/>
      <c r="D292" s="2"/>
      <c r="E292" s="2"/>
      <c r="F292" s="37"/>
      <c r="G292" s="2"/>
      <c r="H292" s="9"/>
      <c r="I292" s="9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2:48" ht="15.75" customHeight="1">
      <c r="B293" s="2"/>
      <c r="C293" s="2"/>
      <c r="D293" s="2"/>
      <c r="E293" s="2"/>
      <c r="F293" s="37"/>
      <c r="G293" s="2"/>
      <c r="H293" s="9"/>
      <c r="I293" s="9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2:48" ht="15.75" customHeight="1">
      <c r="B294" s="2"/>
      <c r="C294" s="2"/>
      <c r="D294" s="2"/>
      <c r="E294" s="2"/>
      <c r="F294" s="37"/>
      <c r="G294" s="2"/>
      <c r="H294" s="9"/>
      <c r="I294" s="9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2:48" ht="15.75" customHeight="1">
      <c r="B295" s="2"/>
      <c r="C295" s="2"/>
      <c r="D295" s="2"/>
      <c r="E295" s="2"/>
      <c r="F295" s="37"/>
      <c r="G295" s="2"/>
      <c r="H295" s="9"/>
      <c r="I295" s="9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2:48" ht="15.75" customHeight="1">
      <c r="B296" s="2"/>
      <c r="C296" s="2"/>
      <c r="D296" s="2"/>
      <c r="E296" s="2"/>
      <c r="F296" s="37"/>
      <c r="G296" s="2"/>
      <c r="H296" s="9"/>
      <c r="I296" s="9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2:48" ht="15.75" customHeight="1">
      <c r="B297" s="2"/>
      <c r="C297" s="2"/>
      <c r="D297" s="2"/>
      <c r="E297" s="2"/>
      <c r="F297" s="37"/>
      <c r="G297" s="2"/>
      <c r="H297" s="9"/>
      <c r="I297" s="9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2:48" ht="15.75" customHeight="1">
      <c r="B298" s="2"/>
      <c r="C298" s="2"/>
      <c r="D298" s="2"/>
      <c r="E298" s="2"/>
      <c r="F298" s="37"/>
      <c r="G298" s="2"/>
      <c r="H298" s="9"/>
      <c r="I298" s="9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2:48" ht="15.75" customHeight="1">
      <c r="B299" s="2"/>
      <c r="C299" s="2"/>
      <c r="D299" s="2"/>
      <c r="E299" s="2"/>
      <c r="F299" s="37"/>
      <c r="G299" s="2"/>
      <c r="H299" s="9"/>
      <c r="I299" s="9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2:48" ht="15.75" customHeight="1">
      <c r="B300" s="2"/>
      <c r="C300" s="2"/>
      <c r="D300" s="2"/>
      <c r="E300" s="2"/>
      <c r="F300" s="37"/>
      <c r="G300" s="2"/>
      <c r="H300" s="9"/>
      <c r="I300" s="9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2:48" ht="15.75" customHeight="1">
      <c r="B301" s="2"/>
      <c r="C301" s="2"/>
      <c r="D301" s="2"/>
      <c r="E301" s="2"/>
      <c r="F301" s="37"/>
      <c r="G301" s="2"/>
      <c r="H301" s="9"/>
      <c r="I301" s="9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2:48" ht="15.75" customHeight="1">
      <c r="B302" s="2"/>
      <c r="C302" s="2"/>
      <c r="D302" s="2"/>
      <c r="E302" s="2"/>
      <c r="F302" s="37"/>
      <c r="G302" s="2"/>
      <c r="H302" s="9"/>
      <c r="I302" s="9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2:48" ht="15.75" customHeight="1">
      <c r="B303" s="2"/>
      <c r="C303" s="2"/>
      <c r="D303" s="2"/>
      <c r="E303" s="2"/>
      <c r="F303" s="37"/>
      <c r="G303" s="2"/>
      <c r="H303" s="9"/>
      <c r="I303" s="9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2:48" ht="15.75" customHeight="1">
      <c r="B304" s="2"/>
      <c r="C304" s="2"/>
      <c r="D304" s="2"/>
      <c r="E304" s="2"/>
      <c r="F304" s="37"/>
      <c r="G304" s="2"/>
      <c r="H304" s="9"/>
      <c r="I304" s="9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2:48" ht="15.75" customHeight="1">
      <c r="B305" s="2"/>
      <c r="C305" s="2"/>
      <c r="D305" s="2"/>
      <c r="E305" s="2"/>
      <c r="F305" s="37"/>
      <c r="G305" s="2"/>
      <c r="H305" s="9"/>
      <c r="I305" s="9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2:48" ht="15.75" customHeight="1">
      <c r="B306" s="2"/>
      <c r="C306" s="2"/>
      <c r="D306" s="2"/>
      <c r="E306" s="2"/>
      <c r="F306" s="37"/>
      <c r="G306" s="2"/>
      <c r="H306" s="9"/>
      <c r="I306" s="9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2:48" ht="15.75" customHeight="1">
      <c r="B307" s="2"/>
      <c r="C307" s="2"/>
      <c r="D307" s="2"/>
      <c r="E307" s="2"/>
      <c r="F307" s="37"/>
      <c r="G307" s="2"/>
      <c r="H307" s="9"/>
      <c r="I307" s="9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2:48" ht="15.75" customHeight="1">
      <c r="B308" s="2"/>
      <c r="C308" s="2"/>
      <c r="D308" s="2"/>
      <c r="E308" s="2"/>
      <c r="F308" s="37"/>
      <c r="G308" s="2"/>
      <c r="H308" s="9"/>
      <c r="I308" s="9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2:48" ht="15.75" customHeight="1">
      <c r="B309" s="2"/>
      <c r="C309" s="2"/>
      <c r="D309" s="2"/>
      <c r="E309" s="2"/>
      <c r="F309" s="37"/>
      <c r="G309" s="2"/>
      <c r="H309" s="9"/>
      <c r="I309" s="9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2:48" ht="15.75" customHeight="1">
      <c r="B310" s="2"/>
      <c r="C310" s="2"/>
      <c r="D310" s="2"/>
      <c r="E310" s="2"/>
      <c r="F310" s="37"/>
      <c r="G310" s="2"/>
      <c r="H310" s="9"/>
      <c r="I310" s="9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2:48" ht="15.75" customHeight="1">
      <c r="B311" s="2"/>
      <c r="C311" s="2"/>
      <c r="D311" s="2"/>
      <c r="E311" s="2"/>
      <c r="F311" s="37"/>
      <c r="G311" s="2"/>
      <c r="H311" s="9"/>
      <c r="I311" s="9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2:48" ht="15.75" customHeight="1">
      <c r="B312" s="2"/>
      <c r="C312" s="2"/>
      <c r="D312" s="2"/>
      <c r="E312" s="2"/>
      <c r="F312" s="37"/>
      <c r="G312" s="2"/>
      <c r="H312" s="9"/>
      <c r="I312" s="9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2:48" ht="15.75" customHeight="1">
      <c r="B313" s="2"/>
      <c r="C313" s="2"/>
      <c r="D313" s="2"/>
      <c r="E313" s="2"/>
      <c r="F313" s="37"/>
      <c r="G313" s="2"/>
      <c r="H313" s="9"/>
      <c r="I313" s="9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2:48" ht="15.75" customHeight="1">
      <c r="B314" s="2"/>
      <c r="C314" s="2"/>
      <c r="D314" s="2"/>
      <c r="E314" s="2"/>
      <c r="F314" s="37"/>
      <c r="G314" s="2"/>
      <c r="H314" s="9"/>
      <c r="I314" s="9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2:48" ht="15.75" customHeight="1">
      <c r="B315" s="2"/>
      <c r="C315" s="2"/>
      <c r="D315" s="2"/>
      <c r="E315" s="2"/>
      <c r="F315" s="37"/>
      <c r="G315" s="2"/>
      <c r="H315" s="9"/>
      <c r="I315" s="9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2:48" ht="15.75" customHeight="1">
      <c r="B316" s="2"/>
      <c r="C316" s="2"/>
      <c r="D316" s="2"/>
      <c r="E316" s="2"/>
      <c r="F316" s="37"/>
      <c r="G316" s="2"/>
      <c r="H316" s="9"/>
      <c r="I316" s="9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2:48" ht="15.75" customHeight="1">
      <c r="B317" s="2"/>
      <c r="C317" s="2"/>
      <c r="D317" s="2"/>
      <c r="E317" s="2"/>
      <c r="F317" s="37"/>
      <c r="G317" s="2"/>
      <c r="H317" s="9"/>
      <c r="I317" s="9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2:48" ht="15.75" customHeight="1">
      <c r="B318" s="2"/>
      <c r="C318" s="2"/>
      <c r="D318" s="2"/>
      <c r="E318" s="2"/>
      <c r="F318" s="37"/>
      <c r="G318" s="2"/>
      <c r="H318" s="9"/>
      <c r="I318" s="9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2:48" ht="15.75" customHeight="1">
      <c r="B319" s="2"/>
      <c r="C319" s="2"/>
      <c r="D319" s="2"/>
      <c r="E319" s="2"/>
      <c r="F319" s="37"/>
      <c r="G319" s="2"/>
      <c r="H319" s="9"/>
      <c r="I319" s="9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2:48" ht="15.75" customHeight="1">
      <c r="B320" s="2"/>
      <c r="C320" s="2"/>
      <c r="D320" s="2"/>
      <c r="E320" s="2"/>
      <c r="F320" s="37"/>
      <c r="G320" s="2"/>
      <c r="H320" s="9"/>
      <c r="I320" s="9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2:48" ht="15.75" customHeight="1">
      <c r="B321" s="2"/>
      <c r="C321" s="2"/>
      <c r="D321" s="2"/>
      <c r="E321" s="2"/>
      <c r="F321" s="37"/>
      <c r="G321" s="2"/>
      <c r="H321" s="9"/>
      <c r="I321" s="9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2:48" ht="15.75" customHeight="1">
      <c r="B322" s="2"/>
      <c r="C322" s="2"/>
      <c r="D322" s="2"/>
      <c r="E322" s="2"/>
      <c r="F322" s="37"/>
      <c r="G322" s="2"/>
      <c r="H322" s="9"/>
      <c r="I322" s="9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2:48" ht="15.75" customHeight="1">
      <c r="B323" s="2"/>
      <c r="C323" s="2"/>
      <c r="D323" s="2"/>
      <c r="E323" s="2"/>
      <c r="F323" s="37"/>
      <c r="G323" s="2"/>
      <c r="H323" s="9"/>
      <c r="I323" s="9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2:48" ht="15.75" customHeight="1">
      <c r="B324" s="2"/>
      <c r="C324" s="2"/>
      <c r="D324" s="2"/>
      <c r="E324" s="2"/>
      <c r="F324" s="37"/>
      <c r="G324" s="2"/>
      <c r="H324" s="9"/>
      <c r="I324" s="9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2:48" ht="15.75" customHeight="1">
      <c r="B325" s="2"/>
      <c r="C325" s="2"/>
      <c r="D325" s="2"/>
      <c r="E325" s="2"/>
      <c r="F325" s="37"/>
      <c r="G325" s="2"/>
      <c r="H325" s="9"/>
      <c r="I325" s="9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2:48" ht="15.75" customHeight="1">
      <c r="B326" s="2"/>
      <c r="C326" s="2"/>
      <c r="D326" s="2"/>
      <c r="E326" s="2"/>
      <c r="F326" s="37"/>
      <c r="G326" s="2"/>
      <c r="H326" s="9"/>
      <c r="I326" s="9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2:48" ht="15.75" customHeight="1">
      <c r="B327" s="2"/>
      <c r="C327" s="2"/>
      <c r="D327" s="2"/>
      <c r="E327" s="2"/>
      <c r="F327" s="37"/>
      <c r="G327" s="2"/>
      <c r="H327" s="9"/>
      <c r="I327" s="9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2:48" ht="15.75" customHeight="1">
      <c r="B328" s="2"/>
      <c r="C328" s="2"/>
      <c r="D328" s="2"/>
      <c r="E328" s="2"/>
      <c r="F328" s="37"/>
      <c r="G328" s="2"/>
      <c r="H328" s="9"/>
      <c r="I328" s="9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2:48" ht="15.75" customHeight="1">
      <c r="B329" s="2"/>
      <c r="C329" s="2"/>
      <c r="D329" s="2"/>
      <c r="E329" s="2"/>
      <c r="F329" s="37"/>
      <c r="G329" s="2"/>
      <c r="H329" s="9"/>
      <c r="I329" s="9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2:48" ht="15.75" customHeight="1">
      <c r="B330" s="2"/>
      <c r="C330" s="2"/>
      <c r="D330" s="2"/>
      <c r="E330" s="2"/>
      <c r="F330" s="37"/>
      <c r="G330" s="2"/>
      <c r="H330" s="9"/>
      <c r="I330" s="9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2:48" ht="15.75" customHeight="1">
      <c r="B331" s="2"/>
      <c r="C331" s="2"/>
      <c r="D331" s="2"/>
      <c r="E331" s="2"/>
      <c r="F331" s="37"/>
      <c r="G331" s="2"/>
      <c r="H331" s="9"/>
      <c r="I331" s="9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2:48" ht="15.75" customHeight="1">
      <c r="B332" s="2"/>
      <c r="C332" s="2"/>
      <c r="D332" s="2"/>
      <c r="E332" s="2"/>
      <c r="F332" s="37"/>
      <c r="G332" s="2"/>
      <c r="H332" s="9"/>
      <c r="I332" s="9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2:48" ht="15.75" customHeight="1">
      <c r="B333" s="2"/>
      <c r="C333" s="2"/>
      <c r="D333" s="2"/>
      <c r="E333" s="2"/>
      <c r="F333" s="37"/>
      <c r="G333" s="2"/>
      <c r="H333" s="9"/>
      <c r="I333" s="9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2:48" ht="15.75" customHeight="1">
      <c r="B334" s="2"/>
      <c r="C334" s="2"/>
      <c r="D334" s="2"/>
      <c r="E334" s="2"/>
      <c r="F334" s="37"/>
      <c r="G334" s="2"/>
      <c r="H334" s="9"/>
      <c r="I334" s="9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2:48" ht="15.75" customHeight="1">
      <c r="B335" s="2"/>
      <c r="C335" s="2"/>
      <c r="D335" s="2"/>
      <c r="E335" s="2"/>
      <c r="F335" s="37"/>
      <c r="G335" s="2"/>
      <c r="H335" s="9"/>
      <c r="I335" s="9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2:48" ht="15.75" customHeight="1">
      <c r="B336" s="2"/>
      <c r="C336" s="2"/>
      <c r="D336" s="2"/>
      <c r="E336" s="2"/>
      <c r="F336" s="37"/>
      <c r="G336" s="2"/>
      <c r="H336" s="9"/>
      <c r="I336" s="9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2:48" ht="15.75" customHeight="1">
      <c r="B337" s="2"/>
      <c r="C337" s="2"/>
      <c r="D337" s="2"/>
      <c r="E337" s="2"/>
      <c r="F337" s="37"/>
      <c r="G337" s="2"/>
      <c r="H337" s="9"/>
      <c r="I337" s="9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2:48" ht="15.75" customHeight="1">
      <c r="B338" s="2"/>
      <c r="C338" s="2"/>
      <c r="D338" s="2"/>
      <c r="E338" s="2"/>
      <c r="F338" s="37"/>
      <c r="G338" s="2"/>
      <c r="H338" s="9"/>
      <c r="I338" s="9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2:48" ht="15.75" customHeight="1">
      <c r="B339" s="2"/>
      <c r="C339" s="2"/>
      <c r="D339" s="2"/>
      <c r="E339" s="2"/>
      <c r="F339" s="37"/>
      <c r="G339" s="2"/>
      <c r="H339" s="9"/>
      <c r="I339" s="9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2:48" ht="15.75" customHeight="1">
      <c r="B340" s="2"/>
      <c r="C340" s="2"/>
      <c r="D340" s="2"/>
      <c r="E340" s="2"/>
      <c r="F340" s="37"/>
      <c r="G340" s="2"/>
      <c r="H340" s="9"/>
      <c r="I340" s="9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2:48" ht="15.75" customHeight="1">
      <c r="B341" s="2"/>
      <c r="C341" s="2"/>
      <c r="D341" s="2"/>
      <c r="E341" s="2"/>
      <c r="F341" s="37"/>
      <c r="G341" s="2"/>
      <c r="H341" s="9"/>
      <c r="I341" s="9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2:48" ht="15.75" customHeight="1">
      <c r="B342" s="2"/>
      <c r="C342" s="2"/>
      <c r="D342" s="2"/>
      <c r="E342" s="2"/>
      <c r="F342" s="37"/>
      <c r="G342" s="2"/>
      <c r="H342" s="9"/>
      <c r="I342" s="9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2:48" ht="15.75" customHeight="1">
      <c r="B343" s="2"/>
      <c r="C343" s="2"/>
      <c r="D343" s="2"/>
      <c r="E343" s="2"/>
      <c r="F343" s="37"/>
      <c r="G343" s="2"/>
      <c r="H343" s="9"/>
      <c r="I343" s="9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2:48" ht="15.75" customHeight="1">
      <c r="B344" s="2"/>
      <c r="C344" s="2"/>
      <c r="D344" s="2"/>
      <c r="E344" s="2"/>
      <c r="F344" s="37"/>
      <c r="G344" s="2"/>
      <c r="H344" s="9"/>
      <c r="I344" s="9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2:48" ht="15.75" customHeight="1">
      <c r="B345" s="2"/>
      <c r="C345" s="2"/>
      <c r="D345" s="2"/>
      <c r="E345" s="2"/>
      <c r="F345" s="37"/>
      <c r="G345" s="2"/>
      <c r="H345" s="9"/>
      <c r="I345" s="9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2:48" ht="15.75" customHeight="1">
      <c r="B346" s="2"/>
      <c r="C346" s="2"/>
      <c r="D346" s="2"/>
      <c r="E346" s="2"/>
      <c r="F346" s="37"/>
      <c r="G346" s="2"/>
      <c r="H346" s="9"/>
      <c r="I346" s="9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2:48" ht="15.75" customHeight="1">
      <c r="B347" s="2"/>
      <c r="C347" s="2"/>
      <c r="D347" s="2"/>
      <c r="E347" s="2"/>
      <c r="F347" s="37"/>
      <c r="G347" s="2"/>
      <c r="H347" s="9"/>
      <c r="I347" s="9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2:48" ht="15.75" customHeight="1">
      <c r="B348" s="2"/>
      <c r="C348" s="2"/>
      <c r="D348" s="2"/>
      <c r="E348" s="2"/>
      <c r="F348" s="37"/>
      <c r="G348" s="2"/>
      <c r="H348" s="9"/>
      <c r="I348" s="9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2:48" ht="15.75" customHeight="1">
      <c r="B349" s="2"/>
      <c r="C349" s="2"/>
      <c r="D349" s="2"/>
      <c r="E349" s="2"/>
      <c r="F349" s="37"/>
      <c r="G349" s="2"/>
      <c r="H349" s="9"/>
      <c r="I349" s="9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2:48" ht="15.75" customHeight="1">
      <c r="B350" s="2"/>
      <c r="C350" s="2"/>
      <c r="D350" s="2"/>
      <c r="E350" s="2"/>
      <c r="F350" s="37"/>
      <c r="G350" s="2"/>
      <c r="H350" s="9"/>
      <c r="I350" s="9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2:48" ht="15.75" customHeight="1">
      <c r="B351" s="2"/>
      <c r="C351" s="2"/>
      <c r="D351" s="2"/>
      <c r="E351" s="2"/>
      <c r="F351" s="37"/>
      <c r="G351" s="2"/>
      <c r="H351" s="9"/>
      <c r="I351" s="9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2:48" ht="15.75" customHeight="1">
      <c r="B352" s="2"/>
      <c r="C352" s="2"/>
      <c r="D352" s="2"/>
      <c r="E352" s="2"/>
      <c r="F352" s="37"/>
      <c r="G352" s="2"/>
      <c r="H352" s="9"/>
      <c r="I352" s="9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2:48" ht="15.75" customHeight="1">
      <c r="B353" s="2"/>
      <c r="C353" s="2"/>
      <c r="D353" s="2"/>
      <c r="E353" s="2"/>
      <c r="F353" s="37"/>
      <c r="G353" s="2"/>
      <c r="H353" s="9"/>
      <c r="I353" s="9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2:48" ht="15.75" customHeight="1">
      <c r="B354" s="2"/>
      <c r="C354" s="2"/>
      <c r="D354" s="2"/>
      <c r="E354" s="2"/>
      <c r="F354" s="37"/>
      <c r="G354" s="2"/>
      <c r="H354" s="9"/>
      <c r="I354" s="9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2:48" ht="15.75" customHeight="1">
      <c r="B355" s="2"/>
      <c r="C355" s="2"/>
      <c r="D355" s="2"/>
      <c r="E355" s="2"/>
      <c r="F355" s="37"/>
      <c r="G355" s="2"/>
      <c r="H355" s="9"/>
      <c r="I355" s="9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2:48" ht="15.75" customHeight="1">
      <c r="B356" s="2"/>
      <c r="C356" s="2"/>
      <c r="D356" s="2"/>
      <c r="E356" s="2"/>
      <c r="F356" s="37"/>
      <c r="G356" s="2"/>
      <c r="H356" s="9"/>
      <c r="I356" s="9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2:48" ht="15.75" customHeight="1">
      <c r="B357" s="2"/>
      <c r="C357" s="2"/>
      <c r="D357" s="2"/>
      <c r="E357" s="2"/>
      <c r="F357" s="37"/>
      <c r="G357" s="2"/>
      <c r="H357" s="9"/>
      <c r="I357" s="9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2:48" ht="15.75" customHeight="1">
      <c r="B358" s="2"/>
      <c r="C358" s="2"/>
      <c r="D358" s="2"/>
      <c r="E358" s="2"/>
      <c r="F358" s="37"/>
      <c r="G358" s="2"/>
      <c r="H358" s="9"/>
      <c r="I358" s="9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2:48" ht="15.75" customHeight="1">
      <c r="B359" s="2"/>
      <c r="C359" s="2"/>
      <c r="D359" s="2"/>
      <c r="E359" s="2"/>
      <c r="F359" s="37"/>
      <c r="G359" s="2"/>
      <c r="H359" s="9"/>
      <c r="I359" s="9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2:48" ht="15.75" customHeight="1">
      <c r="B360" s="2"/>
      <c r="C360" s="2"/>
      <c r="D360" s="2"/>
      <c r="E360" s="2"/>
      <c r="F360" s="37"/>
      <c r="G360" s="2"/>
      <c r="H360" s="9"/>
      <c r="I360" s="9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2:48" ht="15.75" customHeight="1">
      <c r="B361" s="2"/>
      <c r="C361" s="2"/>
      <c r="D361" s="2"/>
      <c r="E361" s="2"/>
      <c r="F361" s="37"/>
      <c r="G361" s="2"/>
      <c r="H361" s="9"/>
      <c r="I361" s="9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2:48" ht="15.75" customHeight="1">
      <c r="B362" s="2"/>
      <c r="C362" s="2"/>
      <c r="D362" s="2"/>
      <c r="E362" s="2"/>
      <c r="F362" s="37"/>
      <c r="G362" s="2"/>
      <c r="H362" s="9"/>
      <c r="I362" s="9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2:48" ht="15.75" customHeight="1">
      <c r="B363" s="2"/>
      <c r="C363" s="2"/>
      <c r="D363" s="2"/>
      <c r="E363" s="2"/>
      <c r="F363" s="37"/>
      <c r="G363" s="2"/>
      <c r="H363" s="9"/>
      <c r="I363" s="9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2:48" ht="15.75" customHeight="1">
      <c r="B364" s="2"/>
      <c r="C364" s="2"/>
      <c r="D364" s="2"/>
      <c r="E364" s="2"/>
      <c r="F364" s="37"/>
      <c r="G364" s="2"/>
      <c r="H364" s="9"/>
      <c r="I364" s="9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2:48" ht="15.75" customHeight="1">
      <c r="B365" s="2"/>
      <c r="C365" s="2"/>
      <c r="D365" s="2"/>
      <c r="E365" s="2"/>
      <c r="F365" s="37"/>
      <c r="G365" s="2"/>
      <c r="H365" s="9"/>
      <c r="I365" s="9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2:48" ht="15.75" customHeight="1">
      <c r="B366" s="2"/>
      <c r="C366" s="2"/>
      <c r="D366" s="2"/>
      <c r="E366" s="2"/>
      <c r="F366" s="37"/>
      <c r="G366" s="2"/>
      <c r="H366" s="9"/>
      <c r="I366" s="9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2:48" ht="15.75" customHeight="1">
      <c r="B367" s="2"/>
      <c r="C367" s="2"/>
      <c r="D367" s="2"/>
      <c r="E367" s="2"/>
      <c r="F367" s="37"/>
      <c r="G367" s="2"/>
      <c r="H367" s="9"/>
      <c r="I367" s="9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2:48" ht="15.75" customHeight="1">
      <c r="B368" s="2"/>
      <c r="C368" s="2"/>
      <c r="D368" s="2"/>
      <c r="E368" s="2"/>
      <c r="F368" s="37"/>
      <c r="G368" s="2"/>
      <c r="H368" s="9"/>
      <c r="I368" s="9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2:48" ht="15.75" customHeight="1">
      <c r="B369" s="2"/>
      <c r="C369" s="2"/>
      <c r="D369" s="2"/>
      <c r="E369" s="2"/>
      <c r="F369" s="37"/>
      <c r="G369" s="2"/>
      <c r="H369" s="9"/>
      <c r="I369" s="9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2:48" ht="15.75" customHeight="1">
      <c r="B370" s="2"/>
      <c r="C370" s="2"/>
      <c r="D370" s="2"/>
      <c r="E370" s="2"/>
      <c r="F370" s="37"/>
      <c r="G370" s="2"/>
      <c r="H370" s="9"/>
      <c r="I370" s="9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2:48" ht="15.75" customHeight="1">
      <c r="B371" s="2"/>
      <c r="C371" s="2"/>
      <c r="D371" s="2"/>
      <c r="E371" s="2"/>
      <c r="F371" s="37"/>
      <c r="G371" s="2"/>
      <c r="H371" s="9"/>
      <c r="I371" s="9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2:48" ht="15.75" customHeight="1">
      <c r="B372" s="2"/>
      <c r="C372" s="2"/>
      <c r="D372" s="2"/>
      <c r="E372" s="2"/>
      <c r="F372" s="37"/>
      <c r="G372" s="2"/>
      <c r="H372" s="9"/>
      <c r="I372" s="9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2:48" ht="15.75" customHeight="1">
      <c r="B373" s="2"/>
      <c r="C373" s="2"/>
      <c r="D373" s="2"/>
      <c r="E373" s="2"/>
      <c r="F373" s="37"/>
      <c r="G373" s="2"/>
      <c r="H373" s="9"/>
      <c r="I373" s="9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2:48" ht="15.75" customHeight="1">
      <c r="B374" s="2"/>
      <c r="C374" s="2"/>
      <c r="D374" s="2"/>
      <c r="E374" s="2"/>
      <c r="F374" s="37"/>
      <c r="G374" s="2"/>
      <c r="H374" s="9"/>
      <c r="I374" s="9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2:48" ht="15.75" customHeight="1">
      <c r="B375" s="2"/>
      <c r="C375" s="2"/>
      <c r="D375" s="2"/>
      <c r="E375" s="2"/>
      <c r="F375" s="37"/>
      <c r="G375" s="2"/>
      <c r="H375" s="9"/>
      <c r="I375" s="9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2:48" ht="15.75" customHeight="1">
      <c r="B376" s="2"/>
      <c r="C376" s="2"/>
      <c r="D376" s="2"/>
      <c r="E376" s="2"/>
      <c r="F376" s="37"/>
      <c r="G376" s="2"/>
      <c r="H376" s="9"/>
      <c r="I376" s="9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2:48" ht="15.75" customHeight="1">
      <c r="B377" s="2"/>
      <c r="C377" s="2"/>
      <c r="D377" s="2"/>
      <c r="E377" s="2"/>
      <c r="F377" s="37"/>
      <c r="G377" s="2"/>
      <c r="H377" s="9"/>
      <c r="I377" s="9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2:48" ht="15.75" customHeight="1">
      <c r="B378" s="2"/>
      <c r="C378" s="2"/>
      <c r="D378" s="2"/>
      <c r="E378" s="2"/>
      <c r="F378" s="37"/>
      <c r="G378" s="2"/>
      <c r="H378" s="9"/>
      <c r="I378" s="9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2:48" ht="15.75" customHeight="1">
      <c r="B379" s="2"/>
      <c r="C379" s="2"/>
      <c r="D379" s="2"/>
      <c r="E379" s="2"/>
      <c r="F379" s="37"/>
      <c r="G379" s="2"/>
      <c r="H379" s="9"/>
      <c r="I379" s="9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2:48" ht="15.75" customHeight="1">
      <c r="B380" s="2"/>
      <c r="C380" s="2"/>
      <c r="D380" s="2"/>
      <c r="E380" s="2"/>
      <c r="F380" s="37"/>
      <c r="G380" s="2"/>
      <c r="H380" s="9"/>
      <c r="I380" s="9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2:48" ht="15.75" customHeight="1">
      <c r="B381" s="2"/>
      <c r="C381" s="2"/>
      <c r="D381" s="2"/>
      <c r="E381" s="2"/>
      <c r="F381" s="37"/>
      <c r="G381" s="2"/>
      <c r="H381" s="9"/>
      <c r="I381" s="9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2:48" ht="15.75" customHeight="1">
      <c r="B382" s="2"/>
      <c r="C382" s="2"/>
      <c r="D382" s="2"/>
      <c r="E382" s="2"/>
      <c r="F382" s="37"/>
      <c r="G382" s="2"/>
      <c r="H382" s="9"/>
      <c r="I382" s="9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2:48" ht="15.75" customHeight="1">
      <c r="B383" s="2"/>
      <c r="C383" s="2"/>
      <c r="D383" s="2"/>
      <c r="E383" s="2"/>
      <c r="F383" s="37"/>
      <c r="G383" s="2"/>
      <c r="H383" s="9"/>
      <c r="I383" s="9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2:48" ht="15.75" customHeight="1">
      <c r="B384" s="2"/>
      <c r="C384" s="2"/>
      <c r="D384" s="2"/>
      <c r="E384" s="2"/>
      <c r="F384" s="37"/>
      <c r="G384" s="2"/>
      <c r="H384" s="9"/>
      <c r="I384" s="9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2:48" ht="15.75" customHeight="1">
      <c r="B385" s="2"/>
      <c r="C385" s="2"/>
      <c r="D385" s="2"/>
      <c r="E385" s="2"/>
      <c r="F385" s="37"/>
      <c r="G385" s="2"/>
      <c r="H385" s="9"/>
      <c r="I385" s="9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2:48" ht="15.75" customHeight="1">
      <c r="B386" s="2"/>
      <c r="C386" s="2"/>
      <c r="D386" s="2"/>
      <c r="E386" s="2"/>
      <c r="F386" s="37"/>
      <c r="G386" s="2"/>
      <c r="H386" s="9"/>
      <c r="I386" s="9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2:48" ht="15.75" customHeight="1">
      <c r="B387" s="2"/>
      <c r="C387" s="2"/>
      <c r="D387" s="2"/>
      <c r="E387" s="2"/>
      <c r="F387" s="37"/>
      <c r="G387" s="2"/>
      <c r="H387" s="9"/>
      <c r="I387" s="9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2:48" ht="15.75" customHeight="1">
      <c r="B388" s="2"/>
      <c r="C388" s="2"/>
      <c r="D388" s="2"/>
      <c r="E388" s="2"/>
      <c r="F388" s="37"/>
      <c r="G388" s="2"/>
      <c r="H388" s="9"/>
      <c r="I388" s="9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2:48" ht="15.75" customHeight="1">
      <c r="B389" s="2"/>
      <c r="C389" s="2"/>
      <c r="D389" s="2"/>
      <c r="E389" s="2"/>
      <c r="F389" s="37"/>
      <c r="G389" s="2"/>
      <c r="H389" s="9"/>
      <c r="I389" s="9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2:48" ht="15.75" customHeight="1">
      <c r="B390" s="2"/>
      <c r="C390" s="2"/>
      <c r="D390" s="2"/>
      <c r="E390" s="2"/>
      <c r="F390" s="37"/>
      <c r="G390" s="2"/>
      <c r="H390" s="9"/>
      <c r="I390" s="9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2:48" ht="15.75" customHeight="1">
      <c r="B391" s="2"/>
      <c r="C391" s="2"/>
      <c r="D391" s="2"/>
      <c r="E391" s="2"/>
      <c r="F391" s="37"/>
      <c r="G391" s="2"/>
      <c r="H391" s="9"/>
      <c r="I391" s="9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2:48" ht="15.75" customHeight="1">
      <c r="B392" s="2"/>
      <c r="C392" s="2"/>
      <c r="D392" s="2"/>
      <c r="E392" s="2"/>
      <c r="F392" s="37"/>
      <c r="G392" s="2"/>
      <c r="H392" s="9"/>
      <c r="I392" s="9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2:48" ht="15.75" customHeight="1">
      <c r="B393" s="2"/>
      <c r="C393" s="2"/>
      <c r="D393" s="2"/>
      <c r="E393" s="2"/>
      <c r="F393" s="37"/>
      <c r="G393" s="2"/>
      <c r="H393" s="9"/>
      <c r="I393" s="9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2:48" ht="15.75" customHeight="1">
      <c r="B394" s="2"/>
      <c r="C394" s="2"/>
      <c r="D394" s="2"/>
      <c r="E394" s="2"/>
      <c r="F394" s="37"/>
      <c r="G394" s="2"/>
      <c r="H394" s="9"/>
      <c r="I394" s="9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2:48" ht="15.75" customHeight="1">
      <c r="B395" s="2"/>
      <c r="C395" s="2"/>
      <c r="D395" s="2"/>
      <c r="E395" s="2"/>
      <c r="F395" s="37"/>
      <c r="G395" s="2"/>
      <c r="H395" s="9"/>
      <c r="I395" s="9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2:48" ht="15.75" customHeight="1">
      <c r="B396" s="2"/>
      <c r="C396" s="2"/>
      <c r="D396" s="2"/>
      <c r="E396" s="2"/>
      <c r="F396" s="37"/>
      <c r="G396" s="2"/>
      <c r="H396" s="9"/>
      <c r="I396" s="9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2:48" ht="15.75" customHeight="1">
      <c r="B397" s="2"/>
      <c r="C397" s="2"/>
      <c r="D397" s="2"/>
      <c r="E397" s="2"/>
      <c r="F397" s="37"/>
      <c r="G397" s="2"/>
      <c r="H397" s="9"/>
      <c r="I397" s="9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2:48" ht="15.75" customHeight="1">
      <c r="B398" s="2"/>
      <c r="C398" s="2"/>
      <c r="D398" s="2"/>
      <c r="E398" s="2"/>
      <c r="F398" s="37"/>
      <c r="G398" s="2"/>
      <c r="H398" s="9"/>
      <c r="I398" s="9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2:48" ht="15.75" customHeight="1">
      <c r="B399" s="2"/>
      <c r="C399" s="2"/>
      <c r="D399" s="2"/>
      <c r="E399" s="2"/>
      <c r="F399" s="37"/>
      <c r="G399" s="2"/>
      <c r="H399" s="9"/>
      <c r="I399" s="9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2:48" ht="15.75" customHeight="1">
      <c r="B400" s="2"/>
      <c r="C400" s="2"/>
      <c r="D400" s="2"/>
      <c r="E400" s="2"/>
      <c r="F400" s="37"/>
      <c r="G400" s="2"/>
      <c r="H400" s="9"/>
      <c r="I400" s="9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2:48" ht="15.75" customHeight="1">
      <c r="B401" s="2"/>
      <c r="C401" s="2"/>
      <c r="D401" s="2"/>
      <c r="E401" s="2"/>
      <c r="F401" s="37"/>
      <c r="G401" s="2"/>
      <c r="H401" s="9"/>
      <c r="I401" s="9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2:48" ht="15.75" customHeight="1">
      <c r="B402" s="2"/>
      <c r="C402" s="2"/>
      <c r="D402" s="2"/>
      <c r="E402" s="2"/>
      <c r="F402" s="37"/>
      <c r="G402" s="2"/>
      <c r="H402" s="9"/>
      <c r="I402" s="9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2:48" ht="15.75" customHeight="1">
      <c r="B403" s="2"/>
      <c r="C403" s="2"/>
      <c r="D403" s="2"/>
      <c r="E403" s="2"/>
      <c r="F403" s="37"/>
      <c r="G403" s="2"/>
      <c r="H403" s="9"/>
      <c r="I403" s="9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2:48" ht="15.75" customHeight="1">
      <c r="B404" s="2"/>
      <c r="C404" s="2"/>
      <c r="D404" s="2"/>
      <c r="E404" s="2"/>
      <c r="F404" s="37"/>
      <c r="G404" s="2"/>
      <c r="H404" s="9"/>
      <c r="I404" s="9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2:48" ht="15.75" customHeight="1">
      <c r="B405" s="2"/>
      <c r="C405" s="2"/>
      <c r="D405" s="2"/>
      <c r="E405" s="2"/>
      <c r="F405" s="37"/>
      <c r="G405" s="2"/>
      <c r="H405" s="9"/>
      <c r="I405" s="9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2:48" ht="15.75" customHeight="1">
      <c r="B406" s="2"/>
      <c r="C406" s="2"/>
      <c r="D406" s="2"/>
      <c r="E406" s="2"/>
      <c r="F406" s="37"/>
      <c r="G406" s="2"/>
      <c r="H406" s="9"/>
      <c r="I406" s="9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2:48" ht="15.75" customHeight="1">
      <c r="B407" s="2"/>
      <c r="C407" s="2"/>
      <c r="D407" s="2"/>
      <c r="E407" s="2"/>
      <c r="F407" s="37"/>
      <c r="G407" s="2"/>
      <c r="H407" s="9"/>
      <c r="I407" s="9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2:48" ht="15.75" customHeight="1">
      <c r="B408" s="2"/>
      <c r="C408" s="2"/>
      <c r="D408" s="2"/>
      <c r="E408" s="2"/>
      <c r="F408" s="37"/>
      <c r="G408" s="2"/>
      <c r="H408" s="9"/>
      <c r="I408" s="9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2:48" ht="15.75" customHeight="1">
      <c r="B409" s="2"/>
      <c r="C409" s="2"/>
      <c r="D409" s="2"/>
      <c r="E409" s="2"/>
      <c r="F409" s="37"/>
      <c r="G409" s="2"/>
      <c r="H409" s="9"/>
      <c r="I409" s="9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2:48" ht="15.75" customHeight="1">
      <c r="B410" s="2"/>
      <c r="C410" s="2"/>
      <c r="D410" s="2"/>
      <c r="E410" s="2"/>
      <c r="F410" s="37"/>
      <c r="G410" s="2"/>
      <c r="H410" s="9"/>
      <c r="I410" s="9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2:48" ht="15.75" customHeight="1">
      <c r="B411" s="2"/>
      <c r="C411" s="2"/>
      <c r="D411" s="2"/>
      <c r="E411" s="2"/>
      <c r="F411" s="37"/>
      <c r="G411" s="2"/>
      <c r="H411" s="9"/>
      <c r="I411" s="9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2:48" ht="15.75" customHeight="1">
      <c r="B412" s="2"/>
      <c r="C412" s="2"/>
      <c r="D412" s="2"/>
      <c r="E412" s="2"/>
      <c r="F412" s="37"/>
      <c r="G412" s="2"/>
      <c r="H412" s="9"/>
      <c r="I412" s="9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2:48" ht="15.75" customHeight="1">
      <c r="B413" s="2"/>
      <c r="C413" s="2"/>
      <c r="D413" s="2"/>
      <c r="E413" s="2"/>
      <c r="F413" s="37"/>
      <c r="G413" s="2"/>
      <c r="H413" s="9"/>
      <c r="I413" s="9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2:48" ht="15.75" customHeight="1">
      <c r="B414" s="2"/>
      <c r="C414" s="2"/>
      <c r="D414" s="2"/>
      <c r="E414" s="2"/>
      <c r="F414" s="37"/>
      <c r="G414" s="2"/>
      <c r="H414" s="9"/>
      <c r="I414" s="9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2:48" ht="15.75" customHeight="1">
      <c r="B415" s="2"/>
      <c r="C415" s="2"/>
      <c r="D415" s="2"/>
      <c r="E415" s="2"/>
      <c r="F415" s="37"/>
      <c r="G415" s="2"/>
      <c r="H415" s="9"/>
      <c r="I415" s="9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2:48" ht="15.75" customHeight="1">
      <c r="B416" s="2"/>
      <c r="C416" s="2"/>
      <c r="D416" s="2"/>
      <c r="E416" s="2"/>
      <c r="F416" s="37"/>
      <c r="G416" s="2"/>
      <c r="H416" s="9"/>
      <c r="I416" s="9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2:48" ht="15.75" customHeight="1">
      <c r="B417" s="2"/>
      <c r="C417" s="2"/>
      <c r="D417" s="2"/>
      <c r="E417" s="2"/>
      <c r="F417" s="37"/>
      <c r="G417" s="2"/>
      <c r="H417" s="9"/>
      <c r="I417" s="9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2:48" ht="15.75" customHeight="1">
      <c r="B418" s="2"/>
      <c r="C418" s="2"/>
      <c r="D418" s="2"/>
      <c r="E418" s="2"/>
      <c r="F418" s="37"/>
      <c r="G418" s="2"/>
      <c r="H418" s="9"/>
      <c r="I418" s="9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2:48" ht="15.75" customHeight="1">
      <c r="B419" s="2"/>
      <c r="C419" s="2"/>
      <c r="D419" s="2"/>
      <c r="E419" s="2"/>
      <c r="F419" s="37"/>
      <c r="G419" s="2"/>
      <c r="H419" s="9"/>
      <c r="I419" s="9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2:48" ht="15.75" customHeight="1">
      <c r="B420" s="2"/>
      <c r="C420" s="2"/>
      <c r="D420" s="2"/>
      <c r="E420" s="2"/>
      <c r="F420" s="37"/>
      <c r="G420" s="2"/>
      <c r="H420" s="9"/>
      <c r="I420" s="9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2:48" ht="15.75" customHeight="1">
      <c r="B421" s="2"/>
      <c r="C421" s="2"/>
      <c r="D421" s="2"/>
      <c r="E421" s="2"/>
      <c r="F421" s="37"/>
      <c r="G421" s="2"/>
      <c r="H421" s="9"/>
      <c r="I421" s="9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2:48" ht="15.75" customHeight="1">
      <c r="B422" s="2"/>
      <c r="C422" s="2"/>
      <c r="D422" s="2"/>
      <c r="E422" s="2"/>
      <c r="F422" s="37"/>
      <c r="G422" s="2"/>
      <c r="H422" s="9"/>
      <c r="I422" s="9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2:48" ht="15.75" customHeight="1">
      <c r="B423" s="2"/>
      <c r="C423" s="2"/>
      <c r="D423" s="2"/>
      <c r="E423" s="2"/>
      <c r="F423" s="37"/>
      <c r="G423" s="2"/>
      <c r="H423" s="9"/>
      <c r="I423" s="9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2:48" ht="15.75" customHeight="1">
      <c r="B424" s="2"/>
      <c r="C424" s="2"/>
      <c r="D424" s="2"/>
      <c r="E424" s="2"/>
      <c r="F424" s="37"/>
      <c r="G424" s="2"/>
      <c r="H424" s="9"/>
      <c r="I424" s="9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2:48" ht="15.75" customHeight="1">
      <c r="B425" s="2"/>
      <c r="C425" s="2"/>
      <c r="D425" s="2"/>
      <c r="E425" s="2"/>
      <c r="F425" s="37"/>
      <c r="G425" s="2"/>
      <c r="H425" s="9"/>
      <c r="I425" s="9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2:48" ht="15.75" customHeight="1">
      <c r="B426" s="2"/>
      <c r="C426" s="2"/>
      <c r="D426" s="2"/>
      <c r="E426" s="2"/>
      <c r="F426" s="37"/>
      <c r="G426" s="2"/>
      <c r="H426" s="9"/>
      <c r="I426" s="9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2:48" ht="15.75" customHeight="1">
      <c r="B427" s="2"/>
      <c r="C427" s="2"/>
      <c r="D427" s="2"/>
      <c r="E427" s="2"/>
      <c r="F427" s="37"/>
      <c r="G427" s="2"/>
      <c r="H427" s="9"/>
      <c r="I427" s="9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2:48" ht="15.75" customHeight="1">
      <c r="B428" s="2"/>
      <c r="C428" s="2"/>
      <c r="D428" s="2"/>
      <c r="E428" s="2"/>
      <c r="F428" s="37"/>
      <c r="G428" s="2"/>
      <c r="H428" s="9"/>
      <c r="I428" s="9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2:48" ht="15.75" customHeight="1">
      <c r="B429" s="2"/>
      <c r="C429" s="2"/>
      <c r="D429" s="2"/>
      <c r="E429" s="2"/>
      <c r="F429" s="37"/>
      <c r="G429" s="2"/>
      <c r="H429" s="9"/>
      <c r="I429" s="9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2:48" ht="15.75" customHeight="1">
      <c r="B430" s="2"/>
      <c r="C430" s="2"/>
      <c r="D430" s="2"/>
      <c r="E430" s="2"/>
      <c r="F430" s="37"/>
      <c r="G430" s="2"/>
      <c r="H430" s="9"/>
      <c r="I430" s="9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2:48" ht="15.75" customHeight="1">
      <c r="B431" s="2"/>
      <c r="C431" s="2"/>
      <c r="D431" s="2"/>
      <c r="E431" s="2"/>
      <c r="F431" s="37"/>
      <c r="G431" s="2"/>
      <c r="H431" s="9"/>
      <c r="I431" s="9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2:48" ht="15.75" customHeight="1">
      <c r="B432" s="2"/>
      <c r="C432" s="2"/>
      <c r="D432" s="2"/>
      <c r="E432" s="2"/>
      <c r="F432" s="37"/>
      <c r="G432" s="2"/>
      <c r="H432" s="9"/>
      <c r="I432" s="9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2:48" ht="15.75" customHeight="1">
      <c r="B433" s="2"/>
      <c r="C433" s="2"/>
      <c r="D433" s="2"/>
      <c r="E433" s="2"/>
      <c r="F433" s="37"/>
      <c r="G433" s="2"/>
      <c r="H433" s="9"/>
      <c r="I433" s="9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2:48" ht="15.75" customHeight="1">
      <c r="B434" s="2"/>
      <c r="C434" s="2"/>
      <c r="D434" s="2"/>
      <c r="E434" s="2"/>
      <c r="F434" s="37"/>
      <c r="G434" s="2"/>
      <c r="H434" s="9"/>
      <c r="I434" s="9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2:48" ht="15.75" customHeight="1">
      <c r="B435" s="2"/>
      <c r="C435" s="2"/>
      <c r="D435" s="2"/>
      <c r="E435" s="2"/>
      <c r="F435" s="37"/>
      <c r="G435" s="2"/>
      <c r="H435" s="9"/>
      <c r="I435" s="9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2:48" ht="15.75" customHeight="1">
      <c r="B436" s="2"/>
      <c r="C436" s="2"/>
      <c r="D436" s="2"/>
      <c r="E436" s="2"/>
      <c r="F436" s="37"/>
      <c r="G436" s="2"/>
      <c r="H436" s="9"/>
      <c r="I436" s="9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2:48" ht="15.75" customHeight="1">
      <c r="B437" s="2"/>
      <c r="C437" s="2"/>
      <c r="D437" s="2"/>
      <c r="E437" s="2"/>
      <c r="F437" s="37"/>
      <c r="G437" s="2"/>
      <c r="H437" s="9"/>
      <c r="I437" s="9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2:48" ht="15.75" customHeight="1">
      <c r="B438" s="2"/>
      <c r="C438" s="2"/>
      <c r="D438" s="2"/>
      <c r="E438" s="2"/>
      <c r="F438" s="37"/>
      <c r="G438" s="2"/>
      <c r="H438" s="9"/>
      <c r="I438" s="9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2:48" ht="15.75" customHeight="1">
      <c r="B439" s="2"/>
      <c r="C439" s="2"/>
      <c r="D439" s="2"/>
      <c r="E439" s="2"/>
      <c r="F439" s="37"/>
      <c r="G439" s="2"/>
      <c r="H439" s="9"/>
      <c r="I439" s="9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2:48" ht="15.75" customHeight="1">
      <c r="B440" s="2"/>
      <c r="C440" s="2"/>
      <c r="D440" s="2"/>
      <c r="E440" s="2"/>
      <c r="F440" s="37"/>
      <c r="G440" s="2"/>
      <c r="H440" s="9"/>
      <c r="I440" s="9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2:48" ht="15.75" customHeight="1">
      <c r="B441" s="2"/>
      <c r="C441" s="2"/>
      <c r="D441" s="2"/>
      <c r="E441" s="2"/>
      <c r="F441" s="37"/>
      <c r="G441" s="2"/>
      <c r="H441" s="9"/>
      <c r="I441" s="9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2:48" ht="15.75" customHeight="1">
      <c r="B442" s="2"/>
      <c r="C442" s="2"/>
      <c r="D442" s="2"/>
      <c r="E442" s="2"/>
      <c r="F442" s="37"/>
      <c r="G442" s="2"/>
      <c r="H442" s="9"/>
      <c r="I442" s="9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2:48" ht="15.75" customHeight="1">
      <c r="B443" s="2"/>
      <c r="C443" s="2"/>
      <c r="D443" s="2"/>
      <c r="E443" s="2"/>
      <c r="F443" s="37"/>
      <c r="G443" s="2"/>
      <c r="H443" s="9"/>
      <c r="I443" s="9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2:48" ht="15.75" customHeight="1">
      <c r="B444" s="2"/>
      <c r="C444" s="2"/>
      <c r="D444" s="2"/>
      <c r="E444" s="2"/>
      <c r="F444" s="37"/>
      <c r="G444" s="2"/>
      <c r="H444" s="9"/>
      <c r="I444" s="9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2:48" ht="15.75" customHeight="1">
      <c r="B445" s="2"/>
      <c r="C445" s="2"/>
      <c r="D445" s="2"/>
      <c r="E445" s="2"/>
      <c r="F445" s="37"/>
      <c r="G445" s="2"/>
      <c r="H445" s="9"/>
      <c r="I445" s="9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2:48" ht="15.75" customHeight="1">
      <c r="B446" s="2"/>
      <c r="C446" s="2"/>
      <c r="D446" s="2"/>
      <c r="E446" s="2"/>
      <c r="F446" s="37"/>
      <c r="G446" s="2"/>
      <c r="H446" s="9"/>
      <c r="I446" s="9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2:48" ht="15.75" customHeight="1">
      <c r="B447" s="2"/>
      <c r="C447" s="2"/>
      <c r="D447" s="2"/>
      <c r="E447" s="2"/>
      <c r="F447" s="37"/>
      <c r="G447" s="2"/>
      <c r="H447" s="9"/>
      <c r="I447" s="9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2:48" ht="15.75" customHeight="1">
      <c r="B448" s="2"/>
      <c r="C448" s="2"/>
      <c r="D448" s="2"/>
      <c r="E448" s="2"/>
      <c r="F448" s="37"/>
      <c r="G448" s="2"/>
      <c r="H448" s="9"/>
      <c r="I448" s="9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2:48" ht="15.75" customHeight="1">
      <c r="B449" s="2"/>
      <c r="C449" s="2"/>
      <c r="D449" s="2"/>
      <c r="E449" s="2"/>
      <c r="F449" s="37"/>
      <c r="G449" s="2"/>
      <c r="H449" s="9"/>
      <c r="I449" s="9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2:48" ht="15.75" customHeight="1">
      <c r="B450" s="2"/>
      <c r="C450" s="2"/>
      <c r="D450" s="2"/>
      <c r="E450" s="2"/>
      <c r="F450" s="37"/>
      <c r="G450" s="2"/>
      <c r="H450" s="9"/>
      <c r="I450" s="9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2:48" ht="15.75" customHeight="1">
      <c r="B451" s="2"/>
      <c r="C451" s="2"/>
      <c r="D451" s="2"/>
      <c r="E451" s="2"/>
      <c r="F451" s="37"/>
      <c r="G451" s="2"/>
      <c r="H451" s="9"/>
      <c r="I451" s="9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2:48" ht="15.75" customHeight="1">
      <c r="B452" s="2"/>
      <c r="C452" s="2"/>
      <c r="D452" s="2"/>
      <c r="E452" s="2"/>
      <c r="F452" s="37"/>
      <c r="G452" s="2"/>
      <c r="H452" s="9"/>
      <c r="I452" s="9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2:48" ht="15.75" customHeight="1">
      <c r="B453" s="2"/>
      <c r="C453" s="2"/>
      <c r="D453" s="2"/>
      <c r="E453" s="2"/>
      <c r="F453" s="37"/>
      <c r="G453" s="2"/>
      <c r="H453" s="9"/>
      <c r="I453" s="9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2:48" ht="15.75" customHeight="1">
      <c r="B454" s="2"/>
      <c r="C454" s="2"/>
      <c r="D454" s="2"/>
      <c r="E454" s="2"/>
      <c r="F454" s="37"/>
      <c r="G454" s="2"/>
      <c r="H454" s="9"/>
      <c r="I454" s="9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2:48" ht="15.75" customHeight="1">
      <c r="B455" s="2"/>
      <c r="C455" s="2"/>
      <c r="D455" s="2"/>
      <c r="E455" s="2"/>
      <c r="F455" s="37"/>
      <c r="G455" s="2"/>
      <c r="H455" s="9"/>
      <c r="I455" s="9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2:48" ht="15.75" customHeight="1">
      <c r="B456" s="2"/>
      <c r="C456" s="2"/>
      <c r="D456" s="2"/>
      <c r="E456" s="2"/>
      <c r="F456" s="37"/>
      <c r="G456" s="2"/>
      <c r="H456" s="9"/>
      <c r="I456" s="9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2:48" ht="15.75" customHeight="1">
      <c r="B457" s="2"/>
      <c r="C457" s="2"/>
      <c r="D457" s="2"/>
      <c r="E457" s="2"/>
      <c r="F457" s="37"/>
      <c r="G457" s="2"/>
      <c r="H457" s="9"/>
      <c r="I457" s="9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2:48" ht="15.75" customHeight="1">
      <c r="B458" s="2"/>
      <c r="C458" s="2"/>
      <c r="D458" s="2"/>
      <c r="E458" s="2"/>
      <c r="F458" s="37"/>
      <c r="G458" s="2"/>
      <c r="H458" s="9"/>
      <c r="I458" s="9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2:48" ht="15.75" customHeight="1">
      <c r="B459" s="2"/>
      <c r="C459" s="2"/>
      <c r="D459" s="2"/>
      <c r="E459" s="2"/>
      <c r="F459" s="37"/>
      <c r="G459" s="2"/>
      <c r="H459" s="9"/>
      <c r="I459" s="9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2:48" ht="15.75" customHeight="1">
      <c r="B460" s="2"/>
      <c r="C460" s="2"/>
      <c r="D460" s="2"/>
      <c r="E460" s="2"/>
      <c r="F460" s="37"/>
      <c r="G460" s="2"/>
      <c r="H460" s="9"/>
      <c r="I460" s="9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2:48" ht="15.75" customHeight="1">
      <c r="B461" s="2"/>
      <c r="C461" s="2"/>
      <c r="D461" s="2"/>
      <c r="E461" s="2"/>
      <c r="F461" s="37"/>
      <c r="G461" s="2"/>
      <c r="H461" s="9"/>
      <c r="I461" s="9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2:48" ht="15.75" customHeight="1">
      <c r="B462" s="2"/>
      <c r="C462" s="2"/>
      <c r="D462" s="2"/>
      <c r="E462" s="2"/>
      <c r="F462" s="37"/>
      <c r="G462" s="2"/>
      <c r="H462" s="9"/>
      <c r="I462" s="9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2:48" ht="15.75" customHeight="1">
      <c r="B463" s="2"/>
      <c r="C463" s="2"/>
      <c r="D463" s="2"/>
      <c r="E463" s="2"/>
      <c r="F463" s="37"/>
      <c r="G463" s="2"/>
      <c r="H463" s="9"/>
      <c r="I463" s="9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2:48" ht="15.75" customHeight="1">
      <c r="B464" s="2"/>
      <c r="C464" s="2"/>
      <c r="D464" s="2"/>
      <c r="E464" s="2"/>
      <c r="F464" s="37"/>
      <c r="G464" s="2"/>
      <c r="H464" s="9"/>
      <c r="I464" s="9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2:48" ht="15.75" customHeight="1">
      <c r="B465" s="2"/>
      <c r="C465" s="2"/>
      <c r="D465" s="2"/>
      <c r="E465" s="2"/>
      <c r="F465" s="37"/>
      <c r="G465" s="2"/>
      <c r="H465" s="9"/>
      <c r="I465" s="9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2:48" ht="15.75" customHeight="1">
      <c r="B466" s="2"/>
      <c r="C466" s="2"/>
      <c r="D466" s="2"/>
      <c r="E466" s="2"/>
      <c r="F466" s="37"/>
      <c r="G466" s="2"/>
      <c r="H466" s="9"/>
      <c r="I466" s="9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2:48" ht="15.75" customHeight="1">
      <c r="B467" s="2"/>
      <c r="C467" s="2"/>
      <c r="D467" s="2"/>
      <c r="E467" s="2"/>
      <c r="F467" s="37"/>
      <c r="G467" s="2"/>
      <c r="H467" s="9"/>
      <c r="I467" s="9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2:48" ht="15.75" customHeight="1">
      <c r="B468" s="2"/>
      <c r="C468" s="2"/>
      <c r="D468" s="2"/>
      <c r="E468" s="2"/>
      <c r="F468" s="37"/>
      <c r="G468" s="2"/>
      <c r="H468" s="9"/>
      <c r="I468" s="9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2:48" ht="15.75" customHeight="1">
      <c r="B469" s="2"/>
      <c r="C469" s="2"/>
      <c r="D469" s="2"/>
      <c r="E469" s="2"/>
      <c r="F469" s="37"/>
      <c r="G469" s="2"/>
      <c r="H469" s="9"/>
      <c r="I469" s="9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2:48" ht="15.75" customHeight="1">
      <c r="B470" s="2"/>
      <c r="C470" s="2"/>
      <c r="D470" s="2"/>
      <c r="E470" s="2"/>
      <c r="F470" s="37"/>
      <c r="G470" s="2"/>
      <c r="H470" s="9"/>
      <c r="I470" s="9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2:48" ht="15.75" customHeight="1">
      <c r="B471" s="2"/>
      <c r="C471" s="2"/>
      <c r="D471" s="2"/>
      <c r="E471" s="2"/>
      <c r="F471" s="37"/>
      <c r="G471" s="2"/>
      <c r="H471" s="9"/>
      <c r="I471" s="9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2:48" ht="15.75" customHeight="1">
      <c r="B472" s="2"/>
      <c r="C472" s="2"/>
      <c r="D472" s="2"/>
      <c r="E472" s="2"/>
      <c r="F472" s="37"/>
      <c r="G472" s="2"/>
      <c r="H472" s="9"/>
      <c r="I472" s="9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2:48" ht="15.75" customHeight="1">
      <c r="B473" s="2"/>
      <c r="C473" s="2"/>
      <c r="D473" s="2"/>
      <c r="E473" s="2"/>
      <c r="F473" s="37"/>
      <c r="G473" s="2"/>
      <c r="H473" s="9"/>
      <c r="I473" s="9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2:48" ht="15.75" customHeight="1">
      <c r="B474" s="2"/>
      <c r="C474" s="2"/>
      <c r="D474" s="2"/>
      <c r="E474" s="2"/>
      <c r="F474" s="37"/>
      <c r="G474" s="2"/>
      <c r="H474" s="9"/>
      <c r="I474" s="9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2:48" ht="15.75" customHeight="1">
      <c r="B475" s="2"/>
      <c r="C475" s="2"/>
      <c r="D475" s="2"/>
      <c r="E475" s="2"/>
      <c r="F475" s="37"/>
      <c r="G475" s="2"/>
      <c r="H475" s="9"/>
      <c r="I475" s="9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2:48" ht="15.75" customHeight="1">
      <c r="B476" s="2"/>
      <c r="C476" s="2"/>
      <c r="D476" s="2"/>
      <c r="E476" s="2"/>
      <c r="F476" s="37"/>
      <c r="G476" s="2"/>
      <c r="H476" s="9"/>
      <c r="I476" s="9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2:48" ht="15.75" customHeight="1">
      <c r="B477" s="2"/>
      <c r="C477" s="2"/>
      <c r="D477" s="2"/>
      <c r="E477" s="2"/>
      <c r="F477" s="37"/>
      <c r="G477" s="2"/>
      <c r="H477" s="9"/>
      <c r="I477" s="9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2:48" ht="15.75" customHeight="1">
      <c r="B478" s="2"/>
      <c r="C478" s="2"/>
      <c r="D478" s="2"/>
      <c r="E478" s="2"/>
      <c r="F478" s="37"/>
      <c r="G478" s="2"/>
      <c r="H478" s="9"/>
      <c r="I478" s="9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2:48" ht="15.75" customHeight="1">
      <c r="B479" s="2"/>
      <c r="C479" s="2"/>
      <c r="D479" s="2"/>
      <c r="E479" s="2"/>
      <c r="F479" s="37"/>
      <c r="G479" s="2"/>
      <c r="H479" s="9"/>
      <c r="I479" s="9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2:48" ht="15.75" customHeight="1">
      <c r="B480" s="2"/>
      <c r="C480" s="2"/>
      <c r="D480" s="2"/>
      <c r="E480" s="2"/>
      <c r="F480" s="37"/>
      <c r="G480" s="2"/>
      <c r="H480" s="9"/>
      <c r="I480" s="9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2:48" ht="15.75" customHeight="1">
      <c r="B481" s="2"/>
      <c r="C481" s="2"/>
      <c r="D481" s="2"/>
      <c r="E481" s="2"/>
      <c r="F481" s="37"/>
      <c r="G481" s="2"/>
      <c r="H481" s="9"/>
      <c r="I481" s="9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2:48" ht="15.75" customHeight="1">
      <c r="B482" s="2"/>
      <c r="C482" s="2"/>
      <c r="D482" s="2"/>
      <c r="E482" s="2"/>
      <c r="F482" s="37"/>
      <c r="G482" s="2"/>
      <c r="H482" s="9"/>
      <c r="I482" s="9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2:48" ht="15.75" customHeight="1">
      <c r="B483" s="2"/>
      <c r="C483" s="2"/>
      <c r="D483" s="2"/>
      <c r="E483" s="2"/>
      <c r="F483" s="37"/>
      <c r="G483" s="2"/>
      <c r="H483" s="9"/>
      <c r="I483" s="9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2:48" ht="15.75" customHeight="1">
      <c r="B484" s="2"/>
      <c r="C484" s="2"/>
      <c r="D484" s="2"/>
      <c r="E484" s="2"/>
      <c r="F484" s="37"/>
      <c r="G484" s="2"/>
      <c r="H484" s="9"/>
      <c r="I484" s="9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2:48" ht="15.75" customHeight="1">
      <c r="B485" s="2"/>
      <c r="C485" s="2"/>
      <c r="D485" s="2"/>
      <c r="E485" s="2"/>
      <c r="F485" s="37"/>
      <c r="G485" s="2"/>
      <c r="H485" s="9"/>
      <c r="I485" s="9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2:48" ht="15.75" customHeight="1">
      <c r="B486" s="2"/>
      <c r="C486" s="2"/>
      <c r="D486" s="2"/>
      <c r="E486" s="2"/>
      <c r="F486" s="37"/>
      <c r="G486" s="2"/>
      <c r="H486" s="9"/>
      <c r="I486" s="9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2:48" ht="15.75" customHeight="1">
      <c r="B487" s="2"/>
      <c r="C487" s="2"/>
      <c r="D487" s="2"/>
      <c r="E487" s="2"/>
      <c r="F487" s="37"/>
      <c r="G487" s="2"/>
      <c r="H487" s="9"/>
      <c r="I487" s="9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2:48" ht="15.75" customHeight="1">
      <c r="B488" s="2"/>
      <c r="C488" s="2"/>
      <c r="D488" s="2"/>
      <c r="E488" s="2"/>
      <c r="F488" s="37"/>
      <c r="G488" s="2"/>
      <c r="H488" s="9"/>
      <c r="I488" s="9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2:48" ht="15.75" customHeight="1">
      <c r="B489" s="2"/>
      <c r="C489" s="2"/>
      <c r="D489" s="2"/>
      <c r="E489" s="2"/>
      <c r="F489" s="37"/>
      <c r="G489" s="2"/>
      <c r="H489" s="9"/>
      <c r="I489" s="9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2:48" ht="15.75" customHeight="1">
      <c r="B490" s="2"/>
      <c r="C490" s="2"/>
      <c r="D490" s="2"/>
      <c r="E490" s="2"/>
      <c r="F490" s="37"/>
      <c r="G490" s="2"/>
      <c r="H490" s="9"/>
      <c r="I490" s="9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2:48" ht="15.75" customHeight="1">
      <c r="B491" s="2"/>
      <c r="C491" s="2"/>
      <c r="D491" s="2"/>
      <c r="E491" s="2"/>
      <c r="F491" s="37"/>
      <c r="G491" s="2"/>
      <c r="H491" s="9"/>
      <c r="I491" s="9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2:48" ht="15.75" customHeight="1">
      <c r="B492" s="2"/>
      <c r="C492" s="2"/>
      <c r="D492" s="2"/>
      <c r="E492" s="2"/>
      <c r="F492" s="37"/>
      <c r="G492" s="2"/>
      <c r="H492" s="9"/>
      <c r="I492" s="9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2:48" ht="15.75" customHeight="1">
      <c r="B493" s="2"/>
      <c r="C493" s="2"/>
      <c r="D493" s="2"/>
      <c r="E493" s="2"/>
      <c r="F493" s="37"/>
      <c r="G493" s="2"/>
      <c r="H493" s="9"/>
      <c r="I493" s="9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2:48" ht="15.75" customHeight="1">
      <c r="B494" s="2"/>
      <c r="C494" s="2"/>
      <c r="D494" s="2"/>
      <c r="E494" s="2"/>
      <c r="F494" s="37"/>
      <c r="G494" s="2"/>
      <c r="H494" s="9"/>
      <c r="I494" s="9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2:48" ht="15.75" customHeight="1">
      <c r="B495" s="2"/>
      <c r="C495" s="2"/>
      <c r="D495" s="2"/>
      <c r="E495" s="2"/>
      <c r="F495" s="37"/>
      <c r="G495" s="2"/>
      <c r="H495" s="9"/>
      <c r="I495" s="9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2:48" ht="15.75" customHeight="1">
      <c r="B496" s="2"/>
      <c r="C496" s="2"/>
      <c r="D496" s="2"/>
      <c r="E496" s="2"/>
      <c r="F496" s="37"/>
      <c r="G496" s="2"/>
      <c r="H496" s="9"/>
      <c r="I496" s="9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2:48" ht="15.75" customHeight="1">
      <c r="B497" s="2"/>
      <c r="C497" s="2"/>
      <c r="D497" s="2"/>
      <c r="E497" s="2"/>
      <c r="F497" s="37"/>
      <c r="G497" s="2"/>
      <c r="H497" s="9"/>
      <c r="I497" s="9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2:48" ht="15.75" customHeight="1">
      <c r="B498" s="2"/>
      <c r="C498" s="2"/>
      <c r="D498" s="2"/>
      <c r="E498" s="2"/>
      <c r="F498" s="37"/>
      <c r="G498" s="2"/>
      <c r="H498" s="9"/>
      <c r="I498" s="9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2:48" ht="15.75" customHeight="1">
      <c r="B499" s="2"/>
      <c r="C499" s="2"/>
      <c r="D499" s="2"/>
      <c r="E499" s="2"/>
      <c r="F499" s="37"/>
      <c r="G499" s="2"/>
      <c r="H499" s="9"/>
      <c r="I499" s="9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2:48" ht="15.75" customHeight="1">
      <c r="B500" s="2"/>
      <c r="C500" s="2"/>
      <c r="D500" s="2"/>
      <c r="E500" s="2"/>
      <c r="F500" s="37"/>
      <c r="G500" s="2"/>
      <c r="H500" s="9"/>
      <c r="I500" s="9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2:48" ht="15.75" customHeight="1">
      <c r="B501" s="2"/>
      <c r="C501" s="2"/>
      <c r="D501" s="2"/>
      <c r="E501" s="2"/>
      <c r="F501" s="37"/>
      <c r="G501" s="2"/>
      <c r="H501" s="9"/>
      <c r="I501" s="9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2:48" ht="15.75" customHeight="1">
      <c r="B502" s="2"/>
      <c r="C502" s="2"/>
      <c r="D502" s="2"/>
      <c r="E502" s="2"/>
      <c r="F502" s="37"/>
      <c r="G502" s="2"/>
      <c r="H502" s="9"/>
      <c r="I502" s="9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2:48" ht="15.75" customHeight="1">
      <c r="B503" s="2"/>
      <c r="C503" s="2"/>
      <c r="D503" s="2"/>
      <c r="E503" s="2"/>
      <c r="F503" s="37"/>
      <c r="G503" s="2"/>
      <c r="H503" s="9"/>
      <c r="I503" s="9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2:48" ht="15.75" customHeight="1">
      <c r="B504" s="2"/>
      <c r="C504" s="2"/>
      <c r="D504" s="2"/>
      <c r="E504" s="2"/>
      <c r="F504" s="37"/>
      <c r="G504" s="2"/>
      <c r="H504" s="9"/>
      <c r="I504" s="9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2:48" ht="15.75" customHeight="1">
      <c r="B505" s="2"/>
      <c r="C505" s="2"/>
      <c r="D505" s="2"/>
      <c r="E505" s="2"/>
      <c r="F505" s="37"/>
      <c r="G505" s="2"/>
      <c r="H505" s="9"/>
      <c r="I505" s="9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2:48" ht="15.75" customHeight="1">
      <c r="B506" s="2"/>
      <c r="C506" s="2"/>
      <c r="D506" s="2"/>
      <c r="E506" s="2"/>
      <c r="F506" s="37"/>
      <c r="G506" s="2"/>
      <c r="H506" s="9"/>
      <c r="I506" s="9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2:48" ht="15.75" customHeight="1">
      <c r="B507" s="2"/>
      <c r="C507" s="2"/>
      <c r="D507" s="2"/>
      <c r="E507" s="2"/>
      <c r="F507" s="37"/>
      <c r="G507" s="2"/>
      <c r="H507" s="9"/>
      <c r="I507" s="9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2:48" ht="15.75" customHeight="1">
      <c r="B508" s="2"/>
      <c r="C508" s="2"/>
      <c r="D508" s="2"/>
      <c r="E508" s="2"/>
      <c r="F508" s="37"/>
      <c r="G508" s="2"/>
      <c r="H508" s="9"/>
      <c r="I508" s="9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2:48" ht="15.75" customHeight="1">
      <c r="B509" s="2"/>
      <c r="C509" s="2"/>
      <c r="D509" s="2"/>
      <c r="E509" s="2"/>
      <c r="F509" s="37"/>
      <c r="G509" s="2"/>
      <c r="H509" s="9"/>
      <c r="I509" s="9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2:48" ht="15.75" customHeight="1">
      <c r="B510" s="2"/>
      <c r="C510" s="2"/>
      <c r="D510" s="2"/>
      <c r="E510" s="2"/>
      <c r="F510" s="37"/>
      <c r="G510" s="2"/>
      <c r="H510" s="9"/>
      <c r="I510" s="9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2:48" ht="15.75" customHeight="1">
      <c r="B511" s="2"/>
      <c r="C511" s="2"/>
      <c r="D511" s="2"/>
      <c r="E511" s="2"/>
      <c r="F511" s="37"/>
      <c r="G511" s="2"/>
      <c r="H511" s="9"/>
      <c r="I511" s="9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2:48" ht="15.75" customHeight="1">
      <c r="B512" s="2"/>
      <c r="C512" s="2"/>
      <c r="D512" s="2"/>
      <c r="E512" s="2"/>
      <c r="F512" s="37"/>
      <c r="G512" s="2"/>
      <c r="H512" s="9"/>
      <c r="I512" s="9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2:48" ht="15.75" customHeight="1">
      <c r="B513" s="2"/>
      <c r="C513" s="2"/>
      <c r="D513" s="2"/>
      <c r="E513" s="2"/>
      <c r="F513" s="37"/>
      <c r="G513" s="2"/>
      <c r="H513" s="9"/>
      <c r="I513" s="9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2:48" ht="15.75" customHeight="1">
      <c r="B514" s="2"/>
      <c r="C514" s="2"/>
      <c r="D514" s="2"/>
      <c r="E514" s="2"/>
      <c r="F514" s="37"/>
      <c r="G514" s="2"/>
      <c r="H514" s="9"/>
      <c r="I514" s="9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2:48" ht="15.75" customHeight="1">
      <c r="B515" s="2"/>
      <c r="C515" s="2"/>
      <c r="D515" s="2"/>
      <c r="E515" s="2"/>
      <c r="F515" s="37"/>
      <c r="G515" s="2"/>
      <c r="H515" s="9"/>
      <c r="I515" s="9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2:48" ht="15.75" customHeight="1">
      <c r="B516" s="2"/>
      <c r="C516" s="2"/>
      <c r="D516" s="2"/>
      <c r="E516" s="2"/>
      <c r="F516" s="37"/>
      <c r="G516" s="2"/>
      <c r="H516" s="9"/>
      <c r="I516" s="9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2:48" ht="15.75" customHeight="1">
      <c r="B517" s="2"/>
      <c r="C517" s="2"/>
      <c r="D517" s="2"/>
      <c r="E517" s="2"/>
      <c r="F517" s="37"/>
      <c r="G517" s="2"/>
      <c r="H517" s="9"/>
      <c r="I517" s="9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2:48" ht="15.75" customHeight="1">
      <c r="B518" s="2"/>
      <c r="C518" s="2"/>
      <c r="D518" s="2"/>
      <c r="E518" s="2"/>
      <c r="F518" s="37"/>
      <c r="G518" s="2"/>
      <c r="H518" s="9"/>
      <c r="I518" s="9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2:48" ht="15.75" customHeight="1">
      <c r="B519" s="2"/>
      <c r="C519" s="2"/>
      <c r="D519" s="2"/>
      <c r="E519" s="2"/>
      <c r="F519" s="37"/>
      <c r="G519" s="2"/>
      <c r="H519" s="9"/>
      <c r="I519" s="9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2:48" ht="15.75" customHeight="1">
      <c r="B520" s="2"/>
      <c r="C520" s="2"/>
      <c r="D520" s="2"/>
      <c r="E520" s="2"/>
      <c r="F520" s="37"/>
      <c r="G520" s="2"/>
      <c r="H520" s="9"/>
      <c r="I520" s="9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2:48" ht="15.75" customHeight="1">
      <c r="B521" s="2"/>
      <c r="C521" s="2"/>
      <c r="D521" s="2"/>
      <c r="E521" s="2"/>
      <c r="F521" s="37"/>
      <c r="G521" s="2"/>
      <c r="H521" s="9"/>
      <c r="I521" s="9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2:48" ht="15.75" customHeight="1">
      <c r="B522" s="2"/>
      <c r="C522" s="2"/>
      <c r="D522" s="2"/>
      <c r="E522" s="2"/>
      <c r="F522" s="37"/>
      <c r="G522" s="2"/>
      <c r="H522" s="9"/>
      <c r="I522" s="9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2:48" ht="15.75" customHeight="1">
      <c r="B523" s="2"/>
      <c r="C523" s="2"/>
      <c r="D523" s="2"/>
      <c r="E523" s="2"/>
      <c r="F523" s="37"/>
      <c r="G523" s="2"/>
      <c r="H523" s="9"/>
      <c r="I523" s="9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2:48" ht="15.75" customHeight="1">
      <c r="B524" s="2"/>
      <c r="C524" s="2"/>
      <c r="D524" s="2"/>
      <c r="E524" s="2"/>
      <c r="F524" s="37"/>
      <c r="G524" s="2"/>
      <c r="H524" s="9"/>
      <c r="I524" s="9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2:48" ht="15.75" customHeight="1">
      <c r="B525" s="2"/>
      <c r="C525" s="2"/>
      <c r="D525" s="2"/>
      <c r="E525" s="2"/>
      <c r="F525" s="37"/>
      <c r="G525" s="2"/>
      <c r="H525" s="9"/>
      <c r="I525" s="9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2:48" ht="15.75" customHeight="1">
      <c r="B526" s="2"/>
      <c r="C526" s="2"/>
      <c r="D526" s="2"/>
      <c r="E526" s="2"/>
      <c r="F526" s="37"/>
      <c r="G526" s="2"/>
      <c r="H526" s="9"/>
      <c r="I526" s="9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2:48" ht="15.75" customHeight="1">
      <c r="B527" s="2"/>
      <c r="C527" s="2"/>
      <c r="D527" s="2"/>
      <c r="E527" s="2"/>
      <c r="F527" s="37"/>
      <c r="G527" s="2"/>
      <c r="H527" s="9"/>
      <c r="I527" s="9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2:48" ht="15.75" customHeight="1">
      <c r="B528" s="2"/>
      <c r="C528" s="2"/>
      <c r="D528" s="2"/>
      <c r="E528" s="2"/>
      <c r="F528" s="37"/>
      <c r="G528" s="2"/>
      <c r="H528" s="9"/>
      <c r="I528" s="9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2:48" ht="15.75" customHeight="1">
      <c r="B529" s="2"/>
      <c r="C529" s="2"/>
      <c r="D529" s="2"/>
      <c r="E529" s="2"/>
      <c r="F529" s="37"/>
      <c r="G529" s="2"/>
      <c r="H529" s="9"/>
      <c r="I529" s="9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2:48" ht="15.75" customHeight="1">
      <c r="B530" s="2"/>
      <c r="C530" s="2"/>
      <c r="D530" s="2"/>
      <c r="E530" s="2"/>
      <c r="F530" s="37"/>
      <c r="G530" s="2"/>
      <c r="H530" s="9"/>
      <c r="I530" s="9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2:48" ht="15.75" customHeight="1">
      <c r="B531" s="2"/>
      <c r="C531" s="2"/>
      <c r="D531" s="2"/>
      <c r="E531" s="2"/>
      <c r="F531" s="37"/>
      <c r="G531" s="2"/>
      <c r="H531" s="9"/>
      <c r="I531" s="9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2:48" ht="15.75" customHeight="1">
      <c r="B532" s="2"/>
      <c r="C532" s="2"/>
      <c r="D532" s="2"/>
      <c r="E532" s="2"/>
      <c r="F532" s="37"/>
      <c r="G532" s="2"/>
      <c r="H532" s="9"/>
      <c r="I532" s="9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2:48" ht="15.75" customHeight="1">
      <c r="B533" s="2"/>
      <c r="C533" s="2"/>
      <c r="D533" s="2"/>
      <c r="E533" s="2"/>
      <c r="F533" s="37"/>
      <c r="G533" s="2"/>
      <c r="H533" s="9"/>
      <c r="I533" s="9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2:48" ht="15.75" customHeight="1">
      <c r="B534" s="2"/>
      <c r="C534" s="2"/>
      <c r="D534" s="2"/>
      <c r="E534" s="2"/>
      <c r="F534" s="37"/>
      <c r="G534" s="2"/>
      <c r="H534" s="9"/>
      <c r="I534" s="9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2:48" ht="15.75" customHeight="1">
      <c r="B535" s="2"/>
      <c r="C535" s="2"/>
      <c r="D535" s="2"/>
      <c r="E535" s="2"/>
      <c r="F535" s="37"/>
      <c r="G535" s="2"/>
      <c r="H535" s="9"/>
      <c r="I535" s="9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2:48" ht="15.75" customHeight="1">
      <c r="B536" s="2"/>
      <c r="C536" s="2"/>
      <c r="D536" s="2"/>
      <c r="E536" s="2"/>
      <c r="F536" s="37"/>
      <c r="G536" s="2"/>
      <c r="H536" s="9"/>
      <c r="I536" s="9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2:48" ht="15.75" customHeight="1">
      <c r="B537" s="2"/>
      <c r="C537" s="2"/>
      <c r="D537" s="2"/>
      <c r="E537" s="2"/>
      <c r="F537" s="37"/>
      <c r="G537" s="2"/>
      <c r="H537" s="9"/>
      <c r="I537" s="9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2:48" ht="15.75" customHeight="1">
      <c r="B538" s="2"/>
      <c r="C538" s="2"/>
      <c r="D538" s="2"/>
      <c r="E538" s="2"/>
      <c r="F538" s="37"/>
      <c r="G538" s="2"/>
      <c r="H538" s="9"/>
      <c r="I538" s="9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2:48" ht="15.75" customHeight="1">
      <c r="B539" s="2"/>
      <c r="C539" s="2"/>
      <c r="D539" s="2"/>
      <c r="E539" s="2"/>
      <c r="F539" s="37"/>
      <c r="G539" s="2"/>
      <c r="H539" s="9"/>
      <c r="I539" s="9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2:48" ht="15.75" customHeight="1">
      <c r="B540" s="2"/>
      <c r="C540" s="2"/>
      <c r="D540" s="2"/>
      <c r="E540" s="2"/>
      <c r="F540" s="37"/>
      <c r="G540" s="2"/>
      <c r="H540" s="9"/>
      <c r="I540" s="9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2:48" ht="15.75" customHeight="1">
      <c r="B541" s="2"/>
      <c r="C541" s="2"/>
      <c r="D541" s="2"/>
      <c r="E541" s="2"/>
      <c r="F541" s="37"/>
      <c r="G541" s="2"/>
      <c r="H541" s="9"/>
      <c r="I541" s="9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2:48" ht="15.75" customHeight="1">
      <c r="B542" s="2"/>
      <c r="C542" s="2"/>
      <c r="D542" s="2"/>
      <c r="E542" s="2"/>
      <c r="F542" s="37"/>
      <c r="G542" s="2"/>
      <c r="H542" s="9"/>
      <c r="I542" s="9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2:48" ht="15.75" customHeight="1">
      <c r="B543" s="2"/>
      <c r="C543" s="2"/>
      <c r="D543" s="2"/>
      <c r="E543" s="2"/>
      <c r="F543" s="37"/>
      <c r="G543" s="2"/>
      <c r="H543" s="9"/>
      <c r="I543" s="9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2:48" ht="15.75" customHeight="1">
      <c r="B544" s="2"/>
      <c r="C544" s="2"/>
      <c r="D544" s="2"/>
      <c r="E544" s="2"/>
      <c r="F544" s="37"/>
      <c r="G544" s="2"/>
      <c r="H544" s="9"/>
      <c r="I544" s="9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2:48" ht="15.75" customHeight="1">
      <c r="B545" s="2"/>
      <c r="C545" s="2"/>
      <c r="D545" s="2"/>
      <c r="E545" s="2"/>
      <c r="F545" s="37"/>
      <c r="G545" s="2"/>
      <c r="H545" s="9"/>
      <c r="I545" s="9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2:48" ht="15.75" customHeight="1">
      <c r="B546" s="2"/>
      <c r="C546" s="2"/>
      <c r="D546" s="2"/>
      <c r="E546" s="2"/>
      <c r="F546" s="37"/>
      <c r="G546" s="2"/>
      <c r="H546" s="9"/>
      <c r="I546" s="9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2:48" ht="15.75" customHeight="1">
      <c r="B547" s="2"/>
      <c r="C547" s="2"/>
      <c r="D547" s="2"/>
      <c r="E547" s="2"/>
      <c r="F547" s="37"/>
      <c r="G547" s="2"/>
      <c r="H547" s="9"/>
      <c r="I547" s="9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2:48" ht="15.75" customHeight="1">
      <c r="B548" s="2"/>
      <c r="C548" s="2"/>
      <c r="D548" s="2"/>
      <c r="E548" s="2"/>
      <c r="F548" s="37"/>
      <c r="G548" s="2"/>
      <c r="H548" s="9"/>
      <c r="I548" s="9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2:48" ht="15.75" customHeight="1">
      <c r="B549" s="2"/>
      <c r="C549" s="2"/>
      <c r="D549" s="2"/>
      <c r="E549" s="2"/>
      <c r="F549" s="37"/>
      <c r="G549" s="2"/>
      <c r="H549" s="9"/>
      <c r="I549" s="9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2:48" ht="15.75" customHeight="1">
      <c r="B550" s="2"/>
      <c r="C550" s="2"/>
      <c r="D550" s="2"/>
      <c r="E550" s="2"/>
      <c r="F550" s="37"/>
      <c r="G550" s="2"/>
      <c r="H550" s="9"/>
      <c r="I550" s="9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2:48" ht="15.75" customHeight="1">
      <c r="B551" s="2"/>
      <c r="C551" s="2"/>
      <c r="D551" s="2"/>
      <c r="E551" s="2"/>
      <c r="F551" s="37"/>
      <c r="G551" s="2"/>
      <c r="H551" s="9"/>
      <c r="I551" s="9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2:48" ht="15.75" customHeight="1">
      <c r="B552" s="2"/>
      <c r="C552" s="2"/>
      <c r="D552" s="2"/>
      <c r="E552" s="2"/>
      <c r="F552" s="37"/>
      <c r="G552" s="2"/>
      <c r="H552" s="9"/>
      <c r="I552" s="9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2:48" ht="15.75" customHeight="1">
      <c r="B553" s="2"/>
      <c r="C553" s="2"/>
      <c r="D553" s="2"/>
      <c r="E553" s="2"/>
      <c r="F553" s="37"/>
      <c r="G553" s="2"/>
      <c r="H553" s="9"/>
      <c r="I553" s="9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2:48" ht="15.75" customHeight="1">
      <c r="B554" s="2"/>
      <c r="C554" s="2"/>
      <c r="D554" s="2"/>
      <c r="E554" s="2"/>
      <c r="F554" s="37"/>
      <c r="G554" s="2"/>
      <c r="H554" s="9"/>
      <c r="I554" s="9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2:48" ht="15.75" customHeight="1">
      <c r="B555" s="2"/>
      <c r="C555" s="2"/>
      <c r="D555" s="2"/>
      <c r="E555" s="2"/>
      <c r="F555" s="37"/>
      <c r="G555" s="2"/>
      <c r="H555" s="9"/>
      <c r="I555" s="9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2:48" ht="15.75" customHeight="1">
      <c r="B556" s="2"/>
      <c r="C556" s="2"/>
      <c r="D556" s="2"/>
      <c r="E556" s="2"/>
      <c r="F556" s="37"/>
      <c r="G556" s="2"/>
      <c r="H556" s="9"/>
      <c r="I556" s="9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2:48" ht="15.75" customHeight="1">
      <c r="B557" s="2"/>
      <c r="C557" s="2"/>
      <c r="D557" s="2"/>
      <c r="E557" s="2"/>
      <c r="F557" s="37"/>
      <c r="G557" s="2"/>
      <c r="H557" s="9"/>
      <c r="I557" s="9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2:48" ht="15.75" customHeight="1">
      <c r="B558" s="2"/>
      <c r="C558" s="2"/>
      <c r="D558" s="2"/>
      <c r="E558" s="2"/>
      <c r="F558" s="37"/>
      <c r="G558" s="2"/>
      <c r="H558" s="9"/>
      <c r="I558" s="9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2:48" ht="15.75" customHeight="1">
      <c r="B559" s="2"/>
      <c r="C559" s="2"/>
      <c r="D559" s="2"/>
      <c r="E559" s="2"/>
      <c r="F559" s="37"/>
      <c r="G559" s="2"/>
      <c r="H559" s="9"/>
      <c r="I559" s="9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2:48" ht="15.75" customHeight="1">
      <c r="B560" s="2"/>
      <c r="C560" s="2"/>
      <c r="D560" s="2"/>
      <c r="E560" s="2"/>
      <c r="F560" s="37"/>
      <c r="G560" s="2"/>
      <c r="H560" s="9"/>
      <c r="I560" s="9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2:48" ht="15.75" customHeight="1">
      <c r="B561" s="2"/>
      <c r="C561" s="2"/>
      <c r="D561" s="2"/>
      <c r="E561" s="2"/>
      <c r="F561" s="37"/>
      <c r="G561" s="2"/>
      <c r="H561" s="9"/>
      <c r="I561" s="9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2:48" ht="15.75" customHeight="1">
      <c r="B562" s="2"/>
      <c r="C562" s="2"/>
      <c r="D562" s="2"/>
      <c r="E562" s="2"/>
      <c r="F562" s="37"/>
      <c r="G562" s="2"/>
      <c r="H562" s="9"/>
      <c r="I562" s="9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2:48" ht="15.75" customHeight="1">
      <c r="B563" s="2"/>
      <c r="C563" s="2"/>
      <c r="D563" s="2"/>
      <c r="E563" s="2"/>
      <c r="F563" s="37"/>
      <c r="G563" s="2"/>
      <c r="H563" s="9"/>
      <c r="I563" s="9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2:48" ht="15.75" customHeight="1">
      <c r="B564" s="2"/>
      <c r="C564" s="2"/>
      <c r="D564" s="2"/>
      <c r="E564" s="2"/>
      <c r="F564" s="37"/>
      <c r="G564" s="2"/>
      <c r="H564" s="9"/>
      <c r="I564" s="9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2:48" ht="15.75" customHeight="1">
      <c r="B565" s="2"/>
      <c r="C565" s="2"/>
      <c r="D565" s="2"/>
      <c r="E565" s="2"/>
      <c r="F565" s="37"/>
      <c r="G565" s="2"/>
      <c r="H565" s="9"/>
      <c r="I565" s="9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2:48" ht="15.75" customHeight="1">
      <c r="B566" s="2"/>
      <c r="C566" s="2"/>
      <c r="D566" s="2"/>
      <c r="E566" s="2"/>
      <c r="F566" s="37"/>
      <c r="G566" s="2"/>
      <c r="H566" s="9"/>
      <c r="I566" s="9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2:48" ht="15.75" customHeight="1">
      <c r="B567" s="2"/>
      <c r="C567" s="2"/>
      <c r="D567" s="2"/>
      <c r="E567" s="2"/>
      <c r="F567" s="37"/>
      <c r="G567" s="2"/>
      <c r="H567" s="9"/>
      <c r="I567" s="9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2:48" ht="15.75" customHeight="1">
      <c r="B568" s="2"/>
      <c r="C568" s="2"/>
      <c r="D568" s="2"/>
      <c r="E568" s="2"/>
      <c r="F568" s="37"/>
      <c r="G568" s="2"/>
      <c r="H568" s="9"/>
      <c r="I568" s="9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2:48" ht="15.75" customHeight="1">
      <c r="B569" s="2"/>
      <c r="C569" s="2"/>
      <c r="D569" s="2"/>
      <c r="E569" s="2"/>
      <c r="F569" s="37"/>
      <c r="G569" s="2"/>
      <c r="H569" s="9"/>
      <c r="I569" s="9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2:48" ht="15.75" customHeight="1">
      <c r="B570" s="2"/>
      <c r="C570" s="2"/>
      <c r="D570" s="2"/>
      <c r="E570" s="2"/>
      <c r="F570" s="37"/>
      <c r="G570" s="2"/>
      <c r="H570" s="9"/>
      <c r="I570" s="9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2:48" ht="15.75" customHeight="1">
      <c r="B571" s="2"/>
      <c r="C571" s="2"/>
      <c r="D571" s="2"/>
      <c r="E571" s="2"/>
      <c r="F571" s="37"/>
      <c r="G571" s="2"/>
      <c r="H571" s="9"/>
      <c r="I571" s="9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2:48" ht="15.75" customHeight="1">
      <c r="B572" s="2"/>
      <c r="C572" s="2"/>
      <c r="D572" s="2"/>
      <c r="E572" s="2"/>
      <c r="F572" s="37"/>
      <c r="G572" s="2"/>
      <c r="H572" s="9"/>
      <c r="I572" s="9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2:48" ht="15.75" customHeight="1">
      <c r="B573" s="2"/>
      <c r="C573" s="2"/>
      <c r="D573" s="2"/>
      <c r="E573" s="2"/>
      <c r="F573" s="37"/>
      <c r="G573" s="2"/>
      <c r="H573" s="9"/>
      <c r="I573" s="9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2:48" ht="15.75" customHeight="1">
      <c r="B574" s="2"/>
      <c r="C574" s="2"/>
      <c r="D574" s="2"/>
      <c r="E574" s="2"/>
      <c r="F574" s="37"/>
      <c r="G574" s="2"/>
      <c r="H574" s="9"/>
      <c r="I574" s="9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2:48" ht="15.75" customHeight="1">
      <c r="B575" s="2"/>
      <c r="C575" s="2"/>
      <c r="D575" s="2"/>
      <c r="E575" s="2"/>
      <c r="F575" s="37"/>
      <c r="G575" s="2"/>
      <c r="H575" s="9"/>
      <c r="I575" s="9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2:48" ht="15.75" customHeight="1">
      <c r="B576" s="2"/>
      <c r="C576" s="2"/>
      <c r="D576" s="2"/>
      <c r="E576" s="2"/>
      <c r="F576" s="37"/>
      <c r="G576" s="2"/>
      <c r="H576" s="9"/>
      <c r="I576" s="9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2:48" ht="15.75" customHeight="1">
      <c r="B577" s="2"/>
      <c r="C577" s="2"/>
      <c r="D577" s="2"/>
      <c r="E577" s="2"/>
      <c r="F577" s="37"/>
      <c r="G577" s="2"/>
      <c r="H577" s="9"/>
      <c r="I577" s="9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2:48" ht="15.75" customHeight="1">
      <c r="B578" s="2"/>
      <c r="C578" s="2"/>
      <c r="D578" s="2"/>
      <c r="E578" s="2"/>
      <c r="F578" s="37"/>
      <c r="G578" s="2"/>
      <c r="H578" s="9"/>
      <c r="I578" s="9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2:48" ht="15.75" customHeight="1">
      <c r="B579" s="2"/>
      <c r="C579" s="2"/>
      <c r="D579" s="2"/>
      <c r="E579" s="2"/>
      <c r="F579" s="37"/>
      <c r="G579" s="2"/>
      <c r="H579" s="9"/>
      <c r="I579" s="9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2:48" ht="15.75" customHeight="1">
      <c r="B580" s="2"/>
      <c r="C580" s="2"/>
      <c r="D580" s="2"/>
      <c r="E580" s="2"/>
      <c r="F580" s="37"/>
      <c r="G580" s="2"/>
      <c r="H580" s="9"/>
      <c r="I580" s="9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2:48" ht="15.75" customHeight="1">
      <c r="B581" s="2"/>
      <c r="C581" s="2"/>
      <c r="D581" s="2"/>
      <c r="E581" s="2"/>
      <c r="F581" s="37"/>
      <c r="G581" s="2"/>
      <c r="H581" s="9"/>
      <c r="I581" s="9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2:48" ht="15.75" customHeight="1">
      <c r="B582" s="2"/>
      <c r="C582" s="2"/>
      <c r="D582" s="2"/>
      <c r="E582" s="2"/>
      <c r="F582" s="37"/>
      <c r="G582" s="2"/>
      <c r="H582" s="9"/>
      <c r="I582" s="9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2:48" ht="15.75" customHeight="1">
      <c r="B583" s="2"/>
      <c r="C583" s="2"/>
      <c r="D583" s="2"/>
      <c r="E583" s="2"/>
      <c r="F583" s="37"/>
      <c r="G583" s="2"/>
      <c r="H583" s="9"/>
      <c r="I583" s="9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2:48" ht="15.75" customHeight="1">
      <c r="B584" s="2"/>
      <c r="C584" s="2"/>
      <c r="D584" s="2"/>
      <c r="E584" s="2"/>
      <c r="F584" s="37"/>
      <c r="G584" s="2"/>
      <c r="H584" s="9"/>
      <c r="I584" s="9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2:48" ht="15.75" customHeight="1">
      <c r="B585" s="2"/>
      <c r="C585" s="2"/>
      <c r="D585" s="2"/>
      <c r="E585" s="2"/>
      <c r="F585" s="37"/>
      <c r="G585" s="2"/>
      <c r="H585" s="9"/>
      <c r="I585" s="9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2:48" ht="15.75" customHeight="1">
      <c r="B586" s="2"/>
      <c r="C586" s="2"/>
      <c r="D586" s="2"/>
      <c r="E586" s="2"/>
      <c r="F586" s="37"/>
      <c r="G586" s="2"/>
      <c r="H586" s="9"/>
      <c r="I586" s="9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2:48" ht="15.75" customHeight="1">
      <c r="B587" s="2"/>
      <c r="C587" s="2"/>
      <c r="D587" s="2"/>
      <c r="E587" s="2"/>
      <c r="F587" s="37"/>
      <c r="G587" s="2"/>
      <c r="H587" s="9"/>
      <c r="I587" s="9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2:48" ht="15.75" customHeight="1">
      <c r="B588" s="2"/>
      <c r="C588" s="2"/>
      <c r="D588" s="2"/>
      <c r="E588" s="2"/>
      <c r="F588" s="37"/>
      <c r="G588" s="2"/>
      <c r="H588" s="9"/>
      <c r="I588" s="9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2:48" ht="15.75" customHeight="1">
      <c r="B589" s="2"/>
      <c r="C589" s="2"/>
      <c r="D589" s="2"/>
      <c r="E589" s="2"/>
      <c r="F589" s="37"/>
      <c r="G589" s="2"/>
      <c r="H589" s="9"/>
      <c r="I589" s="9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2:48" ht="15.75" customHeight="1">
      <c r="B590" s="2"/>
      <c r="C590" s="2"/>
      <c r="D590" s="2"/>
      <c r="E590" s="2"/>
      <c r="F590" s="37"/>
      <c r="G590" s="2"/>
      <c r="H590" s="9"/>
      <c r="I590" s="9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2:48" ht="15.75" customHeight="1">
      <c r="B591" s="2"/>
      <c r="C591" s="2"/>
      <c r="D591" s="2"/>
      <c r="E591" s="2"/>
      <c r="F591" s="37"/>
      <c r="G591" s="2"/>
      <c r="H591" s="9"/>
      <c r="I591" s="9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2:48" ht="15.75" customHeight="1">
      <c r="B592" s="2"/>
      <c r="C592" s="2"/>
      <c r="D592" s="2"/>
      <c r="E592" s="2"/>
      <c r="F592" s="37"/>
      <c r="G592" s="2"/>
      <c r="H592" s="9"/>
      <c r="I592" s="9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2:48" ht="15.75" customHeight="1">
      <c r="B593" s="2"/>
      <c r="C593" s="2"/>
      <c r="D593" s="2"/>
      <c r="E593" s="2"/>
      <c r="F593" s="37"/>
      <c r="G593" s="2"/>
      <c r="H593" s="9"/>
      <c r="I593" s="9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2:48" ht="15.75" customHeight="1">
      <c r="B594" s="2"/>
      <c r="C594" s="2"/>
      <c r="D594" s="2"/>
      <c r="E594" s="2"/>
      <c r="F594" s="37"/>
      <c r="G594" s="2"/>
      <c r="H594" s="9"/>
      <c r="I594" s="9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2:48" ht="15.75" customHeight="1">
      <c r="B595" s="2"/>
      <c r="C595" s="2"/>
      <c r="D595" s="2"/>
      <c r="E595" s="2"/>
      <c r="F595" s="37"/>
      <c r="G595" s="2"/>
      <c r="H595" s="9"/>
      <c r="I595" s="9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2:48" ht="15.75" customHeight="1">
      <c r="B596" s="2"/>
      <c r="C596" s="2"/>
      <c r="D596" s="2"/>
      <c r="E596" s="2"/>
      <c r="F596" s="37"/>
      <c r="G596" s="2"/>
      <c r="H596" s="9"/>
      <c r="I596" s="9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2:48" ht="15.75" customHeight="1">
      <c r="B597" s="2"/>
      <c r="C597" s="2"/>
      <c r="D597" s="2"/>
      <c r="E597" s="2"/>
      <c r="F597" s="37"/>
      <c r="G597" s="2"/>
      <c r="H597" s="9"/>
      <c r="I597" s="9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2:48" ht="15.75" customHeight="1">
      <c r="B598" s="2"/>
      <c r="C598" s="2"/>
      <c r="D598" s="2"/>
      <c r="E598" s="2"/>
      <c r="F598" s="37"/>
      <c r="G598" s="2"/>
      <c r="H598" s="9"/>
      <c r="I598" s="9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2:48" ht="15.75" customHeight="1">
      <c r="B599" s="2"/>
      <c r="C599" s="2"/>
      <c r="D599" s="2"/>
      <c r="E599" s="2"/>
      <c r="F599" s="37"/>
      <c r="G599" s="2"/>
      <c r="H599" s="9"/>
      <c r="I599" s="9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2:48" ht="15.75" customHeight="1">
      <c r="B600" s="2"/>
      <c r="C600" s="2"/>
      <c r="D600" s="2"/>
      <c r="E600" s="2"/>
      <c r="F600" s="37"/>
      <c r="G600" s="2"/>
      <c r="H600" s="9"/>
      <c r="I600" s="9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2:48" ht="15.75" customHeight="1">
      <c r="B601" s="2"/>
      <c r="C601" s="2"/>
      <c r="D601" s="2"/>
      <c r="E601" s="2"/>
      <c r="F601" s="37"/>
      <c r="G601" s="2"/>
      <c r="H601" s="9"/>
      <c r="I601" s="9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2:48" ht="15.75" customHeight="1">
      <c r="B602" s="2"/>
      <c r="C602" s="2"/>
      <c r="D602" s="2"/>
      <c r="E602" s="2"/>
      <c r="F602" s="37"/>
      <c r="G602" s="2"/>
      <c r="H602" s="9"/>
      <c r="I602" s="9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2:48" ht="15.75" customHeight="1">
      <c r="B603" s="2"/>
      <c r="C603" s="2"/>
      <c r="D603" s="2"/>
      <c r="E603" s="2"/>
      <c r="F603" s="37"/>
      <c r="G603" s="2"/>
      <c r="H603" s="9"/>
      <c r="I603" s="9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2:48" ht="15.75" customHeight="1">
      <c r="B604" s="2"/>
      <c r="C604" s="2"/>
      <c r="D604" s="2"/>
      <c r="E604" s="2"/>
      <c r="F604" s="37"/>
      <c r="G604" s="2"/>
      <c r="H604" s="9"/>
      <c r="I604" s="9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2:48" ht="15.75" customHeight="1">
      <c r="B605" s="2"/>
      <c r="C605" s="2"/>
      <c r="D605" s="2"/>
      <c r="E605" s="2"/>
      <c r="F605" s="37"/>
      <c r="G605" s="2"/>
      <c r="H605" s="9"/>
      <c r="I605" s="9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2:48" ht="15.75" customHeight="1">
      <c r="B606" s="2"/>
      <c r="C606" s="2"/>
      <c r="D606" s="2"/>
      <c r="E606" s="2"/>
      <c r="F606" s="37"/>
      <c r="G606" s="2"/>
      <c r="H606" s="9"/>
      <c r="I606" s="9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2:48" ht="15.75" customHeight="1">
      <c r="B607" s="2"/>
      <c r="C607" s="2"/>
      <c r="D607" s="2"/>
      <c r="E607" s="2"/>
      <c r="F607" s="37"/>
      <c r="G607" s="2"/>
      <c r="H607" s="9"/>
      <c r="I607" s="9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2:48" ht="15.75" customHeight="1">
      <c r="B608" s="2"/>
      <c r="C608" s="2"/>
      <c r="D608" s="2"/>
      <c r="E608" s="2"/>
      <c r="F608" s="37"/>
      <c r="G608" s="2"/>
      <c r="H608" s="9"/>
      <c r="I608" s="9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2:48" ht="15.75" customHeight="1">
      <c r="B609" s="2"/>
      <c r="C609" s="2"/>
      <c r="D609" s="2"/>
      <c r="E609" s="2"/>
      <c r="F609" s="37"/>
      <c r="G609" s="2"/>
      <c r="H609" s="9"/>
      <c r="I609" s="9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2:48" ht="15.75" customHeight="1">
      <c r="B610" s="2"/>
      <c r="C610" s="2"/>
      <c r="D610" s="2"/>
      <c r="E610" s="2"/>
      <c r="F610" s="37"/>
      <c r="G610" s="2"/>
      <c r="H610" s="9"/>
      <c r="I610" s="9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2:48" ht="15.75" customHeight="1">
      <c r="B611" s="2"/>
      <c r="C611" s="2"/>
      <c r="D611" s="2"/>
      <c r="E611" s="2"/>
      <c r="F611" s="37"/>
      <c r="G611" s="2"/>
      <c r="H611" s="9"/>
      <c r="I611" s="9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2:48" ht="15.75" customHeight="1">
      <c r="B612" s="2"/>
      <c r="C612" s="2"/>
      <c r="D612" s="2"/>
      <c r="E612" s="2"/>
      <c r="F612" s="37"/>
      <c r="G612" s="2"/>
      <c r="H612" s="9"/>
      <c r="I612" s="9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2:48" ht="15.75" customHeight="1">
      <c r="B613" s="2"/>
      <c r="C613" s="2"/>
      <c r="D613" s="2"/>
      <c r="E613" s="2"/>
      <c r="F613" s="37"/>
      <c r="G613" s="2"/>
      <c r="H613" s="9"/>
      <c r="I613" s="9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2:48" ht="15.75" customHeight="1">
      <c r="B614" s="2"/>
      <c r="C614" s="2"/>
      <c r="D614" s="2"/>
      <c r="E614" s="2"/>
      <c r="F614" s="37"/>
      <c r="G614" s="2"/>
      <c r="H614" s="9"/>
      <c r="I614" s="9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2:48" ht="15.75" customHeight="1">
      <c r="B615" s="2"/>
      <c r="C615" s="2"/>
      <c r="D615" s="2"/>
      <c r="E615" s="2"/>
      <c r="F615" s="37"/>
      <c r="G615" s="2"/>
      <c r="H615" s="9"/>
      <c r="I615" s="9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2:48" ht="15.75" customHeight="1">
      <c r="B616" s="2"/>
      <c r="C616" s="2"/>
      <c r="D616" s="2"/>
      <c r="E616" s="2"/>
      <c r="F616" s="37"/>
      <c r="G616" s="2"/>
      <c r="H616" s="9"/>
      <c r="I616" s="9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2:48" ht="15.75" customHeight="1">
      <c r="B617" s="2"/>
      <c r="C617" s="2"/>
      <c r="D617" s="2"/>
      <c r="E617" s="2"/>
      <c r="F617" s="37"/>
      <c r="G617" s="2"/>
      <c r="H617" s="9"/>
      <c r="I617" s="9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2:48" ht="15.75" customHeight="1">
      <c r="B618" s="2"/>
      <c r="C618" s="2"/>
      <c r="D618" s="2"/>
      <c r="E618" s="2"/>
      <c r="F618" s="37"/>
      <c r="G618" s="2"/>
      <c r="H618" s="9"/>
      <c r="I618" s="9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2:48" ht="15.75" customHeight="1">
      <c r="B619" s="2"/>
      <c r="C619" s="2"/>
      <c r="D619" s="2"/>
      <c r="E619" s="2"/>
      <c r="F619" s="37"/>
      <c r="G619" s="2"/>
      <c r="H619" s="9"/>
      <c r="I619" s="9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2:48" ht="15.75" customHeight="1">
      <c r="B620" s="2"/>
      <c r="C620" s="2"/>
      <c r="D620" s="2"/>
      <c r="E620" s="2"/>
      <c r="F620" s="37"/>
      <c r="G620" s="2"/>
      <c r="H620" s="9"/>
      <c r="I620" s="9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2:48" ht="15.75" customHeight="1">
      <c r="B621" s="2"/>
      <c r="C621" s="2"/>
      <c r="D621" s="2"/>
      <c r="E621" s="2"/>
      <c r="F621" s="37"/>
      <c r="G621" s="2"/>
      <c r="H621" s="9"/>
      <c r="I621" s="9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2:48" ht="15.75" customHeight="1">
      <c r="B622" s="2"/>
      <c r="C622" s="2"/>
      <c r="D622" s="2"/>
      <c r="E622" s="2"/>
      <c r="F622" s="37"/>
      <c r="G622" s="2"/>
      <c r="H622" s="9"/>
      <c r="I622" s="9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2:48" ht="15.75" customHeight="1">
      <c r="B623" s="2"/>
      <c r="C623" s="2"/>
      <c r="D623" s="2"/>
      <c r="E623" s="2"/>
      <c r="F623" s="37"/>
      <c r="G623" s="2"/>
      <c r="H623" s="9"/>
      <c r="I623" s="9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2:48" ht="15.75" customHeight="1">
      <c r="B624" s="2"/>
      <c r="C624" s="2"/>
      <c r="D624" s="2"/>
      <c r="E624" s="2"/>
      <c r="F624" s="37"/>
      <c r="G624" s="2"/>
      <c r="H624" s="9"/>
      <c r="I624" s="9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2:48" ht="15.75" customHeight="1">
      <c r="B625" s="2"/>
      <c r="C625" s="2"/>
      <c r="D625" s="2"/>
      <c r="E625" s="2"/>
      <c r="F625" s="37"/>
      <c r="G625" s="2"/>
      <c r="H625" s="9"/>
      <c r="I625" s="9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2:48" ht="15.75" customHeight="1">
      <c r="B626" s="2"/>
      <c r="C626" s="2"/>
      <c r="D626" s="2"/>
      <c r="E626" s="2"/>
      <c r="F626" s="37"/>
      <c r="G626" s="2"/>
      <c r="H626" s="9"/>
      <c r="I626" s="9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2:48" ht="15.75" customHeight="1">
      <c r="B627" s="2"/>
      <c r="C627" s="2"/>
      <c r="D627" s="2"/>
      <c r="E627" s="2"/>
      <c r="F627" s="37"/>
      <c r="G627" s="2"/>
      <c r="H627" s="9"/>
      <c r="I627" s="9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2:48" ht="15.75" customHeight="1">
      <c r="B628" s="2"/>
      <c r="C628" s="2"/>
      <c r="D628" s="2"/>
      <c r="E628" s="2"/>
      <c r="F628" s="37"/>
      <c r="G628" s="2"/>
      <c r="H628" s="9"/>
      <c r="I628" s="9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2:48" ht="15.75" customHeight="1">
      <c r="B629" s="2"/>
      <c r="C629" s="2"/>
      <c r="D629" s="2"/>
      <c r="E629" s="2"/>
      <c r="F629" s="37"/>
      <c r="G629" s="2"/>
      <c r="H629" s="9"/>
      <c r="I629" s="9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2:48" ht="15.75" customHeight="1">
      <c r="B630" s="2"/>
      <c r="C630" s="2"/>
      <c r="D630" s="2"/>
      <c r="E630" s="2"/>
      <c r="F630" s="37"/>
      <c r="G630" s="2"/>
      <c r="H630" s="9"/>
      <c r="I630" s="9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2:48" ht="15.75" customHeight="1">
      <c r="B631" s="2"/>
      <c r="C631" s="2"/>
      <c r="D631" s="2"/>
      <c r="E631" s="2"/>
      <c r="F631" s="37"/>
      <c r="G631" s="2"/>
      <c r="H631" s="9"/>
      <c r="I631" s="9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2:48" ht="15.75" customHeight="1">
      <c r="B632" s="2"/>
      <c r="C632" s="2"/>
      <c r="D632" s="2"/>
      <c r="E632" s="2"/>
      <c r="F632" s="37"/>
      <c r="G632" s="2"/>
      <c r="H632" s="9"/>
      <c r="I632" s="9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2:48" ht="15.75" customHeight="1">
      <c r="B633" s="2"/>
      <c r="C633" s="2"/>
      <c r="D633" s="2"/>
      <c r="E633" s="2"/>
      <c r="F633" s="37"/>
      <c r="G633" s="2"/>
      <c r="H633" s="9"/>
      <c r="I633" s="9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2:48" ht="15.75" customHeight="1">
      <c r="B634" s="2"/>
      <c r="C634" s="2"/>
      <c r="D634" s="2"/>
      <c r="E634" s="2"/>
      <c r="F634" s="37"/>
      <c r="G634" s="2"/>
      <c r="H634" s="9"/>
      <c r="I634" s="9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2:48" ht="15.75" customHeight="1">
      <c r="B635" s="2"/>
      <c r="C635" s="2"/>
      <c r="D635" s="2"/>
      <c r="E635" s="2"/>
      <c r="F635" s="37"/>
      <c r="G635" s="2"/>
      <c r="H635" s="9"/>
      <c r="I635" s="9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2:48" ht="15.75" customHeight="1">
      <c r="B636" s="2"/>
      <c r="C636" s="2"/>
      <c r="D636" s="2"/>
      <c r="E636" s="2"/>
      <c r="F636" s="37"/>
      <c r="G636" s="2"/>
      <c r="H636" s="9"/>
      <c r="I636" s="9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2:48" ht="15.75" customHeight="1">
      <c r="B637" s="2"/>
      <c r="C637" s="2"/>
      <c r="D637" s="2"/>
      <c r="E637" s="2"/>
      <c r="F637" s="37"/>
      <c r="G637" s="2"/>
      <c r="H637" s="9"/>
      <c r="I637" s="9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2:48" ht="15.75" customHeight="1">
      <c r="B638" s="2"/>
      <c r="C638" s="2"/>
      <c r="D638" s="2"/>
      <c r="E638" s="2"/>
      <c r="F638" s="37"/>
      <c r="G638" s="2"/>
      <c r="H638" s="9"/>
      <c r="I638" s="9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2:48" ht="15.75" customHeight="1">
      <c r="B639" s="2"/>
      <c r="C639" s="2"/>
      <c r="D639" s="2"/>
      <c r="E639" s="2"/>
      <c r="F639" s="37"/>
      <c r="G639" s="2"/>
      <c r="H639" s="9"/>
      <c r="I639" s="9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2:48" ht="15.75" customHeight="1">
      <c r="B640" s="2"/>
      <c r="C640" s="2"/>
      <c r="D640" s="2"/>
      <c r="E640" s="2"/>
      <c r="F640" s="37"/>
      <c r="G640" s="2"/>
      <c r="H640" s="9"/>
      <c r="I640" s="9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2:48" ht="15.75" customHeight="1">
      <c r="B641" s="2"/>
      <c r="C641" s="2"/>
      <c r="D641" s="2"/>
      <c r="E641" s="2"/>
      <c r="F641" s="37"/>
      <c r="G641" s="2"/>
      <c r="H641" s="9"/>
      <c r="I641" s="9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2:48" ht="15.75" customHeight="1">
      <c r="B642" s="2"/>
      <c r="C642" s="2"/>
      <c r="D642" s="2"/>
      <c r="E642" s="2"/>
      <c r="F642" s="37"/>
      <c r="G642" s="2"/>
      <c r="H642" s="9"/>
      <c r="I642" s="9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2:48" ht="15.75" customHeight="1">
      <c r="B643" s="2"/>
      <c r="C643" s="2"/>
      <c r="D643" s="2"/>
      <c r="E643" s="2"/>
      <c r="F643" s="37"/>
      <c r="G643" s="2"/>
      <c r="H643" s="9"/>
      <c r="I643" s="9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2:48" ht="15.75" customHeight="1">
      <c r="B644" s="2"/>
      <c r="C644" s="2"/>
      <c r="D644" s="2"/>
      <c r="E644" s="2"/>
      <c r="F644" s="37"/>
      <c r="G644" s="2"/>
      <c r="H644" s="9"/>
      <c r="I644" s="9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2:48" ht="15.75" customHeight="1">
      <c r="B645" s="2"/>
      <c r="C645" s="2"/>
      <c r="D645" s="2"/>
      <c r="E645" s="2"/>
      <c r="F645" s="37"/>
      <c r="G645" s="2"/>
      <c r="H645" s="9"/>
      <c r="I645" s="9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2:48" ht="15.75" customHeight="1">
      <c r="B646" s="2"/>
      <c r="C646" s="2"/>
      <c r="D646" s="2"/>
      <c r="E646" s="2"/>
      <c r="F646" s="37"/>
      <c r="G646" s="2"/>
      <c r="H646" s="9"/>
      <c r="I646" s="9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2:48" ht="15.75" customHeight="1">
      <c r="B647" s="2"/>
      <c r="C647" s="2"/>
      <c r="D647" s="2"/>
      <c r="E647" s="2"/>
      <c r="F647" s="37"/>
      <c r="G647" s="2"/>
      <c r="H647" s="9"/>
      <c r="I647" s="9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2:48" ht="15.75" customHeight="1">
      <c r="B648" s="2"/>
      <c r="C648" s="2"/>
      <c r="D648" s="2"/>
      <c r="E648" s="2"/>
      <c r="F648" s="37"/>
      <c r="G648" s="2"/>
      <c r="H648" s="9"/>
      <c r="I648" s="9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2:48" ht="15.75" customHeight="1">
      <c r="B649" s="2"/>
      <c r="C649" s="2"/>
      <c r="D649" s="2"/>
      <c r="E649" s="2"/>
      <c r="F649" s="37"/>
      <c r="G649" s="2"/>
      <c r="H649" s="9"/>
      <c r="I649" s="9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2:48" ht="15.75" customHeight="1">
      <c r="B650" s="2"/>
      <c r="C650" s="2"/>
      <c r="D650" s="2"/>
      <c r="E650" s="2"/>
      <c r="F650" s="37"/>
      <c r="G650" s="2"/>
      <c r="H650" s="9"/>
      <c r="I650" s="9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2:48" ht="15.75" customHeight="1">
      <c r="B651" s="2"/>
      <c r="C651" s="2"/>
      <c r="D651" s="2"/>
      <c r="E651" s="2"/>
      <c r="F651" s="37"/>
      <c r="G651" s="2"/>
      <c r="H651" s="9"/>
      <c r="I651" s="9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2:48" ht="15.75" customHeight="1">
      <c r="B652" s="2"/>
      <c r="C652" s="2"/>
      <c r="D652" s="2"/>
      <c r="E652" s="2"/>
      <c r="F652" s="37"/>
      <c r="G652" s="2"/>
      <c r="H652" s="9"/>
      <c r="I652" s="9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2:48" ht="15.75" customHeight="1">
      <c r="B653" s="2"/>
      <c r="C653" s="2"/>
      <c r="D653" s="2"/>
      <c r="E653" s="2"/>
      <c r="F653" s="37"/>
      <c r="G653" s="2"/>
      <c r="H653" s="9"/>
      <c r="I653" s="9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2:48" ht="15.75" customHeight="1">
      <c r="B654" s="2"/>
      <c r="C654" s="2"/>
      <c r="D654" s="2"/>
      <c r="E654" s="2"/>
      <c r="F654" s="37"/>
      <c r="G654" s="2"/>
      <c r="H654" s="9"/>
      <c r="I654" s="9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2:48" ht="15.75" customHeight="1">
      <c r="B655" s="2"/>
      <c r="C655" s="2"/>
      <c r="D655" s="2"/>
      <c r="E655" s="2"/>
      <c r="F655" s="37"/>
      <c r="G655" s="2"/>
      <c r="H655" s="9"/>
      <c r="I655" s="9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2:48" ht="15.75" customHeight="1">
      <c r="B656" s="2"/>
      <c r="C656" s="2"/>
      <c r="D656" s="2"/>
      <c r="E656" s="2"/>
      <c r="F656" s="37"/>
      <c r="G656" s="2"/>
      <c r="H656" s="9"/>
      <c r="I656" s="9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2:48" ht="15.75" customHeight="1">
      <c r="B657" s="2"/>
      <c r="C657" s="2"/>
      <c r="D657" s="2"/>
      <c r="E657" s="2"/>
      <c r="F657" s="37"/>
      <c r="G657" s="2"/>
      <c r="H657" s="9"/>
      <c r="I657" s="9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2:48" ht="15.75" customHeight="1">
      <c r="B658" s="2"/>
      <c r="C658" s="2"/>
      <c r="D658" s="2"/>
      <c r="E658" s="2"/>
      <c r="F658" s="37"/>
      <c r="G658" s="2"/>
      <c r="H658" s="9"/>
      <c r="I658" s="9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2:48" ht="15.75" customHeight="1">
      <c r="B659" s="2"/>
      <c r="C659" s="2"/>
      <c r="D659" s="2"/>
      <c r="E659" s="2"/>
      <c r="F659" s="37"/>
      <c r="G659" s="2"/>
      <c r="H659" s="9"/>
      <c r="I659" s="9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2:48" ht="15.75" customHeight="1">
      <c r="B660" s="2"/>
      <c r="C660" s="2"/>
      <c r="D660" s="2"/>
      <c r="E660" s="2"/>
      <c r="F660" s="37"/>
      <c r="G660" s="2"/>
      <c r="H660" s="9"/>
      <c r="I660" s="9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2:48" ht="15.75" customHeight="1">
      <c r="B661" s="2"/>
      <c r="C661" s="2"/>
      <c r="D661" s="2"/>
      <c r="E661" s="2"/>
      <c r="F661" s="37"/>
      <c r="G661" s="2"/>
      <c r="H661" s="9"/>
      <c r="I661" s="9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2:48" ht="15.75" customHeight="1">
      <c r="B662" s="2"/>
      <c r="C662" s="2"/>
      <c r="D662" s="2"/>
      <c r="E662" s="2"/>
      <c r="F662" s="37"/>
      <c r="G662" s="2"/>
      <c r="H662" s="9"/>
      <c r="I662" s="9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2:48" ht="15.75" customHeight="1">
      <c r="B663" s="2"/>
      <c r="C663" s="2"/>
      <c r="D663" s="2"/>
      <c r="E663" s="2"/>
      <c r="F663" s="37"/>
      <c r="G663" s="2"/>
      <c r="H663" s="9"/>
      <c r="I663" s="9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2:48" ht="15.75" customHeight="1">
      <c r="B664" s="2"/>
      <c r="C664" s="2"/>
      <c r="D664" s="2"/>
      <c r="E664" s="2"/>
      <c r="F664" s="37"/>
      <c r="G664" s="2"/>
      <c r="H664" s="9"/>
      <c r="I664" s="9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2:48" ht="15.75" customHeight="1">
      <c r="B665" s="2"/>
      <c r="C665" s="2"/>
      <c r="D665" s="2"/>
      <c r="E665" s="2"/>
      <c r="F665" s="37"/>
      <c r="G665" s="2"/>
      <c r="H665" s="9"/>
      <c r="I665" s="9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2:48" ht="15.75" customHeight="1">
      <c r="B666" s="2"/>
      <c r="C666" s="2"/>
      <c r="D666" s="2"/>
      <c r="E666" s="2"/>
      <c r="F666" s="37"/>
      <c r="G666" s="2"/>
      <c r="H666" s="9"/>
      <c r="I666" s="9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2:48" ht="15.75" customHeight="1">
      <c r="B667" s="2"/>
      <c r="C667" s="2"/>
      <c r="D667" s="2"/>
      <c r="E667" s="2"/>
      <c r="F667" s="37"/>
      <c r="G667" s="2"/>
      <c r="H667" s="9"/>
      <c r="I667" s="9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ht="15.75" customHeight="1">
      <c r="G668" s="2"/>
    </row>
    <row r="669" ht="15.75" customHeight="1">
      <c r="G669" s="2"/>
    </row>
    <row r="670" ht="15.75" customHeight="1">
      <c r="G670" s="2"/>
    </row>
    <row r="671" ht="15.75" customHeight="1">
      <c r="G671" s="2"/>
    </row>
    <row r="672" ht="15.75" customHeight="1">
      <c r="G672" s="2"/>
    </row>
    <row r="673" ht="15.75" customHeight="1">
      <c r="G673" s="2"/>
    </row>
    <row r="674" ht="15.75" customHeight="1">
      <c r="G674" s="2"/>
    </row>
    <row r="675" ht="15.75" customHeight="1">
      <c r="G675" s="2"/>
    </row>
    <row r="676" ht="15.75" customHeight="1">
      <c r="G676" s="2"/>
    </row>
    <row r="677" ht="15.75" customHeight="1">
      <c r="G677" s="2"/>
    </row>
    <row r="678" spans="2:48" s="2" customFormat="1" ht="15.75" customHeight="1">
      <c r="B678"/>
      <c r="C678"/>
      <c r="D678"/>
      <c r="E678"/>
      <c r="F678" s="45"/>
      <c r="G678"/>
      <c r="H678" s="88"/>
      <c r="I678" s="8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</row>
    <row r="679" spans="2:48" s="2" customFormat="1" ht="15.75" customHeight="1">
      <c r="B679"/>
      <c r="C679"/>
      <c r="D679"/>
      <c r="E679"/>
      <c r="F679" s="45"/>
      <c r="G679"/>
      <c r="H679" s="88"/>
      <c r="I679" s="88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</row>
    <row r="680" spans="2:48" s="2" customFormat="1" ht="15.75" customHeight="1">
      <c r="B680"/>
      <c r="C680"/>
      <c r="D680"/>
      <c r="E680"/>
      <c r="F680" s="45"/>
      <c r="G680"/>
      <c r="H680" s="88"/>
      <c r="I680" s="88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</row>
    <row r="681" spans="2:48" s="2" customFormat="1" ht="15.75" customHeight="1">
      <c r="B681"/>
      <c r="C681"/>
      <c r="D681"/>
      <c r="E681"/>
      <c r="F681" s="45"/>
      <c r="G681"/>
      <c r="H681" s="88"/>
      <c r="I681" s="88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</row>
    <row r="682" spans="2:48" s="2" customFormat="1" ht="15.75" customHeight="1">
      <c r="B682"/>
      <c r="C682"/>
      <c r="D682"/>
      <c r="E682"/>
      <c r="F682" s="45"/>
      <c r="G682"/>
      <c r="H682" s="88"/>
      <c r="I682" s="88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</row>
    <row r="683" spans="2:48" s="2" customFormat="1" ht="15.75" customHeight="1">
      <c r="B683"/>
      <c r="C683"/>
      <c r="D683"/>
      <c r="E683"/>
      <c r="F683" s="45"/>
      <c r="G683"/>
      <c r="H683" s="88"/>
      <c r="I683" s="88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</row>
    <row r="684" spans="2:48" s="2" customFormat="1" ht="15.75" customHeight="1">
      <c r="B684"/>
      <c r="C684"/>
      <c r="D684"/>
      <c r="E684"/>
      <c r="F684" s="45"/>
      <c r="G684"/>
      <c r="H684" s="88"/>
      <c r="I684" s="88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</row>
    <row r="685" spans="2:48" s="2" customFormat="1" ht="15.75" customHeight="1">
      <c r="B685"/>
      <c r="C685"/>
      <c r="D685"/>
      <c r="E685"/>
      <c r="F685" s="45"/>
      <c r="G685"/>
      <c r="H685" s="88"/>
      <c r="I685" s="88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</row>
    <row r="686" spans="2:48" s="2" customFormat="1" ht="15.75" customHeight="1">
      <c r="B686"/>
      <c r="C686"/>
      <c r="D686"/>
      <c r="E686"/>
      <c r="F686" s="45"/>
      <c r="G686"/>
      <c r="H686" s="88"/>
      <c r="I686" s="88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</row>
    <row r="687" spans="2:48" s="2" customFormat="1" ht="15.75" customHeight="1">
      <c r="B687"/>
      <c r="C687"/>
      <c r="D687"/>
      <c r="E687"/>
      <c r="F687" s="45"/>
      <c r="G687"/>
      <c r="H687" s="88"/>
      <c r="I687" s="88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</row>
    <row r="688" spans="2:48" s="2" customFormat="1" ht="15.75" customHeight="1">
      <c r="B688"/>
      <c r="C688"/>
      <c r="D688"/>
      <c r="E688"/>
      <c r="F688" s="45"/>
      <c r="G688"/>
      <c r="H688" s="88"/>
      <c r="I688" s="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</row>
    <row r="689" spans="2:48" s="2" customFormat="1" ht="15.75" customHeight="1">
      <c r="B689"/>
      <c r="C689"/>
      <c r="D689"/>
      <c r="E689"/>
      <c r="F689" s="45"/>
      <c r="G689"/>
      <c r="H689" s="88"/>
      <c r="I689" s="88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</row>
    <row r="690" spans="2:48" s="2" customFormat="1" ht="15.75" customHeight="1">
      <c r="B690"/>
      <c r="C690"/>
      <c r="D690"/>
      <c r="E690"/>
      <c r="F690" s="45"/>
      <c r="G690"/>
      <c r="H690" s="88"/>
      <c r="I690" s="88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</row>
    <row r="691" spans="2:48" s="2" customFormat="1" ht="15.75" customHeight="1">
      <c r="B691"/>
      <c r="C691"/>
      <c r="D691"/>
      <c r="E691"/>
      <c r="F691" s="45"/>
      <c r="G691"/>
      <c r="H691" s="88"/>
      <c r="I691" s="88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</row>
    <row r="692" spans="2:48" s="2" customFormat="1" ht="15.75" customHeight="1">
      <c r="B692"/>
      <c r="C692"/>
      <c r="D692"/>
      <c r="E692"/>
      <c r="F692" s="45"/>
      <c r="G692"/>
      <c r="H692" s="88"/>
      <c r="I692" s="88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</row>
    <row r="693" spans="2:48" s="2" customFormat="1" ht="15.75" customHeight="1">
      <c r="B693"/>
      <c r="C693"/>
      <c r="D693"/>
      <c r="E693"/>
      <c r="F693" s="45"/>
      <c r="G693"/>
      <c r="H693" s="88"/>
      <c r="I693" s="88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</row>
    <row r="694" spans="2:48" s="2" customFormat="1" ht="15.75" customHeight="1">
      <c r="B694"/>
      <c r="C694"/>
      <c r="D694"/>
      <c r="E694"/>
      <c r="F694" s="45"/>
      <c r="G694"/>
      <c r="H694" s="88"/>
      <c r="I694" s="88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</row>
    <row r="695" spans="2:48" s="2" customFormat="1" ht="15.75" customHeight="1">
      <c r="B695"/>
      <c r="C695"/>
      <c r="D695"/>
      <c r="E695"/>
      <c r="F695" s="45"/>
      <c r="G695"/>
      <c r="H695" s="88"/>
      <c r="I695" s="88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</row>
    <row r="696" spans="2:48" s="2" customFormat="1" ht="15.75" customHeight="1">
      <c r="B696"/>
      <c r="C696"/>
      <c r="D696"/>
      <c r="E696"/>
      <c r="F696" s="45"/>
      <c r="G696"/>
      <c r="H696" s="88"/>
      <c r="I696" s="88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</row>
    <row r="697" spans="2:48" s="2" customFormat="1" ht="15.75" customHeight="1">
      <c r="B697"/>
      <c r="C697"/>
      <c r="D697"/>
      <c r="E697"/>
      <c r="F697" s="45"/>
      <c r="G697"/>
      <c r="H697" s="88"/>
      <c r="I697" s="88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</row>
    <row r="698" spans="2:48" s="2" customFormat="1" ht="15.75" customHeight="1">
      <c r="B698"/>
      <c r="C698"/>
      <c r="D698"/>
      <c r="E698"/>
      <c r="F698" s="45"/>
      <c r="G698"/>
      <c r="H698" s="88"/>
      <c r="I698" s="8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</row>
    <row r="699" spans="2:48" s="2" customFormat="1" ht="15.75" customHeight="1">
      <c r="B699"/>
      <c r="C699"/>
      <c r="D699"/>
      <c r="E699"/>
      <c r="F699" s="45"/>
      <c r="G699"/>
      <c r="H699" s="88"/>
      <c r="I699" s="88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</row>
    <row r="700" spans="2:48" s="2" customFormat="1" ht="15.75" customHeight="1">
      <c r="B700"/>
      <c r="C700"/>
      <c r="D700"/>
      <c r="E700"/>
      <c r="F700" s="45"/>
      <c r="G700"/>
      <c r="H700" s="88"/>
      <c r="I700" s="88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</row>
    <row r="701" spans="2:48" s="2" customFormat="1" ht="15.75" customHeight="1">
      <c r="B701"/>
      <c r="C701"/>
      <c r="D701"/>
      <c r="E701"/>
      <c r="F701" s="45"/>
      <c r="G701"/>
      <c r="H701" s="88"/>
      <c r="I701" s="88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</row>
    <row r="702" spans="2:48" s="2" customFormat="1" ht="15.75" customHeight="1">
      <c r="B702"/>
      <c r="C702"/>
      <c r="D702"/>
      <c r="E702"/>
      <c r="F702" s="45"/>
      <c r="G702"/>
      <c r="H702" s="88"/>
      <c r="I702" s="88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</row>
    <row r="703" spans="2:48" s="2" customFormat="1" ht="15.75" customHeight="1">
      <c r="B703"/>
      <c r="C703"/>
      <c r="D703"/>
      <c r="E703"/>
      <c r="F703" s="45"/>
      <c r="G703"/>
      <c r="H703" s="88"/>
      <c r="I703" s="88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</row>
    <row r="704" spans="2:48" s="2" customFormat="1" ht="15.75" customHeight="1">
      <c r="B704"/>
      <c r="C704"/>
      <c r="D704"/>
      <c r="E704"/>
      <c r="F704" s="45"/>
      <c r="G704"/>
      <c r="H704" s="88"/>
      <c r="I704" s="88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</row>
    <row r="705" spans="2:48" s="2" customFormat="1" ht="15.75" customHeight="1">
      <c r="B705"/>
      <c r="C705"/>
      <c r="D705"/>
      <c r="E705"/>
      <c r="F705" s="45"/>
      <c r="G705"/>
      <c r="H705" s="88"/>
      <c r="I705" s="88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</row>
    <row r="706" spans="2:48" s="2" customFormat="1" ht="15.75" customHeight="1">
      <c r="B706"/>
      <c r="C706"/>
      <c r="D706"/>
      <c r="E706"/>
      <c r="F706" s="45"/>
      <c r="G706"/>
      <c r="H706" s="88"/>
      <c r="I706" s="88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</row>
    <row r="707" spans="2:48" s="2" customFormat="1" ht="15.75" customHeight="1">
      <c r="B707"/>
      <c r="C707"/>
      <c r="D707"/>
      <c r="E707"/>
      <c r="F707" s="45"/>
      <c r="G707"/>
      <c r="H707" s="88"/>
      <c r="I707" s="88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</row>
    <row r="708" spans="2:48" s="2" customFormat="1" ht="15.75" customHeight="1">
      <c r="B708"/>
      <c r="C708"/>
      <c r="D708"/>
      <c r="E708"/>
      <c r="F708" s="45"/>
      <c r="G708"/>
      <c r="H708" s="88"/>
      <c r="I708" s="8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</row>
    <row r="709" spans="2:48" s="2" customFormat="1" ht="15.75" customHeight="1">
      <c r="B709"/>
      <c r="C709"/>
      <c r="D709"/>
      <c r="E709"/>
      <c r="F709" s="45"/>
      <c r="G709"/>
      <c r="H709" s="88"/>
      <c r="I709" s="88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</row>
    <row r="710" spans="2:48" s="2" customFormat="1" ht="15.75" customHeight="1">
      <c r="B710"/>
      <c r="C710"/>
      <c r="D710"/>
      <c r="E710"/>
      <c r="F710" s="45"/>
      <c r="G710"/>
      <c r="H710" s="88"/>
      <c r="I710" s="88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</row>
    <row r="711" spans="2:48" s="2" customFormat="1" ht="15.75" customHeight="1">
      <c r="B711"/>
      <c r="C711"/>
      <c r="D711"/>
      <c r="E711"/>
      <c r="F711" s="45"/>
      <c r="G711"/>
      <c r="H711" s="88"/>
      <c r="I711" s="88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</row>
    <row r="712" spans="2:48" s="2" customFormat="1" ht="15.75" customHeight="1">
      <c r="B712"/>
      <c r="C712"/>
      <c r="D712"/>
      <c r="E712"/>
      <c r="F712" s="45"/>
      <c r="G712"/>
      <c r="H712" s="88"/>
      <c r="I712" s="88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</row>
    <row r="713" spans="2:48" s="2" customFormat="1" ht="15.75" customHeight="1">
      <c r="B713"/>
      <c r="C713"/>
      <c r="D713"/>
      <c r="E713"/>
      <c r="F713" s="45"/>
      <c r="G713"/>
      <c r="H713" s="88"/>
      <c r="I713" s="88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</row>
    <row r="714" spans="2:48" s="2" customFormat="1" ht="15.75" customHeight="1">
      <c r="B714"/>
      <c r="C714"/>
      <c r="D714"/>
      <c r="E714"/>
      <c r="F714" s="45"/>
      <c r="G714"/>
      <c r="H714" s="88"/>
      <c r="I714" s="88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</row>
    <row r="715" spans="2:48" s="2" customFormat="1" ht="15.75" customHeight="1">
      <c r="B715"/>
      <c r="C715"/>
      <c r="D715"/>
      <c r="E715"/>
      <c r="F715" s="45"/>
      <c r="G715"/>
      <c r="H715" s="88"/>
      <c r="I715" s="88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</row>
    <row r="716" spans="2:48" s="2" customFormat="1" ht="15.75" customHeight="1">
      <c r="B716"/>
      <c r="C716"/>
      <c r="D716"/>
      <c r="E716"/>
      <c r="F716" s="45"/>
      <c r="G716"/>
      <c r="H716" s="88"/>
      <c r="I716" s="88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</row>
    <row r="717" spans="2:48" s="2" customFormat="1" ht="15.75" customHeight="1">
      <c r="B717"/>
      <c r="C717"/>
      <c r="D717"/>
      <c r="E717"/>
      <c r="F717" s="45"/>
      <c r="G717"/>
      <c r="H717" s="88"/>
      <c r="I717" s="88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</row>
    <row r="718" spans="2:48" s="2" customFormat="1" ht="15.75" customHeight="1">
      <c r="B718"/>
      <c r="C718"/>
      <c r="D718"/>
      <c r="E718"/>
      <c r="F718" s="45"/>
      <c r="G718"/>
      <c r="H718" s="88"/>
      <c r="I718" s="8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</row>
    <row r="719" spans="2:48" s="2" customFormat="1" ht="15.75" customHeight="1">
      <c r="B719"/>
      <c r="C719"/>
      <c r="D719"/>
      <c r="E719"/>
      <c r="F719" s="45"/>
      <c r="G719"/>
      <c r="H719" s="88"/>
      <c r="I719" s="88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</row>
    <row r="720" spans="2:48" s="2" customFormat="1" ht="15.75" customHeight="1">
      <c r="B720"/>
      <c r="C720"/>
      <c r="D720"/>
      <c r="E720"/>
      <c r="F720" s="45"/>
      <c r="G720"/>
      <c r="H720" s="88"/>
      <c r="I720" s="88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</row>
    <row r="721" spans="2:48" s="2" customFormat="1" ht="15.75" customHeight="1">
      <c r="B721"/>
      <c r="C721"/>
      <c r="D721"/>
      <c r="E721"/>
      <c r="F721" s="45"/>
      <c r="G721"/>
      <c r="H721" s="88"/>
      <c r="I721" s="88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</row>
    <row r="722" spans="2:48" s="2" customFormat="1" ht="15.75" customHeight="1">
      <c r="B722"/>
      <c r="C722"/>
      <c r="D722"/>
      <c r="E722"/>
      <c r="F722" s="45"/>
      <c r="G722"/>
      <c r="H722" s="88"/>
      <c r="I722" s="88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</row>
    <row r="723" spans="2:48" s="2" customFormat="1" ht="15.75" customHeight="1">
      <c r="B723"/>
      <c r="C723"/>
      <c r="D723"/>
      <c r="E723"/>
      <c r="F723" s="45"/>
      <c r="G723"/>
      <c r="H723" s="88"/>
      <c r="I723" s="88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</row>
    <row r="724" spans="2:48" s="2" customFormat="1" ht="15.75" customHeight="1">
      <c r="B724"/>
      <c r="C724"/>
      <c r="D724"/>
      <c r="E724"/>
      <c r="F724" s="45"/>
      <c r="G724"/>
      <c r="H724" s="88"/>
      <c r="I724" s="88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</row>
    <row r="725" spans="2:48" s="2" customFormat="1" ht="15.75" customHeight="1">
      <c r="B725"/>
      <c r="C725"/>
      <c r="D725"/>
      <c r="E725"/>
      <c r="F725" s="45"/>
      <c r="G725"/>
      <c r="H725" s="88"/>
      <c r="I725" s="88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</row>
    <row r="726" spans="2:48" s="2" customFormat="1" ht="15.75" customHeight="1">
      <c r="B726"/>
      <c r="C726"/>
      <c r="D726"/>
      <c r="E726"/>
      <c r="F726" s="45"/>
      <c r="G726"/>
      <c r="H726" s="88"/>
      <c r="I726" s="88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</row>
    <row r="727" spans="2:48" s="2" customFormat="1" ht="15.75" customHeight="1">
      <c r="B727"/>
      <c r="C727"/>
      <c r="D727"/>
      <c r="E727"/>
      <c r="F727" s="45"/>
      <c r="G727"/>
      <c r="H727" s="88"/>
      <c r="I727" s="88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</row>
    <row r="728" spans="2:48" s="2" customFormat="1" ht="15.75" customHeight="1">
      <c r="B728"/>
      <c r="C728"/>
      <c r="D728"/>
      <c r="E728"/>
      <c r="F728" s="45"/>
      <c r="G728"/>
      <c r="H728" s="88"/>
      <c r="I728" s="8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</row>
    <row r="729" spans="2:48" s="2" customFormat="1" ht="15.75" customHeight="1">
      <c r="B729"/>
      <c r="C729"/>
      <c r="D729"/>
      <c r="E729"/>
      <c r="F729" s="45"/>
      <c r="G729"/>
      <c r="H729" s="88"/>
      <c r="I729" s="88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</row>
    <row r="730" spans="2:48" s="2" customFormat="1" ht="15.75" customHeight="1">
      <c r="B730"/>
      <c r="C730"/>
      <c r="D730"/>
      <c r="E730"/>
      <c r="F730" s="45"/>
      <c r="G730"/>
      <c r="H730" s="88"/>
      <c r="I730" s="88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</row>
    <row r="731" spans="2:48" s="2" customFormat="1" ht="15.75" customHeight="1">
      <c r="B731"/>
      <c r="C731"/>
      <c r="D731"/>
      <c r="E731"/>
      <c r="F731" s="45"/>
      <c r="G731"/>
      <c r="H731" s="88"/>
      <c r="I731" s="88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</row>
    <row r="732" spans="2:48" s="2" customFormat="1" ht="15.75" customHeight="1">
      <c r="B732"/>
      <c r="C732"/>
      <c r="D732"/>
      <c r="E732"/>
      <c r="F732" s="45"/>
      <c r="G732"/>
      <c r="H732" s="88"/>
      <c r="I732" s="88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</row>
    <row r="733" spans="2:48" s="2" customFormat="1" ht="15.75" customHeight="1">
      <c r="B733"/>
      <c r="C733"/>
      <c r="D733"/>
      <c r="E733"/>
      <c r="F733" s="45"/>
      <c r="G733"/>
      <c r="H733" s="88"/>
      <c r="I733" s="88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</row>
    <row r="734" spans="2:48" s="2" customFormat="1" ht="15.75" customHeight="1">
      <c r="B734"/>
      <c r="C734"/>
      <c r="D734"/>
      <c r="E734"/>
      <c r="F734" s="45"/>
      <c r="G734"/>
      <c r="H734" s="88"/>
      <c r="I734" s="88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</row>
    <row r="735" spans="2:48" s="2" customFormat="1" ht="15.75" customHeight="1">
      <c r="B735"/>
      <c r="C735"/>
      <c r="D735"/>
      <c r="E735"/>
      <c r="F735" s="45"/>
      <c r="G735"/>
      <c r="H735" s="88"/>
      <c r="I735" s="88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</row>
    <row r="736" spans="2:48" s="2" customFormat="1" ht="15.75" customHeight="1">
      <c r="B736"/>
      <c r="C736"/>
      <c r="D736"/>
      <c r="E736"/>
      <c r="F736" s="45"/>
      <c r="G736"/>
      <c r="H736" s="88"/>
      <c r="I736" s="88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</row>
    <row r="737" spans="2:48" s="2" customFormat="1" ht="15.75" customHeight="1">
      <c r="B737"/>
      <c r="C737"/>
      <c r="D737"/>
      <c r="E737"/>
      <c r="F737" s="45"/>
      <c r="G737"/>
      <c r="H737" s="88"/>
      <c r="I737" s="88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</row>
    <row r="738" spans="2:48" s="2" customFormat="1" ht="15.75" customHeight="1">
      <c r="B738"/>
      <c r="C738"/>
      <c r="D738"/>
      <c r="E738"/>
      <c r="F738" s="45"/>
      <c r="G738"/>
      <c r="H738" s="88"/>
      <c r="I738" s="8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</row>
    <row r="739" spans="2:48" s="2" customFormat="1" ht="15.75" customHeight="1">
      <c r="B739"/>
      <c r="C739"/>
      <c r="D739"/>
      <c r="E739"/>
      <c r="F739" s="45"/>
      <c r="G739"/>
      <c r="H739" s="88"/>
      <c r="I739" s="88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</row>
    <row r="740" spans="2:48" s="2" customFormat="1" ht="15.75" customHeight="1">
      <c r="B740"/>
      <c r="C740"/>
      <c r="D740"/>
      <c r="E740"/>
      <c r="F740" s="45"/>
      <c r="G740"/>
      <c r="H740" s="88"/>
      <c r="I740" s="88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</row>
    <row r="741" spans="2:48" s="2" customFormat="1" ht="15.75" customHeight="1">
      <c r="B741"/>
      <c r="C741"/>
      <c r="D741"/>
      <c r="E741"/>
      <c r="F741" s="45"/>
      <c r="G741"/>
      <c r="H741" s="88"/>
      <c r="I741" s="88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</row>
    <row r="742" spans="2:48" s="2" customFormat="1" ht="15.75" customHeight="1">
      <c r="B742"/>
      <c r="C742"/>
      <c r="D742"/>
      <c r="E742"/>
      <c r="F742" s="45"/>
      <c r="G742"/>
      <c r="H742" s="88"/>
      <c r="I742" s="88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</row>
    <row r="743" spans="2:48" s="2" customFormat="1" ht="15.75" customHeight="1">
      <c r="B743"/>
      <c r="C743"/>
      <c r="D743"/>
      <c r="E743"/>
      <c r="F743" s="45"/>
      <c r="G743"/>
      <c r="H743" s="88"/>
      <c r="I743" s="88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</row>
    <row r="744" spans="2:48" s="2" customFormat="1" ht="15.75" customHeight="1">
      <c r="B744"/>
      <c r="C744"/>
      <c r="D744"/>
      <c r="E744"/>
      <c r="F744" s="45"/>
      <c r="G744"/>
      <c r="H744" s="88"/>
      <c r="I744" s="88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</row>
    <row r="745" spans="2:48" s="2" customFormat="1" ht="15.75" customHeight="1">
      <c r="B745"/>
      <c r="C745"/>
      <c r="D745"/>
      <c r="E745"/>
      <c r="F745" s="45"/>
      <c r="G745"/>
      <c r="H745" s="88"/>
      <c r="I745" s="88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</row>
    <row r="746" spans="2:48" s="2" customFormat="1" ht="15.75" customHeight="1">
      <c r="B746"/>
      <c r="C746"/>
      <c r="D746"/>
      <c r="E746"/>
      <c r="F746" s="45"/>
      <c r="G746"/>
      <c r="H746" s="88"/>
      <c r="I746" s="88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</row>
    <row r="747" spans="2:48" s="2" customFormat="1" ht="15.75" customHeight="1">
      <c r="B747"/>
      <c r="C747"/>
      <c r="D747"/>
      <c r="E747"/>
      <c r="F747" s="45"/>
      <c r="G747"/>
      <c r="H747" s="88"/>
      <c r="I747" s="88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</row>
    <row r="748" spans="2:48" s="2" customFormat="1" ht="15.75" customHeight="1">
      <c r="B748"/>
      <c r="C748"/>
      <c r="D748"/>
      <c r="E748"/>
      <c r="F748" s="45"/>
      <c r="G748"/>
      <c r="H748" s="88"/>
      <c r="I748" s="8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</row>
    <row r="749" spans="2:48" s="2" customFormat="1" ht="15.75" customHeight="1">
      <c r="B749"/>
      <c r="C749"/>
      <c r="D749"/>
      <c r="E749"/>
      <c r="F749" s="45"/>
      <c r="G749"/>
      <c r="H749" s="88"/>
      <c r="I749" s="88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</row>
    <row r="750" spans="2:48" s="2" customFormat="1" ht="15.75" customHeight="1">
      <c r="B750"/>
      <c r="C750"/>
      <c r="D750"/>
      <c r="E750"/>
      <c r="F750" s="45"/>
      <c r="G750"/>
      <c r="H750" s="88"/>
      <c r="I750" s="88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</row>
    <row r="751" spans="2:48" s="2" customFormat="1" ht="15.75" customHeight="1">
      <c r="B751"/>
      <c r="C751"/>
      <c r="D751"/>
      <c r="E751"/>
      <c r="F751" s="45"/>
      <c r="G751"/>
      <c r="H751" s="88"/>
      <c r="I751" s="88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</row>
    <row r="752" spans="2:48" s="2" customFormat="1" ht="15.75" customHeight="1">
      <c r="B752"/>
      <c r="C752"/>
      <c r="D752"/>
      <c r="E752"/>
      <c r="F752" s="45"/>
      <c r="G752"/>
      <c r="H752" s="88"/>
      <c r="I752" s="88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</row>
    <row r="753" spans="2:48" s="2" customFormat="1" ht="15.75" customHeight="1">
      <c r="B753"/>
      <c r="C753"/>
      <c r="D753"/>
      <c r="E753"/>
      <c r="F753" s="45"/>
      <c r="G753"/>
      <c r="H753" s="88"/>
      <c r="I753" s="88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</row>
    <row r="754" spans="2:48" s="2" customFormat="1" ht="15.75" customHeight="1">
      <c r="B754"/>
      <c r="C754"/>
      <c r="D754"/>
      <c r="E754"/>
      <c r="F754" s="45"/>
      <c r="G754"/>
      <c r="H754" s="88"/>
      <c r="I754" s="88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</row>
    <row r="755" spans="2:48" s="2" customFormat="1" ht="15.75" customHeight="1">
      <c r="B755"/>
      <c r="C755"/>
      <c r="D755"/>
      <c r="E755"/>
      <c r="F755" s="45"/>
      <c r="G755"/>
      <c r="H755" s="88"/>
      <c r="I755" s="88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</row>
    <row r="756" spans="2:48" s="2" customFormat="1" ht="15.75" customHeight="1">
      <c r="B756"/>
      <c r="C756"/>
      <c r="D756"/>
      <c r="E756"/>
      <c r="F756" s="45"/>
      <c r="G756"/>
      <c r="H756" s="88"/>
      <c r="I756" s="88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</row>
    <row r="757" spans="2:48" s="2" customFormat="1" ht="15.75" customHeight="1">
      <c r="B757"/>
      <c r="C757"/>
      <c r="D757"/>
      <c r="E757"/>
      <c r="F757" s="45"/>
      <c r="G757"/>
      <c r="H757" s="88"/>
      <c r="I757" s="88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</row>
    <row r="758" spans="2:48" s="2" customFormat="1" ht="15.75" customHeight="1">
      <c r="B758"/>
      <c r="C758"/>
      <c r="D758"/>
      <c r="E758"/>
      <c r="F758" s="45"/>
      <c r="G758"/>
      <c r="H758" s="88"/>
      <c r="I758" s="8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</row>
    <row r="759" spans="2:48" s="2" customFormat="1" ht="15.75" customHeight="1">
      <c r="B759"/>
      <c r="C759"/>
      <c r="D759"/>
      <c r="E759"/>
      <c r="F759" s="45"/>
      <c r="G759"/>
      <c r="H759" s="88"/>
      <c r="I759" s="88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</row>
    <row r="760" spans="2:48" s="2" customFormat="1" ht="15.75" customHeight="1">
      <c r="B760"/>
      <c r="C760"/>
      <c r="D760"/>
      <c r="E760"/>
      <c r="F760" s="45"/>
      <c r="G760"/>
      <c r="H760" s="88"/>
      <c r="I760" s="88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</row>
    <row r="761" spans="2:48" s="2" customFormat="1" ht="15.75" customHeight="1">
      <c r="B761"/>
      <c r="C761"/>
      <c r="D761"/>
      <c r="E761"/>
      <c r="F761" s="45"/>
      <c r="G761"/>
      <c r="H761" s="88"/>
      <c r="I761" s="88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</row>
    <row r="762" spans="2:48" s="2" customFormat="1" ht="15.75" customHeight="1">
      <c r="B762"/>
      <c r="C762"/>
      <c r="D762"/>
      <c r="E762"/>
      <c r="F762" s="45"/>
      <c r="G762"/>
      <c r="H762" s="88"/>
      <c r="I762" s="88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</row>
    <row r="763" spans="2:48" s="2" customFormat="1" ht="15.75" customHeight="1">
      <c r="B763"/>
      <c r="C763"/>
      <c r="D763"/>
      <c r="E763"/>
      <c r="F763" s="45"/>
      <c r="G763"/>
      <c r="H763" s="88"/>
      <c r="I763" s="88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</row>
    <row r="764" spans="2:48" s="2" customFormat="1" ht="15.75" customHeight="1">
      <c r="B764"/>
      <c r="C764"/>
      <c r="D764"/>
      <c r="E764"/>
      <c r="F764" s="45"/>
      <c r="G764"/>
      <c r="H764" s="88"/>
      <c r="I764" s="88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</row>
    <row r="765" spans="2:48" s="2" customFormat="1" ht="15.75" customHeight="1">
      <c r="B765"/>
      <c r="C765"/>
      <c r="D765"/>
      <c r="E765"/>
      <c r="F765" s="45"/>
      <c r="G765"/>
      <c r="H765" s="88"/>
      <c r="I765" s="88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</row>
    <row r="766" spans="2:48" s="2" customFormat="1" ht="15.75" customHeight="1">
      <c r="B766"/>
      <c r="C766"/>
      <c r="D766"/>
      <c r="E766"/>
      <c r="F766" s="45"/>
      <c r="G766"/>
      <c r="H766" s="88"/>
      <c r="I766" s="88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</row>
    <row r="767" spans="2:48" s="2" customFormat="1" ht="15.75" customHeight="1">
      <c r="B767"/>
      <c r="C767"/>
      <c r="D767"/>
      <c r="E767"/>
      <c r="F767" s="45"/>
      <c r="G767"/>
      <c r="H767" s="88"/>
      <c r="I767" s="88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</row>
    <row r="768" spans="2:48" s="2" customFormat="1" ht="15.75" customHeight="1">
      <c r="B768"/>
      <c r="C768"/>
      <c r="D768"/>
      <c r="E768"/>
      <c r="F768" s="45"/>
      <c r="G768"/>
      <c r="H768" s="88"/>
      <c r="I768" s="8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</row>
    <row r="769" spans="2:48" s="2" customFormat="1" ht="15.75" customHeight="1">
      <c r="B769"/>
      <c r="C769"/>
      <c r="D769"/>
      <c r="E769"/>
      <c r="F769" s="45"/>
      <c r="G769"/>
      <c r="H769" s="88"/>
      <c r="I769" s="88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</row>
    <row r="770" spans="2:48" s="2" customFormat="1" ht="15.75" customHeight="1">
      <c r="B770"/>
      <c r="C770"/>
      <c r="D770"/>
      <c r="E770"/>
      <c r="F770" s="45"/>
      <c r="G770"/>
      <c r="H770" s="88"/>
      <c r="I770" s="88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</row>
    <row r="771" spans="2:48" s="2" customFormat="1" ht="15.75" customHeight="1">
      <c r="B771"/>
      <c r="C771"/>
      <c r="D771"/>
      <c r="E771"/>
      <c r="F771" s="45"/>
      <c r="G771"/>
      <c r="H771" s="88"/>
      <c r="I771" s="88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</row>
  </sheetData>
  <sheetProtection/>
  <mergeCells count="2">
    <mergeCell ref="B3:F3"/>
    <mergeCell ref="B4:F4"/>
  </mergeCells>
  <printOptions/>
  <pageMargins left="0.6692913385826772" right="0.15748031496062992" top="0.5511811023622047" bottom="0.15748031496062992" header="0.15748031496062992" footer="0.15748031496062992"/>
  <pageSetup horizontalDpi="600" verticalDpi="600" orientation="portrait" paperSize="9" scale="75" r:id="rId1"/>
  <rowBreaks count="1" manualBreakCount="1">
    <brk id="7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66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.375" style="2" customWidth="1"/>
    <col min="2" max="2" width="80.625" style="0" customWidth="1"/>
    <col min="3" max="4" width="15.625" style="0" customWidth="1"/>
    <col min="5" max="5" width="14.125" style="0" hidden="1" customWidth="1"/>
    <col min="6" max="6" width="13.50390625" style="45" hidden="1" customWidth="1"/>
    <col min="7" max="7" width="10.875" style="0" customWidth="1"/>
  </cols>
  <sheetData>
    <row r="1" spans="1:46" ht="15" customHeight="1">
      <c r="A1" s="65"/>
      <c r="B1" s="43"/>
      <c r="D1" s="66" t="s">
        <v>615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5" customHeight="1">
      <c r="A2" s="65"/>
      <c r="B2" s="43"/>
      <c r="D2" s="66" t="str">
        <f>'1.Bev-kiad.'!D2</f>
        <v>az 1/2020.(II.25) önkormányzati rendelethez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8">
      <c r="A3" s="65"/>
      <c r="B3" s="557" t="s">
        <v>342</v>
      </c>
      <c r="C3" s="557"/>
      <c r="D3" s="557"/>
      <c r="E3" s="557"/>
      <c r="F3" s="55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8">
      <c r="A4" s="65"/>
      <c r="B4" s="557" t="s">
        <v>557</v>
      </c>
      <c r="C4" s="557"/>
      <c r="D4" s="557"/>
      <c r="E4" s="557"/>
      <c r="F4" s="55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3.5" thickBot="1">
      <c r="A5" s="65"/>
      <c r="B5" s="1"/>
      <c r="D5" s="66" t="s"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53.25" customHeight="1" thickBot="1">
      <c r="A6" s="199" t="s">
        <v>116</v>
      </c>
      <c r="B6" s="53" t="s">
        <v>206</v>
      </c>
      <c r="C6" s="53" t="str">
        <f>'1.Bev-kiad.'!C6</f>
        <v>2020. évi eredeti előirányzat</v>
      </c>
      <c r="D6" s="53" t="str">
        <f>'1.Bev-kiad.'!D6</f>
        <v>Módosított előirányzat 2020.11.havi</v>
      </c>
      <c r="E6" s="53" t="str">
        <f>'1.Bev-kiad.'!E6</f>
        <v>Módosított előirányzat 2018.12.havi</v>
      </c>
      <c r="F6" s="282" t="str">
        <f>'1.Bev-kiad.'!F6</f>
        <v>Módosított előirányzat 2018.. havi</v>
      </c>
      <c r="G6" s="27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20.25" customHeight="1">
      <c r="A7" s="200" t="s">
        <v>117</v>
      </c>
      <c r="B7" s="192" t="s">
        <v>401</v>
      </c>
      <c r="C7" s="271">
        <f>C12+C21+C27</f>
        <v>100</v>
      </c>
      <c r="D7" s="271">
        <f>D12+D21+D27</f>
        <v>7500</v>
      </c>
      <c r="E7" s="271">
        <f>E12+E21+E27</f>
        <v>100</v>
      </c>
      <c r="F7" s="283">
        <f>F12+F21+F27</f>
        <v>100</v>
      </c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2.75" customHeight="1" hidden="1">
      <c r="A8" s="10" t="s">
        <v>120</v>
      </c>
      <c r="B8" s="195" t="s">
        <v>124</v>
      </c>
      <c r="C8" s="8"/>
      <c r="D8" s="8"/>
      <c r="E8" s="8"/>
      <c r="F8" s="284"/>
      <c r="G8" s="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2.75" customHeight="1" hidden="1">
      <c r="A9" s="10" t="s">
        <v>121</v>
      </c>
      <c r="B9" s="195" t="s">
        <v>125</v>
      </c>
      <c r="C9" s="12"/>
      <c r="D9" s="12"/>
      <c r="E9" s="12"/>
      <c r="F9" s="285"/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2.75" customHeight="1" hidden="1">
      <c r="A10" s="10" t="s">
        <v>122</v>
      </c>
      <c r="B10" s="195" t="s">
        <v>126</v>
      </c>
      <c r="C10" s="17"/>
      <c r="D10" s="17"/>
      <c r="E10" s="17"/>
      <c r="F10" s="281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2.75" customHeight="1" hidden="1">
      <c r="A11" s="10" t="s">
        <v>123</v>
      </c>
      <c r="B11" s="195" t="s">
        <v>128</v>
      </c>
      <c r="C11" s="17"/>
      <c r="D11" s="17"/>
      <c r="E11" s="17"/>
      <c r="F11" s="281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8" customHeight="1">
      <c r="A12" s="18" t="s">
        <v>129</v>
      </c>
      <c r="B12" s="193" t="s">
        <v>245</v>
      </c>
      <c r="C12" s="52">
        <f>SUM(C13+C17)</f>
        <v>100</v>
      </c>
      <c r="D12" s="52">
        <f>SUM(D13+D17)</f>
        <v>5100</v>
      </c>
      <c r="E12" s="52">
        <f>SUM(E13+E17)</f>
        <v>100</v>
      </c>
      <c r="F12" s="286">
        <f>SUM(F13+F17)</f>
        <v>100</v>
      </c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3.5" customHeight="1">
      <c r="A13" s="10" t="s">
        <v>130</v>
      </c>
      <c r="B13" s="195" t="s">
        <v>343</v>
      </c>
      <c r="C13" s="17">
        <f>SUM(C14:C16)</f>
        <v>100</v>
      </c>
      <c r="D13" s="17">
        <f>SUM(D14:D16)</f>
        <v>100</v>
      </c>
      <c r="E13" s="17">
        <f>SUM(E14:E16)</f>
        <v>100</v>
      </c>
      <c r="F13" s="17">
        <f>SUM(F14:F16)</f>
        <v>100</v>
      </c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3.5" customHeight="1">
      <c r="A14" s="10"/>
      <c r="B14" s="195" t="s">
        <v>529</v>
      </c>
      <c r="C14" s="17">
        <f>816-701-15</f>
        <v>100</v>
      </c>
      <c r="D14" s="17">
        <v>100</v>
      </c>
      <c r="E14" s="17">
        <v>100</v>
      </c>
      <c r="F14" s="281">
        <v>100</v>
      </c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3.5" customHeight="1" hidden="1">
      <c r="A15" s="10"/>
      <c r="B15" s="195"/>
      <c r="C15" s="17"/>
      <c r="D15" s="17"/>
      <c r="E15" s="17"/>
      <c r="F15" s="281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3.5" customHeight="1" hidden="1">
      <c r="A16" s="10"/>
      <c r="B16" s="195"/>
      <c r="C16" s="17"/>
      <c r="D16" s="17"/>
      <c r="E16" s="17"/>
      <c r="F16" s="281"/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2.75">
      <c r="A17" s="10" t="s">
        <v>170</v>
      </c>
      <c r="B17" s="195" t="s">
        <v>320</v>
      </c>
      <c r="C17" s="7">
        <f>SUM(C20)</f>
        <v>0</v>
      </c>
      <c r="D17" s="7">
        <f>SUM(D20)</f>
        <v>5000</v>
      </c>
      <c r="E17" s="7"/>
      <c r="F17" s="280"/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2.75" hidden="1">
      <c r="A18" s="10" t="s">
        <v>131</v>
      </c>
      <c r="B18" s="195" t="s">
        <v>134</v>
      </c>
      <c r="C18" s="17"/>
      <c r="D18" s="17"/>
      <c r="E18" s="17"/>
      <c r="F18" s="281"/>
      <c r="G18" s="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2.75" hidden="1">
      <c r="A19" s="10" t="s">
        <v>132</v>
      </c>
      <c r="B19" s="195" t="s">
        <v>135</v>
      </c>
      <c r="C19" s="17"/>
      <c r="D19" s="17"/>
      <c r="E19" s="17"/>
      <c r="F19" s="281"/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2.75">
      <c r="A20" s="10" t="s">
        <v>133</v>
      </c>
      <c r="B20" s="195" t="s">
        <v>672</v>
      </c>
      <c r="C20" s="17">
        <v>0</v>
      </c>
      <c r="D20" s="17">
        <v>5000</v>
      </c>
      <c r="E20" s="17"/>
      <c r="F20" s="281"/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7.25" customHeight="1">
      <c r="A21" s="18" t="s">
        <v>176</v>
      </c>
      <c r="B21" s="193" t="s">
        <v>246</v>
      </c>
      <c r="C21" s="52">
        <f>SUM(C22:C26)</f>
        <v>0</v>
      </c>
      <c r="D21" s="52">
        <f>SUM(D22:D26)</f>
        <v>400</v>
      </c>
      <c r="E21" s="52">
        <f>SUM(E22:E26)</f>
        <v>0</v>
      </c>
      <c r="F21" s="286">
        <f>SUM(F22:F26)</f>
        <v>0</v>
      </c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3.5" customHeight="1">
      <c r="A22" s="10" t="s">
        <v>177</v>
      </c>
      <c r="B22" s="25" t="s">
        <v>247</v>
      </c>
      <c r="C22" s="10"/>
      <c r="D22" s="10"/>
      <c r="E22" s="10"/>
      <c r="F22" s="314"/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3.5" customHeight="1">
      <c r="A23" s="10" t="s">
        <v>178</v>
      </c>
      <c r="B23" s="25" t="s">
        <v>248</v>
      </c>
      <c r="C23" s="10"/>
      <c r="D23" s="10"/>
      <c r="E23" s="10"/>
      <c r="F23" s="314"/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3.5" customHeight="1">
      <c r="A24" s="10" t="s">
        <v>179</v>
      </c>
      <c r="B24" s="25" t="s">
        <v>683</v>
      </c>
      <c r="C24" s="10">
        <v>0</v>
      </c>
      <c r="D24" s="10">
        <v>400</v>
      </c>
      <c r="E24" s="10"/>
      <c r="F24" s="314"/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3.5" customHeight="1">
      <c r="A25" s="10" t="s">
        <v>180</v>
      </c>
      <c r="B25" s="25" t="s">
        <v>249</v>
      </c>
      <c r="C25" s="10"/>
      <c r="D25" s="10"/>
      <c r="E25" s="10"/>
      <c r="F25" s="314"/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3.5" customHeight="1">
      <c r="A26" s="183" t="s">
        <v>181</v>
      </c>
      <c r="B26" s="25" t="s">
        <v>250</v>
      </c>
      <c r="C26" s="10"/>
      <c r="D26" s="10"/>
      <c r="E26" s="10"/>
      <c r="F26" s="314"/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8" customHeight="1">
      <c r="A27" s="18" t="s">
        <v>188</v>
      </c>
      <c r="B27" s="193" t="s">
        <v>332</v>
      </c>
      <c r="C27" s="234">
        <f>SUM(C28:C29)</f>
        <v>0</v>
      </c>
      <c r="D27" s="234">
        <f>SUM(D28:D29)</f>
        <v>2000</v>
      </c>
      <c r="E27" s="234">
        <f>SUM(E28:E29)</f>
        <v>0</v>
      </c>
      <c r="F27" s="287">
        <f>SUM(F28:F29)</f>
        <v>0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3.5" customHeight="1">
      <c r="A28" s="10" t="s">
        <v>685</v>
      </c>
      <c r="B28" s="25" t="s">
        <v>686</v>
      </c>
      <c r="C28" s="10">
        <v>0</v>
      </c>
      <c r="D28" s="10">
        <v>2000</v>
      </c>
      <c r="E28" s="51"/>
      <c r="F28" s="288"/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3.5" customHeight="1" hidden="1">
      <c r="A29" s="10" t="s">
        <v>196</v>
      </c>
      <c r="B29" s="25" t="s">
        <v>199</v>
      </c>
      <c r="C29" s="51"/>
      <c r="D29" s="51"/>
      <c r="E29" s="51"/>
      <c r="F29" s="288"/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24" customHeight="1">
      <c r="A30" s="261" t="s">
        <v>388</v>
      </c>
      <c r="B30" s="267" t="s">
        <v>402</v>
      </c>
      <c r="C30" s="269">
        <f>SUM(C31+C33)</f>
        <v>21669</v>
      </c>
      <c r="D30" s="269">
        <f>SUM(D31+D33)</f>
        <v>21669</v>
      </c>
      <c r="E30" s="269">
        <f>SUM(E31+E33)</f>
        <v>21669</v>
      </c>
      <c r="F30" s="297">
        <f>SUM(F31+F33)</f>
        <v>21669</v>
      </c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7.25" customHeight="1">
      <c r="A31" s="260"/>
      <c r="B31" s="268" t="s">
        <v>403</v>
      </c>
      <c r="C31" s="39">
        <f>SUM(C32:C32)</f>
        <v>21669</v>
      </c>
      <c r="D31" s="39">
        <f>SUM(D32:D32)</f>
        <v>21669</v>
      </c>
      <c r="E31" s="39">
        <f>SUM(E32:E32)</f>
        <v>21669</v>
      </c>
      <c r="F31" s="289">
        <f>SUM(F32:F32)</f>
        <v>21669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5" customHeight="1">
      <c r="A32" s="260"/>
      <c r="B32" s="203" t="s">
        <v>550</v>
      </c>
      <c r="C32" s="12">
        <f>14978+6691</f>
        <v>21669</v>
      </c>
      <c r="D32" s="12">
        <f>14978+6691</f>
        <v>21669</v>
      </c>
      <c r="E32" s="12">
        <f>14978+6691</f>
        <v>21669</v>
      </c>
      <c r="F32" s="12">
        <f>14978+6691</f>
        <v>21669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6.5" customHeight="1" thickBot="1">
      <c r="A33" s="260"/>
      <c r="B33" s="268" t="s">
        <v>404</v>
      </c>
      <c r="C33" s="39">
        <f>C34</f>
        <v>0</v>
      </c>
      <c r="D33" s="39">
        <f>D34</f>
        <v>0</v>
      </c>
      <c r="E33" s="39">
        <f>E34</f>
        <v>0</v>
      </c>
      <c r="F33" s="289">
        <f>F34</f>
        <v>0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3.5" customHeight="1" hidden="1" thickBot="1">
      <c r="A34" s="260"/>
      <c r="B34" s="13" t="s">
        <v>405</v>
      </c>
      <c r="C34" s="344"/>
      <c r="D34" s="16"/>
      <c r="E34" s="16"/>
      <c r="F34" s="290"/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23.25" customHeight="1" thickBot="1">
      <c r="A35" s="346"/>
      <c r="B35" s="345" t="s">
        <v>3</v>
      </c>
      <c r="C35" s="340">
        <f>SUM(C12+C21+C27+C30)</f>
        <v>21769</v>
      </c>
      <c r="D35" s="248">
        <f>SUM(D12+D21+D27+D30)</f>
        <v>29169</v>
      </c>
      <c r="E35" s="248">
        <f>SUM(E12+E21+E27+E30)</f>
        <v>21769</v>
      </c>
      <c r="F35" s="291">
        <f>SUM(F12+F21+F27+F30)</f>
        <v>21769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20.25" customHeight="1">
      <c r="A36" s="183"/>
      <c r="B36" s="197" t="s">
        <v>406</v>
      </c>
      <c r="C36" s="271">
        <f>C37+C45+C54</f>
        <v>32803</v>
      </c>
      <c r="D36" s="271">
        <f>D37+D45+D54</f>
        <v>40235</v>
      </c>
      <c r="E36" s="315">
        <f>E37+E45+E54</f>
        <v>32803</v>
      </c>
      <c r="F36" s="315">
        <f>F37+F45+F54</f>
        <v>32803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8" customHeight="1">
      <c r="A37" s="18" t="s">
        <v>251</v>
      </c>
      <c r="B37" s="193" t="s">
        <v>2</v>
      </c>
      <c r="C37" s="52">
        <f>SUM(C38:C39)</f>
        <v>1700</v>
      </c>
      <c r="D37" s="52">
        <f>SUM(D38:D39)</f>
        <v>5498</v>
      </c>
      <c r="E37" s="52">
        <f>SUM(E38:E39)</f>
        <v>1700</v>
      </c>
      <c r="F37" s="52">
        <f>SUM(F38:F39)</f>
        <v>1700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3.5" customHeight="1">
      <c r="A38" s="18"/>
      <c r="B38" s="23" t="s">
        <v>321</v>
      </c>
      <c r="C38" s="19"/>
      <c r="D38" s="19"/>
      <c r="E38" s="19"/>
      <c r="F38" s="19"/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3.5" customHeight="1">
      <c r="A39" s="18"/>
      <c r="B39" s="302" t="s">
        <v>369</v>
      </c>
      <c r="C39" s="303">
        <f>SUM(C40:C44)</f>
        <v>1700</v>
      </c>
      <c r="D39" s="303">
        <f>SUM(D40:D44)</f>
        <v>5498</v>
      </c>
      <c r="E39" s="303">
        <f>SUM(E40:E44)</f>
        <v>1700</v>
      </c>
      <c r="F39" s="303">
        <f>SUM(F40:F44)</f>
        <v>1700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300" customFormat="1" ht="13.5" customHeight="1">
      <c r="A40" s="10"/>
      <c r="B40" s="245" t="s">
        <v>687</v>
      </c>
      <c r="C40" s="458">
        <v>1700</v>
      </c>
      <c r="D40" s="458">
        <f>1700+300</f>
        <v>2000</v>
      </c>
      <c r="E40" s="458">
        <v>1700</v>
      </c>
      <c r="F40" s="458">
        <v>1700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300" customFormat="1" ht="13.5" customHeight="1">
      <c r="A41" s="10"/>
      <c r="B41" s="245" t="s">
        <v>661</v>
      </c>
      <c r="C41" s="458">
        <v>0</v>
      </c>
      <c r="D41" s="458">
        <v>228</v>
      </c>
      <c r="E41" s="458"/>
      <c r="F41" s="458"/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300" customFormat="1" ht="13.5" customHeight="1">
      <c r="A42" s="10"/>
      <c r="B42" s="245" t="s">
        <v>673</v>
      </c>
      <c r="C42" s="458">
        <v>0</v>
      </c>
      <c r="D42" s="458">
        <v>2963</v>
      </c>
      <c r="E42" s="458"/>
      <c r="F42" s="458"/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300" customFormat="1" ht="13.5" customHeight="1">
      <c r="A43" s="10"/>
      <c r="B43" s="245" t="s">
        <v>699</v>
      </c>
      <c r="C43" s="458">
        <v>0</v>
      </c>
      <c r="D43" s="458">
        <v>22</v>
      </c>
      <c r="E43" s="458"/>
      <c r="F43" s="458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300" customFormat="1" ht="13.5" customHeight="1">
      <c r="A44" s="10"/>
      <c r="B44" s="245" t="s">
        <v>702</v>
      </c>
      <c r="C44" s="458">
        <v>0</v>
      </c>
      <c r="D44" s="458">
        <v>285</v>
      </c>
      <c r="E44" s="458"/>
      <c r="F44" s="458"/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8" customHeight="1">
      <c r="A45" s="18" t="s">
        <v>400</v>
      </c>
      <c r="B45" s="208" t="s">
        <v>1</v>
      </c>
      <c r="C45" s="52">
        <f>SUM(C46+C50)</f>
        <v>22803</v>
      </c>
      <c r="D45" s="52">
        <f>SUM(D46+D50)</f>
        <v>25122</v>
      </c>
      <c r="E45" s="52">
        <f>SUM(E46+E50)</f>
        <v>22803</v>
      </c>
      <c r="F45" s="52">
        <f>SUM(F46+F50)</f>
        <v>22803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3.5" customHeight="1">
      <c r="A46" s="18"/>
      <c r="B46" s="23" t="s">
        <v>333</v>
      </c>
      <c r="C46" s="303">
        <f>SUM(C47:C49)</f>
        <v>21669</v>
      </c>
      <c r="D46" s="303">
        <f>SUM(D47:D49)</f>
        <v>23488</v>
      </c>
      <c r="E46" s="303">
        <f>SUM(E47:E48)</f>
        <v>21669</v>
      </c>
      <c r="F46" s="303">
        <f>SUM(F47:F48)</f>
        <v>21669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3.5" customHeight="1">
      <c r="A47" s="18"/>
      <c r="B47" s="23" t="s">
        <v>624</v>
      </c>
      <c r="C47" s="467">
        <v>14978</v>
      </c>
      <c r="D47" s="556">
        <v>14978</v>
      </c>
      <c r="E47" s="467">
        <v>14978</v>
      </c>
      <c r="F47" s="467">
        <v>14978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3.5" customHeight="1">
      <c r="A48" s="18"/>
      <c r="B48" s="23" t="s">
        <v>625</v>
      </c>
      <c r="C48" s="467">
        <v>6691</v>
      </c>
      <c r="D48" s="556">
        <v>6691</v>
      </c>
      <c r="E48" s="467">
        <v>6691</v>
      </c>
      <c r="F48" s="467">
        <v>6691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3.5" customHeight="1">
      <c r="A49" s="18"/>
      <c r="B49" s="23" t="s">
        <v>674</v>
      </c>
      <c r="C49" s="467">
        <v>0</v>
      </c>
      <c r="D49" s="556">
        <v>1819</v>
      </c>
      <c r="E49" s="467"/>
      <c r="F49" s="467"/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3.5" customHeight="1">
      <c r="A50" s="18"/>
      <c r="B50" s="304" t="s">
        <v>334</v>
      </c>
      <c r="C50" s="303">
        <f>SUM(C51:C53)</f>
        <v>1134</v>
      </c>
      <c r="D50" s="303">
        <f>SUM(D51:D53)</f>
        <v>1634</v>
      </c>
      <c r="E50" s="303">
        <f>SUM(E51:E53)</f>
        <v>1134</v>
      </c>
      <c r="F50" s="303">
        <f>SUM(F51:F53)</f>
        <v>1134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s="300" customFormat="1" ht="13.5" customHeight="1">
      <c r="A51" s="10"/>
      <c r="B51" s="318" t="s">
        <v>528</v>
      </c>
      <c r="C51" s="467">
        <v>1134</v>
      </c>
      <c r="D51" s="467">
        <v>1134</v>
      </c>
      <c r="E51" s="467">
        <v>1134</v>
      </c>
      <c r="F51" s="467">
        <v>1134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321" customFormat="1" ht="13.5" customHeight="1">
      <c r="A52" s="317"/>
      <c r="B52" s="318" t="s">
        <v>704</v>
      </c>
      <c r="C52" s="467">
        <v>0</v>
      </c>
      <c r="D52" s="467">
        <v>500</v>
      </c>
      <c r="E52" s="467"/>
      <c r="F52" s="467"/>
      <c r="G52" s="319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</row>
    <row r="53" spans="1:46" s="300" customFormat="1" ht="13.5" customHeight="1" hidden="1">
      <c r="A53" s="10"/>
      <c r="B53" s="23"/>
      <c r="C53" s="301"/>
      <c r="D53" s="301"/>
      <c r="E53" s="301"/>
      <c r="F53" s="301"/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9.5" customHeight="1">
      <c r="A54" s="18" t="s">
        <v>407</v>
      </c>
      <c r="B54" s="28" t="s">
        <v>10</v>
      </c>
      <c r="C54" s="52">
        <f>SUM(C55:C58)</f>
        <v>8300</v>
      </c>
      <c r="D54" s="52">
        <f>SUM(D55:D58)</f>
        <v>9615</v>
      </c>
      <c r="E54" s="52">
        <f>SUM(E55:E58)</f>
        <v>8300</v>
      </c>
      <c r="F54" s="52">
        <f>SUM(F55:F58)</f>
        <v>8300</v>
      </c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3.5" customHeight="1">
      <c r="A55" s="18"/>
      <c r="B55" s="24" t="s">
        <v>411</v>
      </c>
      <c r="C55" s="16">
        <f>10000-1700</f>
        <v>8300</v>
      </c>
      <c r="D55" s="16">
        <f>(10000-1700)+400+1700-285-500</f>
        <v>9615</v>
      </c>
      <c r="E55" s="16">
        <f>10000-1700</f>
        <v>8300</v>
      </c>
      <c r="F55" s="16">
        <f>10000-1700</f>
        <v>8300</v>
      </c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3.5" customHeight="1" hidden="1">
      <c r="A56" s="18"/>
      <c r="B56" s="24" t="s">
        <v>551</v>
      </c>
      <c r="C56" s="16"/>
      <c r="D56" s="16"/>
      <c r="E56" s="16"/>
      <c r="F56" s="16"/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21.75" customHeight="1" thickBot="1">
      <c r="A57" s="67" t="s">
        <v>203</v>
      </c>
      <c r="B57" s="264" t="s">
        <v>395</v>
      </c>
      <c r="C57" s="270">
        <v>0</v>
      </c>
      <c r="D57" s="270">
        <v>0</v>
      </c>
      <c r="E57" s="270">
        <v>0</v>
      </c>
      <c r="F57" s="270">
        <v>0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3.5" customHeight="1" hidden="1" thickBot="1">
      <c r="A58" s="13"/>
      <c r="B58" s="347"/>
      <c r="C58" s="91"/>
      <c r="D58" s="12"/>
      <c r="E58" s="285"/>
      <c r="F58" s="281"/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24" customHeight="1" thickBot="1">
      <c r="A59" s="346"/>
      <c r="B59" s="348" t="s">
        <v>9</v>
      </c>
      <c r="C59" s="340">
        <f>SUM(C37+C45+C54+C57)</f>
        <v>32803</v>
      </c>
      <c r="D59" s="248">
        <f>SUM(D37+D45+D54+D57)</f>
        <v>40235</v>
      </c>
      <c r="E59" s="248">
        <f>SUM(E37+E45+E54+E57)</f>
        <v>32803</v>
      </c>
      <c r="F59" s="305">
        <f>SUM(F37+F45+F54+F57)</f>
        <v>32803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2:46" ht="15.75" customHeight="1">
      <c r="B60" s="2"/>
      <c r="C60" s="2"/>
      <c r="D60" s="2"/>
      <c r="E60" s="2"/>
      <c r="F60" s="2"/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2:46" ht="15.75" customHeight="1">
      <c r="B61" s="2"/>
      <c r="C61" s="2"/>
      <c r="D61" s="2"/>
      <c r="E61" s="2"/>
      <c r="F61" s="2"/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2:46" ht="15.75" customHeight="1">
      <c r="B62" s="2"/>
      <c r="C62" s="2"/>
      <c r="D62" s="2"/>
      <c r="E62" s="2"/>
      <c r="F62" s="2"/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2:46" ht="15.75" customHeight="1">
      <c r="B63" s="2"/>
      <c r="C63" s="2"/>
      <c r="D63" s="2"/>
      <c r="E63" s="2"/>
      <c r="F63" s="2"/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2:46" ht="15.75" customHeight="1">
      <c r="B64" s="2"/>
      <c r="C64" s="2"/>
      <c r="D64" s="2"/>
      <c r="E64" s="2"/>
      <c r="F64" s="2"/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2:46" ht="15.75" customHeight="1">
      <c r="B65" s="2"/>
      <c r="C65" s="2"/>
      <c r="D65" s="2"/>
      <c r="E65" s="2"/>
      <c r="F65" s="2"/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2:46" ht="15.75" customHeight="1">
      <c r="B66" s="2"/>
      <c r="C66" s="2"/>
      <c r="D66" s="2"/>
      <c r="E66" s="2"/>
      <c r="F66" s="2"/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2:46" ht="15.75" customHeight="1">
      <c r="B67" s="2"/>
      <c r="C67" s="2"/>
      <c r="D67" s="2"/>
      <c r="E67" s="2"/>
      <c r="F67" s="2"/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2:46" ht="15.75" customHeight="1">
      <c r="B68" s="2"/>
      <c r="C68" s="2"/>
      <c r="D68" s="2"/>
      <c r="E68" s="2"/>
      <c r="F68" s="2"/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2:46" ht="15.75" customHeight="1">
      <c r="B69" s="2"/>
      <c r="C69" s="2"/>
      <c r="D69" s="2"/>
      <c r="E69" s="2"/>
      <c r="F69" s="2"/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2:46" ht="15.75" customHeight="1">
      <c r="B70" s="2"/>
      <c r="C70" s="2"/>
      <c r="D70" s="2"/>
      <c r="E70" s="2"/>
      <c r="F70" s="2"/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2:46" ht="15.75" customHeight="1">
      <c r="B71" s="2"/>
      <c r="C71" s="2"/>
      <c r="D71" s="2"/>
      <c r="E71" s="2"/>
      <c r="F71" s="2"/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2:46" ht="15.75" customHeight="1">
      <c r="B72" s="2"/>
      <c r="C72" s="2"/>
      <c r="D72" s="2"/>
      <c r="E72" s="2"/>
      <c r="F72" s="2"/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2:46" ht="15.75" customHeight="1">
      <c r="B73" s="2"/>
      <c r="C73" s="2"/>
      <c r="D73" s="2"/>
      <c r="E73" s="2"/>
      <c r="F73" s="2"/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2:46" ht="15.75" customHeight="1">
      <c r="B74" s="2"/>
      <c r="C74" s="2"/>
      <c r="D74" s="2"/>
      <c r="E74" s="2"/>
      <c r="F74" s="2"/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2:46" ht="15.75" customHeight="1">
      <c r="B75" s="2"/>
      <c r="C75" s="2"/>
      <c r="D75" s="2"/>
      <c r="E75" s="2"/>
      <c r="F75" s="2"/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2:46" ht="15.75" customHeight="1">
      <c r="B76" s="2"/>
      <c r="C76" s="2"/>
      <c r="D76" s="2"/>
      <c r="E76" s="2"/>
      <c r="F76" s="2"/>
      <c r="G76" s="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2:46" ht="15.75" customHeight="1">
      <c r="B77" s="2"/>
      <c r="C77" s="2"/>
      <c r="D77" s="2"/>
      <c r="E77" s="2"/>
      <c r="F77" s="2"/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2:46" ht="15.75" customHeight="1">
      <c r="B78" s="2"/>
      <c r="C78" s="2"/>
      <c r="D78" s="2"/>
      <c r="E78" s="2"/>
      <c r="F78" s="2"/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2:46" ht="15.75" customHeight="1">
      <c r="B79" s="2"/>
      <c r="C79" s="2"/>
      <c r="D79" s="2"/>
      <c r="E79" s="2"/>
      <c r="F79" s="2"/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2:46" ht="15.75" customHeight="1">
      <c r="B80" s="2"/>
      <c r="C80" s="2"/>
      <c r="D80" s="2"/>
      <c r="E80" s="2"/>
      <c r="F80" s="2"/>
      <c r="G80" s="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2:46" ht="15.75" customHeight="1">
      <c r="B81" s="2"/>
      <c r="C81" s="2"/>
      <c r="D81" s="2"/>
      <c r="E81" s="2"/>
      <c r="F81" s="2"/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:46" ht="15.75" customHeight="1">
      <c r="B82" s="2"/>
      <c r="C82" s="2"/>
      <c r="D82" s="2"/>
      <c r="E82" s="2"/>
      <c r="F82" s="2"/>
      <c r="G82" s="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2:46" ht="15.75" customHeight="1">
      <c r="B83" s="2"/>
      <c r="C83" s="2"/>
      <c r="D83" s="2"/>
      <c r="E83" s="2"/>
      <c r="F83" s="2"/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2:46" ht="15.75" customHeight="1">
      <c r="B84" s="2"/>
      <c r="C84" s="2"/>
      <c r="D84" s="2"/>
      <c r="E84" s="2"/>
      <c r="F84" s="2"/>
      <c r="G84" s="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2:46" ht="15.75" customHeight="1">
      <c r="B85" s="2"/>
      <c r="C85" s="2"/>
      <c r="D85" s="2"/>
      <c r="E85" s="2"/>
      <c r="F85" s="2"/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2:46" ht="15.75" customHeight="1">
      <c r="B86" s="2"/>
      <c r="C86" s="2"/>
      <c r="D86" s="2"/>
      <c r="E86" s="2"/>
      <c r="F86" s="2"/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2:46" ht="15.75" customHeight="1">
      <c r="B87" s="2"/>
      <c r="C87" s="2"/>
      <c r="D87" s="2"/>
      <c r="E87" s="2"/>
      <c r="F87" s="2"/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2:46" ht="15.75" customHeight="1">
      <c r="B88" s="2"/>
      <c r="C88" s="2"/>
      <c r="D88" s="2"/>
      <c r="E88" s="2"/>
      <c r="F88" s="2"/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2:46" ht="15.75" customHeight="1">
      <c r="B89" s="2"/>
      <c r="C89" s="2"/>
      <c r="D89" s="2"/>
      <c r="E89" s="2"/>
      <c r="F89" s="2"/>
      <c r="G89" s="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2:46" ht="15.75" customHeight="1">
      <c r="B90" s="2"/>
      <c r="C90" s="2"/>
      <c r="D90" s="2"/>
      <c r="E90" s="2"/>
      <c r="F90" s="2"/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2:46" ht="15.75" customHeight="1">
      <c r="B91" s="2"/>
      <c r="C91" s="2"/>
      <c r="D91" s="2"/>
      <c r="E91" s="2"/>
      <c r="F91" s="2"/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2:46" ht="15.75" customHeight="1">
      <c r="B92" s="2"/>
      <c r="C92" s="2"/>
      <c r="D92" s="2"/>
      <c r="E92" s="2"/>
      <c r="F92" s="2"/>
      <c r="G92" s="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2:46" ht="15.75" customHeight="1">
      <c r="B93" s="2"/>
      <c r="C93" s="2"/>
      <c r="D93" s="2"/>
      <c r="E93" s="2"/>
      <c r="F93" s="2"/>
      <c r="G93" s="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2:46" ht="15.75" customHeight="1">
      <c r="B94" s="2"/>
      <c r="C94" s="2"/>
      <c r="D94" s="2"/>
      <c r="E94" s="2"/>
      <c r="F94" s="2"/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2:46" ht="15.75" customHeight="1">
      <c r="B95" s="2"/>
      <c r="C95" s="2"/>
      <c r="D95" s="2"/>
      <c r="E95" s="2"/>
      <c r="F95" s="2"/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2:46" ht="15.75" customHeight="1">
      <c r="B96" s="2"/>
      <c r="C96" s="2"/>
      <c r="D96" s="2"/>
      <c r="E96" s="2"/>
      <c r="F96" s="2"/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2:46" ht="15.75" customHeight="1">
      <c r="B97" s="2"/>
      <c r="C97" s="2"/>
      <c r="D97" s="2"/>
      <c r="E97" s="2"/>
      <c r="F97" s="2"/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2:46" ht="15.75" customHeight="1">
      <c r="B98" s="2"/>
      <c r="C98" s="2"/>
      <c r="D98" s="2"/>
      <c r="E98" s="2"/>
      <c r="F98" s="2"/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2:46" ht="15.75" customHeight="1">
      <c r="B99" s="2"/>
      <c r="C99" s="2"/>
      <c r="D99" s="2"/>
      <c r="E99" s="2"/>
      <c r="F99" s="2"/>
      <c r="G99" s="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:46" ht="15.75" customHeight="1">
      <c r="B100" s="2"/>
      <c r="C100" s="2"/>
      <c r="D100" s="2"/>
      <c r="E100" s="2"/>
      <c r="F100" s="2"/>
      <c r="G100" s="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:46" ht="15.75" customHeight="1">
      <c r="B101" s="2"/>
      <c r="C101" s="2"/>
      <c r="D101" s="2"/>
      <c r="E101" s="2"/>
      <c r="F101" s="2"/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:46" ht="15.75" customHeight="1">
      <c r="B102" s="2"/>
      <c r="C102" s="2"/>
      <c r="D102" s="2"/>
      <c r="E102" s="2"/>
      <c r="F102" s="2"/>
      <c r="G102" s="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:46" ht="15.75" customHeight="1">
      <c r="B103" s="2"/>
      <c r="C103" s="2"/>
      <c r="D103" s="2"/>
      <c r="E103" s="2"/>
      <c r="F103" s="2"/>
      <c r="G103" s="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:46" ht="15.75" customHeight="1">
      <c r="B104" s="2"/>
      <c r="C104" s="2"/>
      <c r="D104" s="2"/>
      <c r="E104" s="2"/>
      <c r="F104" s="2"/>
      <c r="G104" s="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:46" ht="15.75" customHeight="1">
      <c r="B105" s="2"/>
      <c r="C105" s="2"/>
      <c r="D105" s="2"/>
      <c r="E105" s="2"/>
      <c r="F105" s="2"/>
      <c r="G105" s="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2:46" ht="15.75" customHeight="1">
      <c r="B106" s="2"/>
      <c r="C106" s="2"/>
      <c r="D106" s="2"/>
      <c r="E106" s="2"/>
      <c r="F106" s="2"/>
      <c r="G106" s="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2:46" ht="15.75" customHeight="1">
      <c r="B107" s="2"/>
      <c r="C107" s="2"/>
      <c r="D107" s="2"/>
      <c r="E107" s="2"/>
      <c r="F107" s="2"/>
      <c r="G107" s="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2:46" ht="15.75" customHeight="1">
      <c r="B108" s="2"/>
      <c r="C108" s="2"/>
      <c r="D108" s="2"/>
      <c r="E108" s="2"/>
      <c r="F108" s="2"/>
      <c r="G108" s="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2:46" ht="15.75" customHeight="1">
      <c r="B109" s="2"/>
      <c r="C109" s="2"/>
      <c r="D109" s="2"/>
      <c r="E109" s="2"/>
      <c r="F109" s="2"/>
      <c r="G109" s="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2:46" ht="15.75" customHeight="1">
      <c r="B110" s="2"/>
      <c r="C110" s="2"/>
      <c r="D110" s="2"/>
      <c r="E110" s="2"/>
      <c r="F110" s="2"/>
      <c r="G110" s="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2:46" ht="15.75" customHeight="1">
      <c r="B111" s="2"/>
      <c r="C111" s="2"/>
      <c r="D111" s="2"/>
      <c r="E111" s="2"/>
      <c r="F111" s="2"/>
      <c r="G111" s="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2:46" ht="15.75" customHeight="1">
      <c r="B112" s="2"/>
      <c r="C112" s="2"/>
      <c r="D112" s="2"/>
      <c r="E112" s="2"/>
      <c r="F112" s="2"/>
      <c r="G112" s="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2:46" ht="15.75" customHeight="1">
      <c r="B113" s="2"/>
      <c r="C113" s="2"/>
      <c r="D113" s="2"/>
      <c r="E113" s="2"/>
      <c r="F113" s="2"/>
      <c r="G113" s="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2:46" ht="15.75" customHeight="1">
      <c r="B114" s="2"/>
      <c r="C114" s="2"/>
      <c r="D114" s="2"/>
      <c r="E114" s="2"/>
      <c r="F114" s="2"/>
      <c r="G114" s="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2:46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2:46" ht="15.75" customHeight="1">
      <c r="B116" s="2"/>
      <c r="C116" s="2"/>
      <c r="D116" s="2"/>
      <c r="E116" s="2"/>
      <c r="F116" s="2"/>
      <c r="G116" s="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2:46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2:46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2:46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:46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:46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:46" ht="15.75" customHeight="1">
      <c r="B122" s="2"/>
      <c r="C122" s="2"/>
      <c r="D122" s="2"/>
      <c r="E122" s="2"/>
      <c r="F122" s="37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:46" ht="15.75" customHeight="1">
      <c r="B123" s="2"/>
      <c r="C123" s="2"/>
      <c r="D123" s="2"/>
      <c r="E123" s="2"/>
      <c r="F123" s="37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:46" ht="15.75" customHeight="1">
      <c r="B124" s="2"/>
      <c r="C124" s="2"/>
      <c r="D124" s="2"/>
      <c r="E124" s="2"/>
      <c r="F124" s="37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:46" ht="15.75" customHeight="1">
      <c r="B125" s="2"/>
      <c r="C125" s="2"/>
      <c r="D125" s="2"/>
      <c r="E125" s="2"/>
      <c r="F125" s="37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2:46" ht="15.75" customHeight="1">
      <c r="B126" s="2"/>
      <c r="C126" s="2"/>
      <c r="D126" s="2"/>
      <c r="E126" s="2"/>
      <c r="F126" s="37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2:46" ht="15.75" customHeight="1">
      <c r="B127" s="2"/>
      <c r="C127" s="2"/>
      <c r="D127" s="2"/>
      <c r="E127" s="2"/>
      <c r="F127" s="37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2:46" ht="15.75" customHeight="1">
      <c r="B128" s="2"/>
      <c r="C128" s="2"/>
      <c r="D128" s="2"/>
      <c r="E128" s="2"/>
      <c r="F128" s="37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2:46" ht="15.75" customHeight="1">
      <c r="B129" s="2"/>
      <c r="C129" s="2"/>
      <c r="D129" s="2"/>
      <c r="E129" s="2"/>
      <c r="F129" s="37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2:46" ht="15.75" customHeight="1">
      <c r="B130" s="2"/>
      <c r="C130" s="2"/>
      <c r="D130" s="2"/>
      <c r="E130" s="2"/>
      <c r="F130" s="37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2:46" ht="15.75" customHeight="1">
      <c r="B131" s="2"/>
      <c r="C131" s="2"/>
      <c r="D131" s="2"/>
      <c r="E131" s="2"/>
      <c r="F131" s="37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2:46" ht="15.75" customHeight="1">
      <c r="B132" s="2"/>
      <c r="C132" s="2"/>
      <c r="D132" s="2"/>
      <c r="E132" s="2"/>
      <c r="F132" s="37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2:46" ht="15.75" customHeight="1">
      <c r="B133" s="2"/>
      <c r="C133" s="2"/>
      <c r="D133" s="2"/>
      <c r="E133" s="2"/>
      <c r="F133" s="37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2:46" ht="15.75" customHeight="1">
      <c r="B134" s="2"/>
      <c r="C134" s="2"/>
      <c r="D134" s="2"/>
      <c r="E134" s="2"/>
      <c r="F134" s="37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2:46" ht="15.75" customHeight="1">
      <c r="B135" s="2"/>
      <c r="C135" s="2"/>
      <c r="D135" s="2"/>
      <c r="E135" s="2"/>
      <c r="F135" s="37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2:46" ht="15.75" customHeight="1">
      <c r="B136" s="2"/>
      <c r="C136" s="2"/>
      <c r="D136" s="2"/>
      <c r="E136" s="2"/>
      <c r="F136" s="37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2:46" ht="15.75" customHeight="1">
      <c r="B137" s="2"/>
      <c r="C137" s="2"/>
      <c r="D137" s="2"/>
      <c r="E137" s="2"/>
      <c r="F137" s="37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2:46" ht="15.75" customHeight="1">
      <c r="B138" s="2"/>
      <c r="C138" s="2"/>
      <c r="D138" s="2"/>
      <c r="E138" s="2"/>
      <c r="F138" s="37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2:46" ht="15.75" customHeight="1">
      <c r="B139" s="2"/>
      <c r="C139" s="2"/>
      <c r="D139" s="2"/>
      <c r="E139" s="2"/>
      <c r="F139" s="37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2:46" ht="15.75" customHeight="1">
      <c r="B140" s="2"/>
      <c r="C140" s="2"/>
      <c r="D140" s="2"/>
      <c r="E140" s="2"/>
      <c r="F140" s="37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2:46" ht="15.75" customHeight="1">
      <c r="B141" s="2"/>
      <c r="C141" s="2"/>
      <c r="D141" s="2"/>
      <c r="E141" s="2"/>
      <c r="F141" s="37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2:46" ht="15.75" customHeight="1">
      <c r="B142" s="2"/>
      <c r="C142" s="2"/>
      <c r="D142" s="2"/>
      <c r="E142" s="2"/>
      <c r="F142" s="37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2:46" ht="15.75" customHeight="1">
      <c r="B143" s="2"/>
      <c r="C143" s="2"/>
      <c r="D143" s="2"/>
      <c r="E143" s="2"/>
      <c r="F143" s="37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2:46" ht="15.75" customHeight="1">
      <c r="B144" s="2"/>
      <c r="C144" s="2"/>
      <c r="D144" s="2"/>
      <c r="E144" s="2"/>
      <c r="F144" s="3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2:46" ht="15.75" customHeight="1">
      <c r="B145" s="2"/>
      <c r="C145" s="2"/>
      <c r="D145" s="2"/>
      <c r="E145" s="2"/>
      <c r="F145" s="3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2:46" ht="15.75" customHeight="1">
      <c r="B146" s="2"/>
      <c r="C146" s="2"/>
      <c r="D146" s="2"/>
      <c r="E146" s="2"/>
      <c r="F146" s="3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2:46" ht="15.75" customHeight="1">
      <c r="B147" s="2"/>
      <c r="C147" s="2"/>
      <c r="D147" s="2"/>
      <c r="E147" s="2"/>
      <c r="F147" s="3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2:46" ht="15.75" customHeight="1">
      <c r="B148" s="2"/>
      <c r="C148" s="2"/>
      <c r="D148" s="2"/>
      <c r="E148" s="2"/>
      <c r="F148" s="3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2:46" ht="15.75" customHeight="1">
      <c r="B149" s="2"/>
      <c r="C149" s="2"/>
      <c r="D149" s="2"/>
      <c r="E149" s="2"/>
      <c r="F149" s="3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2:46" ht="15.75" customHeight="1">
      <c r="B150" s="2"/>
      <c r="C150" s="2"/>
      <c r="D150" s="2"/>
      <c r="E150" s="2"/>
      <c r="F150" s="3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2:46" ht="15.75" customHeight="1">
      <c r="B151" s="2"/>
      <c r="C151" s="2"/>
      <c r="D151" s="2"/>
      <c r="E151" s="2"/>
      <c r="F151" s="3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2:46" ht="15.75" customHeight="1">
      <c r="B152" s="2"/>
      <c r="C152" s="2"/>
      <c r="D152" s="2"/>
      <c r="E152" s="2"/>
      <c r="F152" s="3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2:46" ht="15.75" customHeight="1">
      <c r="B153" s="2"/>
      <c r="C153" s="2"/>
      <c r="D153" s="2"/>
      <c r="E153" s="2"/>
      <c r="F153" s="3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2:46" ht="15.75" customHeight="1">
      <c r="B154" s="2"/>
      <c r="C154" s="2"/>
      <c r="D154" s="2"/>
      <c r="E154" s="2"/>
      <c r="F154" s="3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2:46" ht="15.75" customHeight="1">
      <c r="B155" s="2"/>
      <c r="C155" s="2"/>
      <c r="D155" s="2"/>
      <c r="E155" s="2"/>
      <c r="F155" s="3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2:46" ht="15.75" customHeight="1">
      <c r="B156" s="2"/>
      <c r="C156" s="2"/>
      <c r="D156" s="2"/>
      <c r="E156" s="2"/>
      <c r="F156" s="3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2:46" ht="15.75" customHeight="1">
      <c r="B157" s="2"/>
      <c r="C157" s="2"/>
      <c r="D157" s="2"/>
      <c r="E157" s="2"/>
      <c r="F157" s="3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2:46" ht="15.75" customHeight="1">
      <c r="B158" s="2"/>
      <c r="C158" s="2"/>
      <c r="D158" s="2"/>
      <c r="E158" s="2"/>
      <c r="F158" s="3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2:46" ht="15.75" customHeight="1">
      <c r="B159" s="2"/>
      <c r="C159" s="2"/>
      <c r="D159" s="2"/>
      <c r="E159" s="2"/>
      <c r="F159" s="3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2:46" ht="15.75" customHeight="1">
      <c r="B160" s="2"/>
      <c r="C160" s="2"/>
      <c r="D160" s="2"/>
      <c r="E160" s="2"/>
      <c r="F160" s="3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2:46" ht="15.75" customHeight="1">
      <c r="B161" s="2"/>
      <c r="C161" s="2"/>
      <c r="D161" s="2"/>
      <c r="E161" s="2"/>
      <c r="F161" s="3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2:46" ht="15.75" customHeight="1">
      <c r="B162" s="2"/>
      <c r="C162" s="2"/>
      <c r="D162" s="2"/>
      <c r="E162" s="2"/>
      <c r="F162" s="3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2:46" ht="15.75" customHeight="1">
      <c r="B163" s="2"/>
      <c r="C163" s="2"/>
      <c r="D163" s="2"/>
      <c r="E163" s="2"/>
      <c r="F163" s="3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2:46" ht="15.75" customHeight="1">
      <c r="B164" s="2"/>
      <c r="C164" s="2"/>
      <c r="D164" s="2"/>
      <c r="E164" s="2"/>
      <c r="F164" s="3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2:46" ht="15.75" customHeight="1">
      <c r="B165" s="2"/>
      <c r="C165" s="2"/>
      <c r="D165" s="2"/>
      <c r="E165" s="2"/>
      <c r="F165" s="3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2:46" ht="15.75" customHeight="1">
      <c r="B166" s="2"/>
      <c r="C166" s="2"/>
      <c r="D166" s="2"/>
      <c r="E166" s="2"/>
      <c r="F166" s="3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2:46" ht="15.75" customHeight="1">
      <c r="B167" s="2"/>
      <c r="C167" s="2"/>
      <c r="D167" s="2"/>
      <c r="E167" s="2"/>
      <c r="F167" s="3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2:46" ht="15.75" customHeight="1">
      <c r="B168" s="2"/>
      <c r="C168" s="2"/>
      <c r="D168" s="2"/>
      <c r="E168" s="2"/>
      <c r="F168" s="3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2:46" ht="15.75" customHeight="1">
      <c r="B169" s="2"/>
      <c r="C169" s="2"/>
      <c r="D169" s="2"/>
      <c r="E169" s="2"/>
      <c r="F169" s="3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2:46" ht="15.75" customHeight="1">
      <c r="B170" s="2"/>
      <c r="C170" s="2"/>
      <c r="D170" s="2"/>
      <c r="E170" s="2"/>
      <c r="F170" s="3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2:46" ht="15.75" customHeight="1">
      <c r="B171" s="2"/>
      <c r="C171" s="2"/>
      <c r="D171" s="2"/>
      <c r="E171" s="2"/>
      <c r="F171" s="3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2:46" ht="15.75" customHeight="1">
      <c r="B172" s="2"/>
      <c r="C172" s="2"/>
      <c r="D172" s="2"/>
      <c r="E172" s="2"/>
      <c r="F172" s="3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2:46" ht="15.75" customHeight="1">
      <c r="B173" s="2"/>
      <c r="C173" s="2"/>
      <c r="D173" s="2"/>
      <c r="E173" s="2"/>
      <c r="F173" s="3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2:46" ht="15.75" customHeight="1">
      <c r="B174" s="2"/>
      <c r="C174" s="2"/>
      <c r="D174" s="2"/>
      <c r="E174" s="2"/>
      <c r="F174" s="3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2:46" ht="15.75" customHeight="1">
      <c r="B175" s="2"/>
      <c r="C175" s="2"/>
      <c r="D175" s="2"/>
      <c r="E175" s="2"/>
      <c r="F175" s="3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2:46" ht="15.75" customHeight="1">
      <c r="B176" s="2"/>
      <c r="C176" s="2"/>
      <c r="D176" s="2"/>
      <c r="E176" s="2"/>
      <c r="F176" s="3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2:46" ht="15.75" customHeight="1">
      <c r="B177" s="2"/>
      <c r="C177" s="2"/>
      <c r="D177" s="2"/>
      <c r="E177" s="2"/>
      <c r="F177" s="3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2:46" ht="15.75" customHeight="1">
      <c r="B178" s="2"/>
      <c r="C178" s="2"/>
      <c r="D178" s="2"/>
      <c r="E178" s="2"/>
      <c r="F178" s="3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2:46" ht="15.75" customHeight="1">
      <c r="B179" s="2"/>
      <c r="C179" s="2"/>
      <c r="D179" s="2"/>
      <c r="E179" s="2"/>
      <c r="F179" s="3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2:46" ht="15.75" customHeight="1">
      <c r="B180" s="2"/>
      <c r="C180" s="2"/>
      <c r="D180" s="2"/>
      <c r="E180" s="2"/>
      <c r="F180" s="3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2:46" ht="15.75" customHeight="1">
      <c r="B181" s="2"/>
      <c r="C181" s="2"/>
      <c r="D181" s="2"/>
      <c r="E181" s="2"/>
      <c r="F181" s="3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2:46" ht="15.75" customHeight="1">
      <c r="B182" s="2"/>
      <c r="C182" s="2"/>
      <c r="D182" s="2"/>
      <c r="E182" s="2"/>
      <c r="F182" s="3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2:46" ht="15.75" customHeight="1">
      <c r="B183" s="2"/>
      <c r="C183" s="2"/>
      <c r="D183" s="2"/>
      <c r="E183" s="2"/>
      <c r="F183" s="3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2:46" ht="15.75" customHeight="1">
      <c r="B184" s="2"/>
      <c r="C184" s="2"/>
      <c r="D184" s="2"/>
      <c r="E184" s="2"/>
      <c r="F184" s="3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2:46" ht="15.75" customHeight="1">
      <c r="B185" s="2"/>
      <c r="C185" s="2"/>
      <c r="D185" s="2"/>
      <c r="E185" s="2"/>
      <c r="F185" s="3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2:46" ht="15.75" customHeight="1">
      <c r="B186" s="2"/>
      <c r="C186" s="2"/>
      <c r="D186" s="2"/>
      <c r="E186" s="2"/>
      <c r="F186" s="3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2:46" ht="15.75" customHeight="1">
      <c r="B187" s="2"/>
      <c r="C187" s="2"/>
      <c r="D187" s="2"/>
      <c r="E187" s="2"/>
      <c r="F187" s="3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2:46" ht="15.75" customHeight="1">
      <c r="B188" s="2"/>
      <c r="C188" s="2"/>
      <c r="D188" s="2"/>
      <c r="E188" s="2"/>
      <c r="F188" s="3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2:46" ht="15.75" customHeight="1">
      <c r="B189" s="2"/>
      <c r="C189" s="2"/>
      <c r="D189" s="2"/>
      <c r="E189" s="2"/>
      <c r="F189" s="3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2:46" ht="15.75" customHeight="1">
      <c r="B190" s="2"/>
      <c r="C190" s="2"/>
      <c r="D190" s="2"/>
      <c r="E190" s="2"/>
      <c r="F190" s="3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2:46" ht="15.75" customHeight="1">
      <c r="B191" s="2"/>
      <c r="C191" s="2"/>
      <c r="D191" s="2"/>
      <c r="E191" s="2"/>
      <c r="F191" s="3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2:46" ht="15.75" customHeight="1">
      <c r="B192" s="2"/>
      <c r="C192" s="2"/>
      <c r="D192" s="2"/>
      <c r="E192" s="2"/>
      <c r="F192" s="3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2:46" ht="15.75" customHeight="1">
      <c r="B193" s="2"/>
      <c r="C193" s="2"/>
      <c r="D193" s="2"/>
      <c r="E193" s="2"/>
      <c r="F193" s="3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2:46" ht="15.75" customHeight="1">
      <c r="B194" s="2"/>
      <c r="C194" s="2"/>
      <c r="D194" s="2"/>
      <c r="E194" s="2"/>
      <c r="F194" s="3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2:46" ht="15.75" customHeight="1">
      <c r="B195" s="2"/>
      <c r="C195" s="2"/>
      <c r="D195" s="2"/>
      <c r="E195" s="2"/>
      <c r="F195" s="3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2:46" ht="15.75" customHeight="1">
      <c r="B196" s="2"/>
      <c r="C196" s="2"/>
      <c r="D196" s="2"/>
      <c r="E196" s="2"/>
      <c r="F196" s="3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2:46" ht="15.75" customHeight="1">
      <c r="B197" s="2"/>
      <c r="C197" s="2"/>
      <c r="D197" s="2"/>
      <c r="E197" s="2"/>
      <c r="F197" s="3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2:46" ht="15.75" customHeight="1">
      <c r="B198" s="2"/>
      <c r="C198" s="2"/>
      <c r="D198" s="2"/>
      <c r="E198" s="2"/>
      <c r="F198" s="3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2:46" ht="15.75" customHeight="1">
      <c r="B199" s="2"/>
      <c r="C199" s="2"/>
      <c r="D199" s="2"/>
      <c r="E199" s="2"/>
      <c r="F199" s="3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2:46" ht="15.75" customHeight="1">
      <c r="B200" s="2"/>
      <c r="C200" s="2"/>
      <c r="D200" s="2"/>
      <c r="E200" s="2"/>
      <c r="F200" s="3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2:46" ht="15.75" customHeight="1">
      <c r="B201" s="2"/>
      <c r="C201" s="2"/>
      <c r="D201" s="2"/>
      <c r="E201" s="2"/>
      <c r="F201" s="3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2:46" ht="15.75" customHeight="1">
      <c r="B202" s="2"/>
      <c r="C202" s="2"/>
      <c r="D202" s="2"/>
      <c r="E202" s="2"/>
      <c r="F202" s="3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2:46" ht="15.75" customHeight="1">
      <c r="B203" s="2"/>
      <c r="C203" s="2"/>
      <c r="D203" s="2"/>
      <c r="E203" s="2"/>
      <c r="F203" s="3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2:46" ht="15.75" customHeight="1">
      <c r="B204" s="2"/>
      <c r="C204" s="2"/>
      <c r="D204" s="2"/>
      <c r="E204" s="2"/>
      <c r="F204" s="3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2:46" ht="15.75" customHeight="1">
      <c r="B205" s="2"/>
      <c r="C205" s="2"/>
      <c r="D205" s="2"/>
      <c r="E205" s="2"/>
      <c r="F205" s="3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2:46" ht="15.75" customHeight="1">
      <c r="B206" s="2"/>
      <c r="C206" s="2"/>
      <c r="D206" s="2"/>
      <c r="E206" s="2"/>
      <c r="F206" s="3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2:46" ht="15.75" customHeight="1">
      <c r="B207" s="2"/>
      <c r="C207" s="2"/>
      <c r="D207" s="2"/>
      <c r="E207" s="2"/>
      <c r="F207" s="3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2:46" ht="15.75" customHeight="1">
      <c r="B208" s="2"/>
      <c r="C208" s="2"/>
      <c r="D208" s="2"/>
      <c r="E208" s="2"/>
      <c r="F208" s="3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2:46" ht="15.75" customHeight="1">
      <c r="B209" s="2"/>
      <c r="C209" s="2"/>
      <c r="D209" s="2"/>
      <c r="E209" s="2"/>
      <c r="F209" s="3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2:46" ht="15.75" customHeight="1">
      <c r="B210" s="2"/>
      <c r="C210" s="2"/>
      <c r="D210" s="2"/>
      <c r="E210" s="2"/>
      <c r="F210" s="3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2:46" ht="15.75" customHeight="1">
      <c r="B211" s="2"/>
      <c r="C211" s="2"/>
      <c r="D211" s="2"/>
      <c r="E211" s="2"/>
      <c r="F211" s="3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2:46" ht="15.75" customHeight="1">
      <c r="B212" s="2"/>
      <c r="C212" s="2"/>
      <c r="D212" s="2"/>
      <c r="E212" s="2"/>
      <c r="F212" s="3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2:46" ht="15.75" customHeight="1">
      <c r="B213" s="2"/>
      <c r="C213" s="2"/>
      <c r="D213" s="2"/>
      <c r="E213" s="2"/>
      <c r="F213" s="3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2:46" ht="15.75" customHeight="1">
      <c r="B214" s="2"/>
      <c r="C214" s="2"/>
      <c r="D214" s="2"/>
      <c r="E214" s="2"/>
      <c r="F214" s="3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2:46" ht="15.75" customHeight="1">
      <c r="B215" s="2"/>
      <c r="C215" s="2"/>
      <c r="D215" s="2"/>
      <c r="E215" s="2"/>
      <c r="F215" s="3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2:46" ht="15.75" customHeight="1">
      <c r="B216" s="2"/>
      <c r="C216" s="2"/>
      <c r="D216" s="2"/>
      <c r="E216" s="2"/>
      <c r="F216" s="3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2:46" ht="15.75" customHeight="1">
      <c r="B217" s="2"/>
      <c r="C217" s="2"/>
      <c r="D217" s="2"/>
      <c r="E217" s="2"/>
      <c r="F217" s="3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2:46" ht="15.75" customHeight="1">
      <c r="B218" s="2"/>
      <c r="C218" s="2"/>
      <c r="D218" s="2"/>
      <c r="E218" s="2"/>
      <c r="F218" s="3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2:46" ht="15.75" customHeight="1">
      <c r="B219" s="2"/>
      <c r="C219" s="2"/>
      <c r="D219" s="2"/>
      <c r="E219" s="2"/>
      <c r="F219" s="3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2:46" ht="15.75" customHeight="1">
      <c r="B220" s="2"/>
      <c r="C220" s="2"/>
      <c r="D220" s="2"/>
      <c r="E220" s="2"/>
      <c r="F220" s="3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2:46" ht="15.75" customHeight="1">
      <c r="B221" s="2"/>
      <c r="C221" s="2"/>
      <c r="D221" s="2"/>
      <c r="E221" s="2"/>
      <c r="F221" s="3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2:46" ht="15.75" customHeight="1">
      <c r="B222" s="2"/>
      <c r="C222" s="2"/>
      <c r="D222" s="2"/>
      <c r="E222" s="2"/>
      <c r="F222" s="3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2:46" ht="15.75" customHeight="1">
      <c r="B223" s="2"/>
      <c r="C223" s="2"/>
      <c r="D223" s="2"/>
      <c r="E223" s="2"/>
      <c r="F223" s="3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2:46" ht="15.75" customHeight="1">
      <c r="B224" s="2"/>
      <c r="C224" s="2"/>
      <c r="D224" s="2"/>
      <c r="E224" s="2"/>
      <c r="F224" s="3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2:46" ht="15.75" customHeight="1">
      <c r="B225" s="2"/>
      <c r="C225" s="2"/>
      <c r="D225" s="2"/>
      <c r="E225" s="2"/>
      <c r="F225" s="3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2:46" ht="15.75" customHeight="1">
      <c r="B226" s="2"/>
      <c r="C226" s="2"/>
      <c r="D226" s="2"/>
      <c r="E226" s="2"/>
      <c r="F226" s="3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2:46" ht="15.75" customHeight="1">
      <c r="B227" s="2"/>
      <c r="C227" s="2"/>
      <c r="D227" s="2"/>
      <c r="E227" s="2"/>
      <c r="F227" s="3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2:46" ht="15.75" customHeight="1">
      <c r="B228" s="2"/>
      <c r="C228" s="2"/>
      <c r="D228" s="2"/>
      <c r="E228" s="2"/>
      <c r="F228" s="3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2:46" ht="15.75" customHeight="1">
      <c r="B229" s="2"/>
      <c r="C229" s="2"/>
      <c r="D229" s="2"/>
      <c r="E229" s="2"/>
      <c r="F229" s="3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2:46" ht="15.75" customHeight="1">
      <c r="B230" s="2"/>
      <c r="C230" s="2"/>
      <c r="D230" s="2"/>
      <c r="E230" s="2"/>
      <c r="F230" s="3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2:46" ht="15.75" customHeight="1">
      <c r="B231" s="2"/>
      <c r="C231" s="2"/>
      <c r="D231" s="2"/>
      <c r="E231" s="2"/>
      <c r="F231" s="3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2:46" ht="15.75" customHeight="1">
      <c r="B232" s="2"/>
      <c r="C232" s="2"/>
      <c r="D232" s="2"/>
      <c r="E232" s="2"/>
      <c r="F232" s="3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2:46" ht="15.75" customHeight="1">
      <c r="B233" s="2"/>
      <c r="C233" s="2"/>
      <c r="D233" s="2"/>
      <c r="E233" s="2"/>
      <c r="F233" s="3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2:46" ht="15.75" customHeight="1">
      <c r="B234" s="2"/>
      <c r="C234" s="2"/>
      <c r="D234" s="2"/>
      <c r="E234" s="2"/>
      <c r="F234" s="3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2:46" ht="15.75" customHeight="1">
      <c r="B235" s="2"/>
      <c r="C235" s="2"/>
      <c r="D235" s="2"/>
      <c r="E235" s="2"/>
      <c r="F235" s="3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2:46" ht="15.75" customHeight="1">
      <c r="B236" s="2"/>
      <c r="C236" s="2"/>
      <c r="D236" s="2"/>
      <c r="E236" s="2"/>
      <c r="F236" s="3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2:46" ht="15.75" customHeight="1">
      <c r="B237" s="2"/>
      <c r="C237" s="2"/>
      <c r="D237" s="2"/>
      <c r="E237" s="2"/>
      <c r="F237" s="3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2:46" ht="15.75" customHeight="1">
      <c r="B238" s="2"/>
      <c r="C238" s="2"/>
      <c r="D238" s="2"/>
      <c r="E238" s="2"/>
      <c r="F238" s="3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2:46" ht="15.75" customHeight="1">
      <c r="B239" s="2"/>
      <c r="C239" s="2"/>
      <c r="D239" s="2"/>
      <c r="E239" s="2"/>
      <c r="F239" s="3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2:46" ht="15.75" customHeight="1">
      <c r="B240" s="2"/>
      <c r="C240" s="2"/>
      <c r="D240" s="2"/>
      <c r="E240" s="2"/>
      <c r="F240" s="3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2:46" ht="15.75" customHeight="1">
      <c r="B241" s="2"/>
      <c r="C241" s="2"/>
      <c r="D241" s="2"/>
      <c r="E241" s="2"/>
      <c r="F241" s="3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2:46" ht="15.75" customHeight="1">
      <c r="B242" s="2"/>
      <c r="C242" s="2"/>
      <c r="D242" s="2"/>
      <c r="E242" s="2"/>
      <c r="F242" s="3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2:46" ht="15.75" customHeight="1">
      <c r="B243" s="2"/>
      <c r="C243" s="2"/>
      <c r="D243" s="2"/>
      <c r="E243" s="2"/>
      <c r="F243" s="3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2:46" ht="15.75" customHeight="1">
      <c r="B244" s="2"/>
      <c r="C244" s="2"/>
      <c r="D244" s="2"/>
      <c r="E244" s="2"/>
      <c r="F244" s="3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2:46" ht="15.75" customHeight="1">
      <c r="B245" s="2"/>
      <c r="C245" s="2"/>
      <c r="D245" s="2"/>
      <c r="E245" s="2"/>
      <c r="F245" s="3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2:46" ht="15.75" customHeight="1">
      <c r="B246" s="2"/>
      <c r="C246" s="2"/>
      <c r="D246" s="2"/>
      <c r="E246" s="2"/>
      <c r="F246" s="3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2:46" ht="15.75" customHeight="1">
      <c r="B247" s="2"/>
      <c r="C247" s="2"/>
      <c r="D247" s="2"/>
      <c r="E247" s="2"/>
      <c r="F247" s="3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2:46" ht="15.75" customHeight="1">
      <c r="B248" s="2"/>
      <c r="C248" s="2"/>
      <c r="D248" s="2"/>
      <c r="E248" s="2"/>
      <c r="F248" s="3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2:46" ht="15.75" customHeight="1">
      <c r="B249" s="2"/>
      <c r="C249" s="2"/>
      <c r="D249" s="2"/>
      <c r="E249" s="2"/>
      <c r="F249" s="3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2:46" ht="15.75" customHeight="1">
      <c r="B250" s="2"/>
      <c r="C250" s="2"/>
      <c r="D250" s="2"/>
      <c r="E250" s="2"/>
      <c r="F250" s="3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2:46" ht="15.75" customHeight="1">
      <c r="B251" s="2"/>
      <c r="C251" s="2"/>
      <c r="D251" s="2"/>
      <c r="E251" s="2"/>
      <c r="F251" s="3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2:46" ht="15.75" customHeight="1">
      <c r="B252" s="2"/>
      <c r="C252" s="2"/>
      <c r="D252" s="2"/>
      <c r="E252" s="2"/>
      <c r="F252" s="3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2:46" ht="15.75" customHeight="1">
      <c r="B253" s="2"/>
      <c r="C253" s="2"/>
      <c r="D253" s="2"/>
      <c r="E253" s="2"/>
      <c r="F253" s="3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2:46" ht="15.75" customHeight="1">
      <c r="B254" s="2"/>
      <c r="C254" s="2"/>
      <c r="D254" s="2"/>
      <c r="E254" s="2"/>
      <c r="F254" s="3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2:46" ht="15.75" customHeight="1">
      <c r="B255" s="2"/>
      <c r="C255" s="2"/>
      <c r="D255" s="2"/>
      <c r="E255" s="2"/>
      <c r="F255" s="3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2:46" ht="15.75" customHeight="1">
      <c r="B256" s="2"/>
      <c r="C256" s="2"/>
      <c r="D256" s="2"/>
      <c r="E256" s="2"/>
      <c r="F256" s="3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2:46" ht="15.75" customHeight="1">
      <c r="B257" s="2"/>
      <c r="C257" s="2"/>
      <c r="D257" s="2"/>
      <c r="E257" s="2"/>
      <c r="F257" s="3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2:46" ht="15.75" customHeight="1">
      <c r="B258" s="2"/>
      <c r="C258" s="2"/>
      <c r="D258" s="2"/>
      <c r="E258" s="2"/>
      <c r="F258" s="3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2:46" ht="15.75" customHeight="1">
      <c r="B259" s="2"/>
      <c r="C259" s="2"/>
      <c r="D259" s="2"/>
      <c r="E259" s="2"/>
      <c r="F259" s="3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2:46" ht="15.75" customHeight="1">
      <c r="B260" s="2"/>
      <c r="C260" s="2"/>
      <c r="D260" s="2"/>
      <c r="E260" s="2"/>
      <c r="F260" s="3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2:46" ht="15.75" customHeight="1">
      <c r="B261" s="2"/>
      <c r="C261" s="2"/>
      <c r="D261" s="2"/>
      <c r="E261" s="2"/>
      <c r="F261" s="3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2:46" ht="15.75" customHeight="1">
      <c r="B262" s="2"/>
      <c r="C262" s="2"/>
      <c r="D262" s="2"/>
      <c r="E262" s="2"/>
      <c r="F262" s="3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</row>
    <row r="263" spans="2:46" ht="15.75" customHeight="1">
      <c r="B263" s="2"/>
      <c r="C263" s="2"/>
      <c r="D263" s="2"/>
      <c r="E263" s="2"/>
      <c r="F263" s="3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</row>
    <row r="264" spans="2:46" ht="15.75" customHeight="1">
      <c r="B264" s="2"/>
      <c r="C264" s="2"/>
      <c r="D264" s="2"/>
      <c r="E264" s="2"/>
      <c r="F264" s="3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</row>
    <row r="265" spans="2:46" ht="15.75" customHeight="1">
      <c r="B265" s="2"/>
      <c r="C265" s="2"/>
      <c r="D265" s="2"/>
      <c r="E265" s="2"/>
      <c r="F265" s="3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2:46" ht="15.75" customHeight="1">
      <c r="B266" s="2"/>
      <c r="C266" s="2"/>
      <c r="D266" s="2"/>
      <c r="E266" s="2"/>
      <c r="F266" s="3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2:46" ht="15.75" customHeight="1">
      <c r="B267" s="2"/>
      <c r="C267" s="2"/>
      <c r="D267" s="2"/>
      <c r="E267" s="2"/>
      <c r="F267" s="3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2:46" ht="15.75" customHeight="1">
      <c r="B268" s="2"/>
      <c r="C268" s="2"/>
      <c r="D268" s="2"/>
      <c r="E268" s="2"/>
      <c r="F268" s="3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2:46" ht="15.75" customHeight="1">
      <c r="B269" s="2"/>
      <c r="C269" s="2"/>
      <c r="D269" s="2"/>
      <c r="E269" s="2"/>
      <c r="F269" s="3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2:46" ht="15.75" customHeight="1">
      <c r="B270" s="2"/>
      <c r="C270" s="2"/>
      <c r="D270" s="2"/>
      <c r="E270" s="2"/>
      <c r="F270" s="3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2:46" ht="15.75" customHeight="1">
      <c r="B271" s="2"/>
      <c r="C271" s="2"/>
      <c r="D271" s="2"/>
      <c r="E271" s="2"/>
      <c r="F271" s="3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2:46" ht="15.75" customHeight="1">
      <c r="B272" s="2"/>
      <c r="C272" s="2"/>
      <c r="D272" s="2"/>
      <c r="E272" s="2"/>
      <c r="F272" s="3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2:46" ht="15.75" customHeight="1">
      <c r="B273" s="2"/>
      <c r="C273" s="2"/>
      <c r="D273" s="2"/>
      <c r="E273" s="2"/>
      <c r="F273" s="3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2:46" ht="15.75" customHeight="1">
      <c r="B274" s="2"/>
      <c r="C274" s="2"/>
      <c r="D274" s="2"/>
      <c r="E274" s="2"/>
      <c r="F274" s="3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2:46" ht="15.75" customHeight="1">
      <c r="B275" s="2"/>
      <c r="C275" s="2"/>
      <c r="D275" s="2"/>
      <c r="E275" s="2"/>
      <c r="F275" s="3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2:46" ht="15.75" customHeight="1">
      <c r="B276" s="2"/>
      <c r="C276" s="2"/>
      <c r="D276" s="2"/>
      <c r="E276" s="2"/>
      <c r="F276" s="3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2:46" ht="15.75" customHeight="1">
      <c r="B277" s="2"/>
      <c r="C277" s="2"/>
      <c r="D277" s="2"/>
      <c r="E277" s="2"/>
      <c r="F277" s="3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2:46" ht="15.75" customHeight="1">
      <c r="B278" s="2"/>
      <c r="C278" s="2"/>
      <c r="D278" s="2"/>
      <c r="E278" s="2"/>
      <c r="F278" s="3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2:46" ht="15.75" customHeight="1">
      <c r="B279" s="2"/>
      <c r="C279" s="2"/>
      <c r="D279" s="2"/>
      <c r="E279" s="2"/>
      <c r="F279" s="3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2:46" ht="15.75" customHeight="1">
      <c r="B280" s="2"/>
      <c r="C280" s="2"/>
      <c r="D280" s="2"/>
      <c r="E280" s="2"/>
      <c r="F280" s="3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2:46" ht="15.75" customHeight="1">
      <c r="B281" s="2"/>
      <c r="C281" s="2"/>
      <c r="D281" s="2"/>
      <c r="E281" s="2"/>
      <c r="F281" s="3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2:46" ht="15.75" customHeight="1">
      <c r="B282" s="2"/>
      <c r="C282" s="2"/>
      <c r="D282" s="2"/>
      <c r="E282" s="2"/>
      <c r="F282" s="3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2:46" ht="15.75" customHeight="1">
      <c r="B283" s="2"/>
      <c r="C283" s="2"/>
      <c r="D283" s="2"/>
      <c r="E283" s="2"/>
      <c r="F283" s="3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2:46" ht="15.75" customHeight="1">
      <c r="B284" s="2"/>
      <c r="C284" s="2"/>
      <c r="D284" s="2"/>
      <c r="E284" s="2"/>
      <c r="F284" s="3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2:46" ht="15.75" customHeight="1">
      <c r="B285" s="2"/>
      <c r="C285" s="2"/>
      <c r="D285" s="2"/>
      <c r="E285" s="2"/>
      <c r="F285" s="3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2:46" ht="15.75" customHeight="1">
      <c r="B286" s="2"/>
      <c r="C286" s="2"/>
      <c r="D286" s="2"/>
      <c r="E286" s="2"/>
      <c r="F286" s="3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2:46" ht="15.75" customHeight="1">
      <c r="B287" s="2"/>
      <c r="C287" s="2"/>
      <c r="D287" s="2"/>
      <c r="E287" s="2"/>
      <c r="F287" s="3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2:46" ht="15.75" customHeight="1">
      <c r="B288" s="2"/>
      <c r="C288" s="2"/>
      <c r="D288" s="2"/>
      <c r="E288" s="2"/>
      <c r="F288" s="3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2:46" ht="15.75" customHeight="1">
      <c r="B289" s="2"/>
      <c r="C289" s="2"/>
      <c r="D289" s="2"/>
      <c r="E289" s="2"/>
      <c r="F289" s="3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2:46" ht="15.75" customHeight="1">
      <c r="B290" s="2"/>
      <c r="C290" s="2"/>
      <c r="D290" s="2"/>
      <c r="E290" s="2"/>
      <c r="F290" s="3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2:46" ht="15.75" customHeight="1">
      <c r="B291" s="2"/>
      <c r="C291" s="2"/>
      <c r="D291" s="2"/>
      <c r="E291" s="2"/>
      <c r="F291" s="3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2:46" ht="15.75" customHeight="1">
      <c r="B292" s="2"/>
      <c r="C292" s="2"/>
      <c r="D292" s="2"/>
      <c r="E292" s="2"/>
      <c r="F292" s="3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2:46" ht="15.75" customHeight="1">
      <c r="B293" s="2"/>
      <c r="C293" s="2"/>
      <c r="D293" s="2"/>
      <c r="E293" s="2"/>
      <c r="F293" s="3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2:46" ht="15.75" customHeight="1">
      <c r="B294" s="2"/>
      <c r="C294" s="2"/>
      <c r="D294" s="2"/>
      <c r="E294" s="2"/>
      <c r="F294" s="3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2:46" ht="15.75" customHeight="1">
      <c r="B295" s="2"/>
      <c r="C295" s="2"/>
      <c r="D295" s="2"/>
      <c r="E295" s="2"/>
      <c r="F295" s="3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2:46" ht="15.75" customHeight="1">
      <c r="B296" s="2"/>
      <c r="C296" s="2"/>
      <c r="D296" s="2"/>
      <c r="E296" s="2"/>
      <c r="F296" s="3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2:46" ht="15.75" customHeight="1">
      <c r="B297" s="2"/>
      <c r="C297" s="2"/>
      <c r="D297" s="2"/>
      <c r="E297" s="2"/>
      <c r="F297" s="3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2:46" ht="15.75" customHeight="1">
      <c r="B298" s="2"/>
      <c r="C298" s="2"/>
      <c r="D298" s="2"/>
      <c r="E298" s="2"/>
      <c r="F298" s="3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2:46" ht="15.75" customHeight="1">
      <c r="B299" s="2"/>
      <c r="C299" s="2"/>
      <c r="D299" s="2"/>
      <c r="E299" s="2"/>
      <c r="F299" s="3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2:46" ht="15.75" customHeight="1">
      <c r="B300" s="2"/>
      <c r="C300" s="2"/>
      <c r="D300" s="2"/>
      <c r="E300" s="2"/>
      <c r="F300" s="3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2:46" ht="15.75" customHeight="1">
      <c r="B301" s="2"/>
      <c r="C301" s="2"/>
      <c r="D301" s="2"/>
      <c r="E301" s="2"/>
      <c r="F301" s="3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2:46" ht="15.75" customHeight="1">
      <c r="B302" s="2"/>
      <c r="C302" s="2"/>
      <c r="D302" s="2"/>
      <c r="E302" s="2"/>
      <c r="F302" s="3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2:46" ht="15.75" customHeight="1">
      <c r="B303" s="2"/>
      <c r="C303" s="2"/>
      <c r="D303" s="2"/>
      <c r="E303" s="2"/>
      <c r="F303" s="3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2:46" ht="15.75" customHeight="1">
      <c r="B304" s="2"/>
      <c r="C304" s="2"/>
      <c r="D304" s="2"/>
      <c r="E304" s="2"/>
      <c r="F304" s="3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2:46" ht="15.75" customHeight="1">
      <c r="B305" s="2"/>
      <c r="C305" s="2"/>
      <c r="D305" s="2"/>
      <c r="E305" s="2"/>
      <c r="F305" s="3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2:46" ht="15.75" customHeight="1">
      <c r="B306" s="2"/>
      <c r="C306" s="2"/>
      <c r="D306" s="2"/>
      <c r="E306" s="2"/>
      <c r="F306" s="3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2:46" ht="15.75" customHeight="1">
      <c r="B307" s="2"/>
      <c r="C307" s="2"/>
      <c r="D307" s="2"/>
      <c r="E307" s="2"/>
      <c r="F307" s="3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2:46" ht="15.75" customHeight="1">
      <c r="B308" s="2"/>
      <c r="C308" s="2"/>
      <c r="D308" s="2"/>
      <c r="E308" s="2"/>
      <c r="F308" s="3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2:46" ht="15.75" customHeight="1">
      <c r="B309" s="2"/>
      <c r="C309" s="2"/>
      <c r="D309" s="2"/>
      <c r="E309" s="2"/>
      <c r="F309" s="3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2:46" ht="15.75" customHeight="1">
      <c r="B310" s="2"/>
      <c r="C310" s="2"/>
      <c r="D310" s="2"/>
      <c r="E310" s="2"/>
      <c r="F310" s="3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2:46" ht="15.75" customHeight="1">
      <c r="B311" s="2"/>
      <c r="C311" s="2"/>
      <c r="D311" s="2"/>
      <c r="E311" s="2"/>
      <c r="F311" s="3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2:46" ht="15.75" customHeight="1">
      <c r="B312" s="2"/>
      <c r="C312" s="2"/>
      <c r="D312" s="2"/>
      <c r="E312" s="2"/>
      <c r="F312" s="3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2:46" ht="15.75" customHeight="1">
      <c r="B313" s="2"/>
      <c r="C313" s="2"/>
      <c r="D313" s="2"/>
      <c r="E313" s="2"/>
      <c r="F313" s="3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2:46" ht="15.75" customHeight="1">
      <c r="B314" s="2"/>
      <c r="C314" s="2"/>
      <c r="D314" s="2"/>
      <c r="E314" s="2"/>
      <c r="F314" s="3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2:46" ht="15.75" customHeight="1">
      <c r="B315" s="2"/>
      <c r="C315" s="2"/>
      <c r="D315" s="2"/>
      <c r="E315" s="2"/>
      <c r="F315" s="3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2:46" ht="15.75" customHeight="1">
      <c r="B316" s="2"/>
      <c r="C316" s="2"/>
      <c r="D316" s="2"/>
      <c r="E316" s="2"/>
      <c r="F316" s="3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2:46" ht="15.75" customHeight="1">
      <c r="B317" s="2"/>
      <c r="C317" s="2"/>
      <c r="D317" s="2"/>
      <c r="E317" s="2"/>
      <c r="F317" s="3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2:46" ht="15.75" customHeight="1">
      <c r="B318" s="2"/>
      <c r="C318" s="2"/>
      <c r="D318" s="2"/>
      <c r="E318" s="2"/>
      <c r="F318" s="3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2:46" ht="15.75" customHeight="1">
      <c r="B319" s="2"/>
      <c r="C319" s="2"/>
      <c r="D319" s="2"/>
      <c r="E319" s="2"/>
      <c r="F319" s="3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2:46" ht="15.75" customHeight="1">
      <c r="B320" s="2"/>
      <c r="C320" s="2"/>
      <c r="D320" s="2"/>
      <c r="E320" s="2"/>
      <c r="F320" s="3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2:46" ht="15.75" customHeight="1">
      <c r="B321" s="2"/>
      <c r="C321" s="2"/>
      <c r="D321" s="2"/>
      <c r="E321" s="2"/>
      <c r="F321" s="3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2:46" ht="15.75" customHeight="1">
      <c r="B322" s="2"/>
      <c r="C322" s="2"/>
      <c r="D322" s="2"/>
      <c r="E322" s="2"/>
      <c r="F322" s="3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2:46" ht="15.75" customHeight="1">
      <c r="B323" s="2"/>
      <c r="C323" s="2"/>
      <c r="D323" s="2"/>
      <c r="E323" s="2"/>
      <c r="F323" s="3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2:46" ht="15.75" customHeight="1">
      <c r="B324" s="2"/>
      <c r="C324" s="2"/>
      <c r="D324" s="2"/>
      <c r="E324" s="2"/>
      <c r="F324" s="3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2:46" ht="15.75" customHeight="1">
      <c r="B325" s="2"/>
      <c r="C325" s="2"/>
      <c r="D325" s="2"/>
      <c r="E325" s="2"/>
      <c r="F325" s="3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2:46" ht="15.75" customHeight="1">
      <c r="B326" s="2"/>
      <c r="C326" s="2"/>
      <c r="D326" s="2"/>
      <c r="E326" s="2"/>
      <c r="F326" s="3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2:46" ht="15.75" customHeight="1">
      <c r="B327" s="2"/>
      <c r="C327" s="2"/>
      <c r="D327" s="2"/>
      <c r="E327" s="2"/>
      <c r="F327" s="3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2:46" ht="15.75" customHeight="1">
      <c r="B328" s="2"/>
      <c r="C328" s="2"/>
      <c r="D328" s="2"/>
      <c r="E328" s="2"/>
      <c r="F328" s="3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2:46" ht="15.75" customHeight="1">
      <c r="B329" s="2"/>
      <c r="C329" s="2"/>
      <c r="D329" s="2"/>
      <c r="E329" s="2"/>
      <c r="F329" s="3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2:46" ht="15.75" customHeight="1">
      <c r="B330" s="2"/>
      <c r="C330" s="2"/>
      <c r="D330" s="2"/>
      <c r="E330" s="2"/>
      <c r="F330" s="3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2:46" ht="15.75" customHeight="1">
      <c r="B331" s="2"/>
      <c r="C331" s="2"/>
      <c r="D331" s="2"/>
      <c r="E331" s="2"/>
      <c r="F331" s="3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2:46" ht="15.75" customHeight="1">
      <c r="B332" s="2"/>
      <c r="C332" s="2"/>
      <c r="D332" s="2"/>
      <c r="E332" s="2"/>
      <c r="F332" s="3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2:46" ht="15.75" customHeight="1">
      <c r="B333" s="2"/>
      <c r="C333" s="2"/>
      <c r="D333" s="2"/>
      <c r="E333" s="2"/>
      <c r="F333" s="3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2:46" ht="15.75" customHeight="1">
      <c r="B334" s="2"/>
      <c r="C334" s="2"/>
      <c r="D334" s="2"/>
      <c r="E334" s="2"/>
      <c r="F334" s="3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2:46" ht="15.75" customHeight="1">
      <c r="B335" s="2"/>
      <c r="C335" s="2"/>
      <c r="D335" s="2"/>
      <c r="E335" s="2"/>
      <c r="F335" s="3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2:46" ht="15.75" customHeight="1">
      <c r="B336" s="2"/>
      <c r="C336" s="2"/>
      <c r="D336" s="2"/>
      <c r="E336" s="2"/>
      <c r="F336" s="3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2:46" ht="15.75" customHeight="1">
      <c r="B337" s="2"/>
      <c r="C337" s="2"/>
      <c r="D337" s="2"/>
      <c r="E337" s="2"/>
      <c r="F337" s="3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2:46" ht="15.75" customHeight="1">
      <c r="B338" s="2"/>
      <c r="C338" s="2"/>
      <c r="D338" s="2"/>
      <c r="E338" s="2"/>
      <c r="F338" s="3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2:46" ht="15.75" customHeight="1">
      <c r="B339" s="2"/>
      <c r="C339" s="2"/>
      <c r="D339" s="2"/>
      <c r="E339" s="2"/>
      <c r="F339" s="3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2:46" ht="15.75" customHeight="1">
      <c r="B340" s="2"/>
      <c r="C340" s="2"/>
      <c r="D340" s="2"/>
      <c r="E340" s="2"/>
      <c r="F340" s="3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2:46" ht="15.75" customHeight="1">
      <c r="B341" s="2"/>
      <c r="C341" s="2"/>
      <c r="D341" s="2"/>
      <c r="E341" s="2"/>
      <c r="F341" s="3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2:46" ht="15.75" customHeight="1">
      <c r="B342" s="2"/>
      <c r="C342" s="2"/>
      <c r="D342" s="2"/>
      <c r="E342" s="2"/>
      <c r="F342" s="3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2:46" ht="15.75" customHeight="1">
      <c r="B343" s="2"/>
      <c r="C343" s="2"/>
      <c r="D343" s="2"/>
      <c r="E343" s="2"/>
      <c r="F343" s="3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2:46" ht="15.75" customHeight="1">
      <c r="B344" s="2"/>
      <c r="C344" s="2"/>
      <c r="D344" s="2"/>
      <c r="E344" s="2"/>
      <c r="F344" s="3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2:46" ht="15.75" customHeight="1">
      <c r="B345" s="2"/>
      <c r="C345" s="2"/>
      <c r="D345" s="2"/>
      <c r="E345" s="2"/>
      <c r="F345" s="3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2:46" ht="15.75" customHeight="1">
      <c r="B346" s="2"/>
      <c r="C346" s="2"/>
      <c r="D346" s="2"/>
      <c r="E346" s="2"/>
      <c r="F346" s="3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2:46" ht="15.75" customHeight="1">
      <c r="B347" s="2"/>
      <c r="C347" s="2"/>
      <c r="D347" s="2"/>
      <c r="E347" s="2"/>
      <c r="F347" s="3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2:46" ht="15.75" customHeight="1">
      <c r="B348" s="2"/>
      <c r="C348" s="2"/>
      <c r="D348" s="2"/>
      <c r="E348" s="2"/>
      <c r="F348" s="3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2:46" ht="15.75" customHeight="1">
      <c r="B349" s="2"/>
      <c r="C349" s="2"/>
      <c r="D349" s="2"/>
      <c r="E349" s="2"/>
      <c r="F349" s="3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2:46" ht="15.75" customHeight="1">
      <c r="B350" s="2"/>
      <c r="C350" s="2"/>
      <c r="D350" s="2"/>
      <c r="E350" s="2"/>
      <c r="F350" s="3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2:46" ht="15.75" customHeight="1">
      <c r="B351" s="2"/>
      <c r="C351" s="2"/>
      <c r="D351" s="2"/>
      <c r="E351" s="2"/>
      <c r="F351" s="3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2:46" ht="15.75" customHeight="1">
      <c r="B352" s="2"/>
      <c r="C352" s="2"/>
      <c r="D352" s="2"/>
      <c r="E352" s="2"/>
      <c r="F352" s="3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2:46" ht="15.75" customHeight="1">
      <c r="B353" s="2"/>
      <c r="C353" s="2"/>
      <c r="D353" s="2"/>
      <c r="E353" s="2"/>
      <c r="F353" s="3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2:46" ht="15.75" customHeight="1">
      <c r="B354" s="2"/>
      <c r="C354" s="2"/>
      <c r="D354" s="2"/>
      <c r="E354" s="2"/>
      <c r="F354" s="3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2:46" ht="15.75" customHeight="1">
      <c r="B355" s="2"/>
      <c r="C355" s="2"/>
      <c r="D355" s="2"/>
      <c r="E355" s="2"/>
      <c r="F355" s="3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2:46" ht="15.75" customHeight="1">
      <c r="B356" s="2"/>
      <c r="C356" s="2"/>
      <c r="D356" s="2"/>
      <c r="E356" s="2"/>
      <c r="F356" s="3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2:46" ht="15.75" customHeight="1">
      <c r="B357" s="2"/>
      <c r="C357" s="2"/>
      <c r="D357" s="2"/>
      <c r="E357" s="2"/>
      <c r="F357" s="3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2:46" ht="15.75" customHeight="1">
      <c r="B358" s="2"/>
      <c r="C358" s="2"/>
      <c r="D358" s="2"/>
      <c r="E358" s="2"/>
      <c r="F358" s="3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2:46" ht="15.75" customHeight="1">
      <c r="B359" s="2"/>
      <c r="C359" s="2"/>
      <c r="D359" s="2"/>
      <c r="E359" s="2"/>
      <c r="F359" s="3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2:46" ht="15.75" customHeight="1">
      <c r="B360" s="2"/>
      <c r="C360" s="2"/>
      <c r="D360" s="2"/>
      <c r="E360" s="2"/>
      <c r="F360" s="3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2:46" ht="15.75" customHeight="1">
      <c r="B361" s="2"/>
      <c r="C361" s="2"/>
      <c r="D361" s="2"/>
      <c r="E361" s="2"/>
      <c r="F361" s="3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2:46" ht="15.75" customHeight="1">
      <c r="B362" s="2"/>
      <c r="C362" s="2"/>
      <c r="D362" s="2"/>
      <c r="E362" s="2"/>
      <c r="F362" s="3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2:46" ht="15.75" customHeight="1">
      <c r="B363" s="2"/>
      <c r="C363" s="2"/>
      <c r="D363" s="2"/>
      <c r="E363" s="2"/>
      <c r="F363" s="3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2:46" ht="15.75" customHeight="1">
      <c r="B364" s="2"/>
      <c r="C364" s="2"/>
      <c r="D364" s="2"/>
      <c r="E364" s="2"/>
      <c r="F364" s="3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2:46" ht="15.75" customHeight="1">
      <c r="B365" s="2"/>
      <c r="C365" s="2"/>
      <c r="D365" s="2"/>
      <c r="E365" s="2"/>
      <c r="F365" s="3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2:46" ht="15.75" customHeight="1">
      <c r="B366" s="2"/>
      <c r="C366" s="2"/>
      <c r="D366" s="2"/>
      <c r="E366" s="2"/>
      <c r="F366" s="3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2:46" ht="15.75" customHeight="1">
      <c r="B367" s="2"/>
      <c r="C367" s="2"/>
      <c r="D367" s="2"/>
      <c r="E367" s="2"/>
      <c r="F367" s="3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2:46" ht="15.75" customHeight="1">
      <c r="B368" s="2"/>
      <c r="C368" s="2"/>
      <c r="D368" s="2"/>
      <c r="E368" s="2"/>
      <c r="F368" s="3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2:46" ht="15.75" customHeight="1">
      <c r="B369" s="2"/>
      <c r="C369" s="2"/>
      <c r="D369" s="2"/>
      <c r="E369" s="2"/>
      <c r="F369" s="3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2:46" ht="15.75" customHeight="1">
      <c r="B370" s="2"/>
      <c r="C370" s="2"/>
      <c r="D370" s="2"/>
      <c r="E370" s="2"/>
      <c r="F370" s="3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2:46" ht="15.75" customHeight="1">
      <c r="B371" s="2"/>
      <c r="C371" s="2"/>
      <c r="D371" s="2"/>
      <c r="E371" s="2"/>
      <c r="F371" s="3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2:46" ht="15.75" customHeight="1">
      <c r="B372" s="2"/>
      <c r="C372" s="2"/>
      <c r="D372" s="2"/>
      <c r="E372" s="2"/>
      <c r="F372" s="3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2:46" ht="15.75" customHeight="1">
      <c r="B373" s="2"/>
      <c r="C373" s="2"/>
      <c r="D373" s="2"/>
      <c r="E373" s="2"/>
      <c r="F373" s="3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2:46" ht="15.75" customHeight="1">
      <c r="B374" s="2"/>
      <c r="C374" s="2"/>
      <c r="D374" s="2"/>
      <c r="E374" s="2"/>
      <c r="F374" s="3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2:46" ht="15.75" customHeight="1">
      <c r="B375" s="2"/>
      <c r="C375" s="2"/>
      <c r="D375" s="2"/>
      <c r="E375" s="2"/>
      <c r="F375" s="3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2:46" ht="15.75" customHeight="1">
      <c r="B376" s="2"/>
      <c r="C376" s="2"/>
      <c r="D376" s="2"/>
      <c r="E376" s="2"/>
      <c r="F376" s="3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2:46" ht="15.75" customHeight="1">
      <c r="B377" s="2"/>
      <c r="C377" s="2"/>
      <c r="D377" s="2"/>
      <c r="E377" s="2"/>
      <c r="F377" s="3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2:46" ht="15.75" customHeight="1">
      <c r="B378" s="2"/>
      <c r="C378" s="2"/>
      <c r="D378" s="2"/>
      <c r="E378" s="2"/>
      <c r="F378" s="3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2:46" ht="15.75" customHeight="1">
      <c r="B379" s="2"/>
      <c r="C379" s="2"/>
      <c r="D379" s="2"/>
      <c r="E379" s="2"/>
      <c r="F379" s="3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2:46" ht="15.75" customHeight="1">
      <c r="B380" s="2"/>
      <c r="C380" s="2"/>
      <c r="D380" s="2"/>
      <c r="E380" s="2"/>
      <c r="F380" s="3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2:46" ht="15.75" customHeight="1">
      <c r="B381" s="2"/>
      <c r="C381" s="2"/>
      <c r="D381" s="2"/>
      <c r="E381" s="2"/>
      <c r="F381" s="3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</row>
    <row r="382" spans="2:46" ht="15.75" customHeight="1">
      <c r="B382" s="2"/>
      <c r="C382" s="2"/>
      <c r="D382" s="2"/>
      <c r="E382" s="2"/>
      <c r="F382" s="3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</row>
    <row r="383" spans="2:46" ht="15.75" customHeight="1">
      <c r="B383" s="2"/>
      <c r="C383" s="2"/>
      <c r="D383" s="2"/>
      <c r="E383" s="2"/>
      <c r="F383" s="3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</row>
    <row r="384" spans="2:46" ht="15.75" customHeight="1">
      <c r="B384" s="2"/>
      <c r="C384" s="2"/>
      <c r="D384" s="2"/>
      <c r="E384" s="2"/>
      <c r="F384" s="3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</row>
    <row r="385" spans="2:46" ht="15.75" customHeight="1">
      <c r="B385" s="2"/>
      <c r="C385" s="2"/>
      <c r="D385" s="2"/>
      <c r="E385" s="2"/>
      <c r="F385" s="3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</row>
    <row r="386" spans="2:46" ht="15.75" customHeight="1">
      <c r="B386" s="2"/>
      <c r="C386" s="2"/>
      <c r="D386" s="2"/>
      <c r="E386" s="2"/>
      <c r="F386" s="3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2:46" ht="15.75" customHeight="1">
      <c r="B387" s="2"/>
      <c r="C387" s="2"/>
      <c r="D387" s="2"/>
      <c r="E387" s="2"/>
      <c r="F387" s="3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</row>
    <row r="388" spans="2:46" ht="15.75" customHeight="1">
      <c r="B388" s="2"/>
      <c r="C388" s="2"/>
      <c r="D388" s="2"/>
      <c r="E388" s="2"/>
      <c r="F388" s="3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</row>
    <row r="389" spans="2:46" ht="15.75" customHeight="1">
      <c r="B389" s="2"/>
      <c r="C389" s="2"/>
      <c r="D389" s="2"/>
      <c r="E389" s="2"/>
      <c r="F389" s="3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2:46" ht="15.75" customHeight="1">
      <c r="B390" s="2"/>
      <c r="C390" s="2"/>
      <c r="D390" s="2"/>
      <c r="E390" s="2"/>
      <c r="F390" s="3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2:46" ht="15.75" customHeight="1">
      <c r="B391" s="2"/>
      <c r="C391" s="2"/>
      <c r="D391" s="2"/>
      <c r="E391" s="2"/>
      <c r="F391" s="3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</row>
    <row r="392" spans="2:46" ht="15.75" customHeight="1">
      <c r="B392" s="2"/>
      <c r="C392" s="2"/>
      <c r="D392" s="2"/>
      <c r="E392" s="2"/>
      <c r="F392" s="3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</row>
    <row r="393" spans="2:46" ht="15.75" customHeight="1">
      <c r="B393" s="2"/>
      <c r="C393" s="2"/>
      <c r="D393" s="2"/>
      <c r="E393" s="2"/>
      <c r="F393" s="3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2:46" ht="15.75" customHeight="1">
      <c r="B394" s="2"/>
      <c r="C394" s="2"/>
      <c r="D394" s="2"/>
      <c r="E394" s="2"/>
      <c r="F394" s="3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2:46" ht="15.75" customHeight="1">
      <c r="B395" s="2"/>
      <c r="C395" s="2"/>
      <c r="D395" s="2"/>
      <c r="E395" s="2"/>
      <c r="F395" s="3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2:46" ht="15.75" customHeight="1">
      <c r="B396" s="2"/>
      <c r="C396" s="2"/>
      <c r="D396" s="2"/>
      <c r="E396" s="2"/>
      <c r="F396" s="3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2:46" ht="15.75" customHeight="1">
      <c r="B397" s="2"/>
      <c r="C397" s="2"/>
      <c r="D397" s="2"/>
      <c r="E397" s="2"/>
      <c r="F397" s="3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2:46" ht="15.75" customHeight="1">
      <c r="B398" s="2"/>
      <c r="C398" s="2"/>
      <c r="D398" s="2"/>
      <c r="E398" s="2"/>
      <c r="F398" s="3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2:46" ht="15.75" customHeight="1">
      <c r="B399" s="2"/>
      <c r="C399" s="2"/>
      <c r="D399" s="2"/>
      <c r="E399" s="2"/>
      <c r="F399" s="3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</row>
    <row r="400" spans="2:46" ht="15.75" customHeight="1">
      <c r="B400" s="2"/>
      <c r="C400" s="2"/>
      <c r="D400" s="2"/>
      <c r="E400" s="2"/>
      <c r="F400" s="3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2:46" ht="15.75" customHeight="1">
      <c r="B401" s="2"/>
      <c r="C401" s="2"/>
      <c r="D401" s="2"/>
      <c r="E401" s="2"/>
      <c r="F401" s="3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2:46" ht="15.75" customHeight="1">
      <c r="B402" s="2"/>
      <c r="C402" s="2"/>
      <c r="D402" s="2"/>
      <c r="E402" s="2"/>
      <c r="F402" s="3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</row>
    <row r="403" spans="2:46" ht="15.75" customHeight="1">
      <c r="B403" s="2"/>
      <c r="C403" s="2"/>
      <c r="D403" s="2"/>
      <c r="E403" s="2"/>
      <c r="F403" s="3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</row>
    <row r="404" spans="2:46" ht="15.75" customHeight="1">
      <c r="B404" s="2"/>
      <c r="C404" s="2"/>
      <c r="D404" s="2"/>
      <c r="E404" s="2"/>
      <c r="F404" s="3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</row>
    <row r="405" spans="2:46" ht="15.75" customHeight="1">
      <c r="B405" s="2"/>
      <c r="C405" s="2"/>
      <c r="D405" s="2"/>
      <c r="E405" s="2"/>
      <c r="F405" s="3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2:46" ht="15.75" customHeight="1">
      <c r="B406" s="2"/>
      <c r="C406" s="2"/>
      <c r="D406" s="2"/>
      <c r="E406" s="2"/>
      <c r="F406" s="3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2:46" ht="15.75" customHeight="1">
      <c r="B407" s="2"/>
      <c r="C407" s="2"/>
      <c r="D407" s="2"/>
      <c r="E407" s="2"/>
      <c r="F407" s="3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</row>
    <row r="408" spans="2:46" ht="15.75" customHeight="1">
      <c r="B408" s="2"/>
      <c r="C408" s="2"/>
      <c r="D408" s="2"/>
      <c r="E408" s="2"/>
      <c r="F408" s="3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</row>
    <row r="409" spans="2:46" ht="15.75" customHeight="1">
      <c r="B409" s="2"/>
      <c r="C409" s="2"/>
      <c r="D409" s="2"/>
      <c r="E409" s="2"/>
      <c r="F409" s="3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2:46" ht="15.75" customHeight="1">
      <c r="B410" s="2"/>
      <c r="C410" s="2"/>
      <c r="D410" s="2"/>
      <c r="E410" s="2"/>
      <c r="F410" s="3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2:46" ht="15.75" customHeight="1">
      <c r="B411" s="2"/>
      <c r="C411" s="2"/>
      <c r="D411" s="2"/>
      <c r="E411" s="2"/>
      <c r="F411" s="3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</row>
    <row r="412" spans="2:46" ht="15.75" customHeight="1">
      <c r="B412" s="2"/>
      <c r="C412" s="2"/>
      <c r="D412" s="2"/>
      <c r="E412" s="2"/>
      <c r="F412" s="3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2:46" ht="15.75" customHeight="1">
      <c r="B413" s="2"/>
      <c r="C413" s="2"/>
      <c r="D413" s="2"/>
      <c r="E413" s="2"/>
      <c r="F413" s="3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2:46" ht="15.75" customHeight="1">
      <c r="B414" s="2"/>
      <c r="C414" s="2"/>
      <c r="D414" s="2"/>
      <c r="E414" s="2"/>
      <c r="F414" s="3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2:46" ht="15.75" customHeight="1">
      <c r="B415" s="2"/>
      <c r="C415" s="2"/>
      <c r="D415" s="2"/>
      <c r="E415" s="2"/>
      <c r="F415" s="3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2:46" ht="15.75" customHeight="1">
      <c r="B416" s="2"/>
      <c r="C416" s="2"/>
      <c r="D416" s="2"/>
      <c r="E416" s="2"/>
      <c r="F416" s="3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2:46" ht="15.75" customHeight="1">
      <c r="B417" s="2"/>
      <c r="C417" s="2"/>
      <c r="D417" s="2"/>
      <c r="E417" s="2"/>
      <c r="F417" s="3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2:46" ht="15.75" customHeight="1">
      <c r="B418" s="2"/>
      <c r="C418" s="2"/>
      <c r="D418" s="2"/>
      <c r="E418" s="2"/>
      <c r="F418" s="3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2:46" ht="15.75" customHeight="1">
      <c r="B419" s="2"/>
      <c r="C419" s="2"/>
      <c r="D419" s="2"/>
      <c r="E419" s="2"/>
      <c r="F419" s="3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</row>
    <row r="420" spans="2:46" ht="15.75" customHeight="1">
      <c r="B420" s="2"/>
      <c r="C420" s="2"/>
      <c r="D420" s="2"/>
      <c r="E420" s="2"/>
      <c r="F420" s="3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</row>
    <row r="421" spans="2:46" ht="15.75" customHeight="1">
      <c r="B421" s="2"/>
      <c r="C421" s="2"/>
      <c r="D421" s="2"/>
      <c r="E421" s="2"/>
      <c r="F421" s="3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2:46" ht="15.75" customHeight="1">
      <c r="B422" s="2"/>
      <c r="C422" s="2"/>
      <c r="D422" s="2"/>
      <c r="E422" s="2"/>
      <c r="F422" s="3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2:46" ht="15.75" customHeight="1">
      <c r="B423" s="2"/>
      <c r="C423" s="2"/>
      <c r="D423" s="2"/>
      <c r="E423" s="2"/>
      <c r="F423" s="3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2:46" ht="15.75" customHeight="1">
      <c r="B424" s="2"/>
      <c r="C424" s="2"/>
      <c r="D424" s="2"/>
      <c r="E424" s="2"/>
      <c r="F424" s="3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2:46" ht="15.75" customHeight="1">
      <c r="B425" s="2"/>
      <c r="C425" s="2"/>
      <c r="D425" s="2"/>
      <c r="E425" s="2"/>
      <c r="F425" s="3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2:46" ht="15.75" customHeight="1">
      <c r="B426" s="2"/>
      <c r="C426" s="2"/>
      <c r="D426" s="2"/>
      <c r="E426" s="2"/>
      <c r="F426" s="3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2:46" ht="15.75" customHeight="1">
      <c r="B427" s="2"/>
      <c r="C427" s="2"/>
      <c r="D427" s="2"/>
      <c r="E427" s="2"/>
      <c r="F427" s="3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2:46" ht="15.75" customHeight="1">
      <c r="B428" s="2"/>
      <c r="C428" s="2"/>
      <c r="D428" s="2"/>
      <c r="E428" s="2"/>
      <c r="F428" s="3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2:46" ht="15.75" customHeight="1">
      <c r="B429" s="2"/>
      <c r="C429" s="2"/>
      <c r="D429" s="2"/>
      <c r="E429" s="2"/>
      <c r="F429" s="3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2:46" ht="15.75" customHeight="1">
      <c r="B430" s="2"/>
      <c r="C430" s="2"/>
      <c r="D430" s="2"/>
      <c r="E430" s="2"/>
      <c r="F430" s="3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2:46" ht="15.75" customHeight="1">
      <c r="B431" s="2"/>
      <c r="C431" s="2"/>
      <c r="D431" s="2"/>
      <c r="E431" s="2"/>
      <c r="F431" s="3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2:46" ht="15.75" customHeight="1">
      <c r="B432" s="2"/>
      <c r="C432" s="2"/>
      <c r="D432" s="2"/>
      <c r="E432" s="2"/>
      <c r="F432" s="3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2:46" ht="15.75" customHeight="1">
      <c r="B433" s="2"/>
      <c r="C433" s="2"/>
      <c r="D433" s="2"/>
      <c r="E433" s="2"/>
      <c r="F433" s="3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  <row r="434" spans="2:46" ht="15.75" customHeight="1">
      <c r="B434" s="2"/>
      <c r="C434" s="2"/>
      <c r="D434" s="2"/>
      <c r="E434" s="2"/>
      <c r="F434" s="3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</row>
    <row r="435" spans="2:46" ht="15.75" customHeight="1">
      <c r="B435" s="2"/>
      <c r="C435" s="2"/>
      <c r="D435" s="2"/>
      <c r="E435" s="2"/>
      <c r="F435" s="3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</row>
    <row r="436" spans="2:46" ht="15.75" customHeight="1">
      <c r="B436" s="2"/>
      <c r="C436" s="2"/>
      <c r="D436" s="2"/>
      <c r="E436" s="2"/>
      <c r="F436" s="3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</row>
    <row r="437" spans="2:46" ht="15.75" customHeight="1">
      <c r="B437" s="2"/>
      <c r="C437" s="2"/>
      <c r="D437" s="2"/>
      <c r="E437" s="2"/>
      <c r="F437" s="3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</row>
    <row r="438" spans="2:46" ht="15.75" customHeight="1">
      <c r="B438" s="2"/>
      <c r="C438" s="2"/>
      <c r="D438" s="2"/>
      <c r="E438" s="2"/>
      <c r="F438" s="3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</row>
    <row r="439" spans="2:46" ht="15.75" customHeight="1">
      <c r="B439" s="2"/>
      <c r="C439" s="2"/>
      <c r="D439" s="2"/>
      <c r="E439" s="2"/>
      <c r="F439" s="3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</row>
    <row r="440" spans="2:46" ht="15.75" customHeight="1">
      <c r="B440" s="2"/>
      <c r="C440" s="2"/>
      <c r="D440" s="2"/>
      <c r="E440" s="2"/>
      <c r="F440" s="3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</row>
    <row r="441" spans="2:46" ht="15.75" customHeight="1">
      <c r="B441" s="2"/>
      <c r="C441" s="2"/>
      <c r="D441" s="2"/>
      <c r="E441" s="2"/>
      <c r="F441" s="3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</row>
    <row r="442" spans="2:46" ht="15.75" customHeight="1">
      <c r="B442" s="2"/>
      <c r="C442" s="2"/>
      <c r="D442" s="2"/>
      <c r="E442" s="2"/>
      <c r="F442" s="3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</row>
    <row r="443" spans="2:46" ht="15.75" customHeight="1">
      <c r="B443" s="2"/>
      <c r="C443" s="2"/>
      <c r="D443" s="2"/>
      <c r="E443" s="2"/>
      <c r="F443" s="3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</row>
    <row r="444" spans="2:46" ht="15.75" customHeight="1">
      <c r="B444" s="2"/>
      <c r="C444" s="2"/>
      <c r="D444" s="2"/>
      <c r="E444" s="2"/>
      <c r="F444" s="3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</row>
    <row r="445" spans="2:46" ht="15.75" customHeight="1">
      <c r="B445" s="2"/>
      <c r="C445" s="2"/>
      <c r="D445" s="2"/>
      <c r="E445" s="2"/>
      <c r="F445" s="3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</row>
    <row r="446" spans="2:46" ht="15.75" customHeight="1">
      <c r="B446" s="2"/>
      <c r="C446" s="2"/>
      <c r="D446" s="2"/>
      <c r="E446" s="2"/>
      <c r="F446" s="3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</row>
    <row r="447" spans="2:46" ht="15.75" customHeight="1">
      <c r="B447" s="2"/>
      <c r="C447" s="2"/>
      <c r="D447" s="2"/>
      <c r="E447" s="2"/>
      <c r="F447" s="3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</row>
    <row r="448" spans="2:46" ht="15.75" customHeight="1">
      <c r="B448" s="2"/>
      <c r="C448" s="2"/>
      <c r="D448" s="2"/>
      <c r="E448" s="2"/>
      <c r="F448" s="3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2:46" ht="15.75" customHeight="1">
      <c r="B449" s="2"/>
      <c r="C449" s="2"/>
      <c r="D449" s="2"/>
      <c r="E449" s="2"/>
      <c r="F449" s="3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</row>
    <row r="450" spans="2:46" ht="15.75" customHeight="1">
      <c r="B450" s="2"/>
      <c r="C450" s="2"/>
      <c r="D450" s="2"/>
      <c r="E450" s="2"/>
      <c r="F450" s="3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</row>
    <row r="451" spans="2:46" ht="15.75" customHeight="1">
      <c r="B451" s="2"/>
      <c r="C451" s="2"/>
      <c r="D451" s="2"/>
      <c r="E451" s="2"/>
      <c r="F451" s="3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</row>
    <row r="452" spans="2:46" ht="15.75" customHeight="1">
      <c r="B452" s="2"/>
      <c r="C452" s="2"/>
      <c r="D452" s="2"/>
      <c r="E452" s="2"/>
      <c r="F452" s="3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</row>
    <row r="453" spans="2:46" ht="15.75" customHeight="1">
      <c r="B453" s="2"/>
      <c r="C453" s="2"/>
      <c r="D453" s="2"/>
      <c r="E453" s="2"/>
      <c r="F453" s="3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</row>
    <row r="454" spans="2:46" ht="15.75" customHeight="1">
      <c r="B454" s="2"/>
      <c r="C454" s="2"/>
      <c r="D454" s="2"/>
      <c r="E454" s="2"/>
      <c r="F454" s="3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</row>
    <row r="455" spans="2:46" ht="15.75" customHeight="1">
      <c r="B455" s="2"/>
      <c r="C455" s="2"/>
      <c r="D455" s="2"/>
      <c r="E455" s="2"/>
      <c r="F455" s="3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</row>
    <row r="456" spans="2:46" ht="15.75" customHeight="1">
      <c r="B456" s="2"/>
      <c r="C456" s="2"/>
      <c r="D456" s="2"/>
      <c r="E456" s="2"/>
      <c r="F456" s="3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</row>
    <row r="457" spans="2:46" ht="15.75" customHeight="1">
      <c r="B457" s="2"/>
      <c r="C457" s="2"/>
      <c r="D457" s="2"/>
      <c r="E457" s="2"/>
      <c r="F457" s="3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</row>
    <row r="458" spans="2:46" ht="15.75" customHeight="1">
      <c r="B458" s="2"/>
      <c r="C458" s="2"/>
      <c r="D458" s="2"/>
      <c r="E458" s="2"/>
      <c r="F458" s="3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</row>
    <row r="459" spans="2:46" ht="15.75" customHeight="1">
      <c r="B459" s="2"/>
      <c r="C459" s="2"/>
      <c r="D459" s="2"/>
      <c r="E459" s="2"/>
      <c r="F459" s="3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</row>
    <row r="460" spans="2:46" ht="15.75" customHeight="1">
      <c r="B460" s="2"/>
      <c r="C460" s="2"/>
      <c r="D460" s="2"/>
      <c r="E460" s="2"/>
      <c r="F460" s="3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</row>
    <row r="461" spans="2:46" ht="15.75" customHeight="1">
      <c r="B461" s="2"/>
      <c r="C461" s="2"/>
      <c r="D461" s="2"/>
      <c r="E461" s="2"/>
      <c r="F461" s="3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</row>
    <row r="462" spans="2:46" ht="15.75" customHeight="1">
      <c r="B462" s="2"/>
      <c r="C462" s="2"/>
      <c r="D462" s="2"/>
      <c r="E462" s="2"/>
      <c r="F462" s="3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</row>
    <row r="463" spans="2:46" ht="15.75" customHeight="1">
      <c r="B463" s="2"/>
      <c r="C463" s="2"/>
      <c r="D463" s="2"/>
      <c r="E463" s="2"/>
      <c r="F463" s="3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</row>
    <row r="464" spans="2:46" ht="15.75" customHeight="1">
      <c r="B464" s="2"/>
      <c r="C464" s="2"/>
      <c r="D464" s="2"/>
      <c r="E464" s="2"/>
      <c r="F464" s="3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</row>
    <row r="465" spans="2:46" ht="15.75" customHeight="1">
      <c r="B465" s="2"/>
      <c r="C465" s="2"/>
      <c r="D465" s="2"/>
      <c r="E465" s="2"/>
      <c r="F465" s="3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</row>
    <row r="466" spans="2:46" ht="15.75" customHeight="1">
      <c r="B466" s="2"/>
      <c r="C466" s="2"/>
      <c r="D466" s="2"/>
      <c r="E466" s="2"/>
      <c r="F466" s="3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</row>
    <row r="467" spans="2:46" ht="15.75" customHeight="1">
      <c r="B467" s="2"/>
      <c r="C467" s="2"/>
      <c r="D467" s="2"/>
      <c r="E467" s="2"/>
      <c r="F467" s="3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</row>
    <row r="468" spans="2:46" ht="15.75" customHeight="1">
      <c r="B468" s="2"/>
      <c r="C468" s="2"/>
      <c r="D468" s="2"/>
      <c r="E468" s="2"/>
      <c r="F468" s="3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</row>
    <row r="469" spans="2:46" ht="15.75" customHeight="1">
      <c r="B469" s="2"/>
      <c r="C469" s="2"/>
      <c r="D469" s="2"/>
      <c r="E469" s="2"/>
      <c r="F469" s="3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</row>
    <row r="470" spans="2:46" ht="15.75" customHeight="1">
      <c r="B470" s="2"/>
      <c r="C470" s="2"/>
      <c r="D470" s="2"/>
      <c r="E470" s="2"/>
      <c r="F470" s="3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</row>
    <row r="471" spans="2:46" ht="15.75" customHeight="1">
      <c r="B471" s="2"/>
      <c r="C471" s="2"/>
      <c r="D471" s="2"/>
      <c r="E471" s="2"/>
      <c r="F471" s="3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</row>
    <row r="472" spans="2:46" ht="15.75" customHeight="1">
      <c r="B472" s="2"/>
      <c r="C472" s="2"/>
      <c r="D472" s="2"/>
      <c r="E472" s="2"/>
      <c r="F472" s="3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</row>
    <row r="473" spans="2:46" ht="15.75" customHeight="1">
      <c r="B473" s="2"/>
      <c r="C473" s="2"/>
      <c r="D473" s="2"/>
      <c r="E473" s="2"/>
      <c r="F473" s="3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</row>
    <row r="474" spans="2:46" ht="15.75" customHeight="1">
      <c r="B474" s="2"/>
      <c r="C474" s="2"/>
      <c r="D474" s="2"/>
      <c r="E474" s="2"/>
      <c r="F474" s="3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</row>
    <row r="475" spans="2:46" ht="15.75" customHeight="1">
      <c r="B475" s="2"/>
      <c r="C475" s="2"/>
      <c r="D475" s="2"/>
      <c r="E475" s="2"/>
      <c r="F475" s="3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2:46" ht="15.75" customHeight="1">
      <c r="B476" s="2"/>
      <c r="C476" s="2"/>
      <c r="D476" s="2"/>
      <c r="E476" s="2"/>
      <c r="F476" s="3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</row>
    <row r="477" spans="2:46" ht="15.75" customHeight="1">
      <c r="B477" s="2"/>
      <c r="C477" s="2"/>
      <c r="D477" s="2"/>
      <c r="E477" s="2"/>
      <c r="F477" s="3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</row>
    <row r="478" spans="2:46" ht="15.75" customHeight="1">
      <c r="B478" s="2"/>
      <c r="C478" s="2"/>
      <c r="D478" s="2"/>
      <c r="E478" s="2"/>
      <c r="F478" s="3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</row>
    <row r="479" spans="2:46" ht="15.75" customHeight="1">
      <c r="B479" s="2"/>
      <c r="C479" s="2"/>
      <c r="D479" s="2"/>
      <c r="E479" s="2"/>
      <c r="F479" s="3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</row>
    <row r="480" spans="2:46" ht="15.75" customHeight="1">
      <c r="B480" s="2"/>
      <c r="C480" s="2"/>
      <c r="D480" s="2"/>
      <c r="E480" s="2"/>
      <c r="F480" s="3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</row>
    <row r="481" spans="2:46" ht="15.75" customHeight="1">
      <c r="B481" s="2"/>
      <c r="C481" s="2"/>
      <c r="D481" s="2"/>
      <c r="E481" s="2"/>
      <c r="F481" s="3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</row>
    <row r="482" spans="2:46" ht="15.75" customHeight="1">
      <c r="B482" s="2"/>
      <c r="C482" s="2"/>
      <c r="D482" s="2"/>
      <c r="E482" s="2"/>
      <c r="F482" s="3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</row>
    <row r="483" spans="2:46" ht="15.75" customHeight="1">
      <c r="B483" s="2"/>
      <c r="C483" s="2"/>
      <c r="D483" s="2"/>
      <c r="E483" s="2"/>
      <c r="F483" s="3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</row>
    <row r="484" spans="2:46" ht="15.75" customHeight="1">
      <c r="B484" s="2"/>
      <c r="C484" s="2"/>
      <c r="D484" s="2"/>
      <c r="E484" s="2"/>
      <c r="F484" s="3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</row>
    <row r="485" spans="2:46" ht="15.75" customHeight="1">
      <c r="B485" s="2"/>
      <c r="C485" s="2"/>
      <c r="D485" s="2"/>
      <c r="E485" s="2"/>
      <c r="F485" s="3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</row>
    <row r="486" spans="2:46" ht="15.75" customHeight="1">
      <c r="B486" s="2"/>
      <c r="C486" s="2"/>
      <c r="D486" s="2"/>
      <c r="E486" s="2"/>
      <c r="F486" s="3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</row>
    <row r="487" spans="2:46" ht="15.75" customHeight="1">
      <c r="B487" s="2"/>
      <c r="C487" s="2"/>
      <c r="D487" s="2"/>
      <c r="E487" s="2"/>
      <c r="F487" s="3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</row>
    <row r="488" spans="2:46" ht="15.75" customHeight="1">
      <c r="B488" s="2"/>
      <c r="C488" s="2"/>
      <c r="D488" s="2"/>
      <c r="E488" s="2"/>
      <c r="F488" s="3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</row>
    <row r="489" spans="2:46" ht="15.75" customHeight="1">
      <c r="B489" s="2"/>
      <c r="C489" s="2"/>
      <c r="D489" s="2"/>
      <c r="E489" s="2"/>
      <c r="F489" s="3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2:46" ht="15.75" customHeight="1">
      <c r="B490" s="2"/>
      <c r="C490" s="2"/>
      <c r="D490" s="2"/>
      <c r="E490" s="2"/>
      <c r="F490" s="3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</row>
    <row r="491" spans="2:46" ht="15.75" customHeight="1">
      <c r="B491" s="2"/>
      <c r="C491" s="2"/>
      <c r="D491" s="2"/>
      <c r="E491" s="2"/>
      <c r="F491" s="3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</row>
    <row r="492" spans="2:46" ht="15.75" customHeight="1">
      <c r="B492" s="2"/>
      <c r="C492" s="2"/>
      <c r="D492" s="2"/>
      <c r="E492" s="2"/>
      <c r="F492" s="3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</row>
    <row r="493" spans="2:46" ht="15.75" customHeight="1">
      <c r="B493" s="2"/>
      <c r="C493" s="2"/>
      <c r="D493" s="2"/>
      <c r="E493" s="2"/>
      <c r="F493" s="3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</row>
    <row r="494" spans="2:46" ht="15.75" customHeight="1">
      <c r="B494" s="2"/>
      <c r="C494" s="2"/>
      <c r="D494" s="2"/>
      <c r="E494" s="2"/>
      <c r="F494" s="3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</row>
    <row r="495" spans="2:46" ht="15.75" customHeight="1">
      <c r="B495" s="2"/>
      <c r="C495" s="2"/>
      <c r="D495" s="2"/>
      <c r="E495" s="2"/>
      <c r="F495" s="3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</row>
    <row r="496" spans="2:46" ht="15.75" customHeight="1">
      <c r="B496" s="2"/>
      <c r="C496" s="2"/>
      <c r="D496" s="2"/>
      <c r="E496" s="2"/>
      <c r="F496" s="3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</row>
    <row r="497" spans="2:46" ht="15.75" customHeight="1">
      <c r="B497" s="2"/>
      <c r="C497" s="2"/>
      <c r="D497" s="2"/>
      <c r="E497" s="2"/>
      <c r="F497" s="3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</row>
    <row r="498" spans="2:46" ht="15.75" customHeight="1">
      <c r="B498" s="2"/>
      <c r="C498" s="2"/>
      <c r="D498" s="2"/>
      <c r="E498" s="2"/>
      <c r="F498" s="3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</row>
    <row r="499" spans="2:46" ht="15.75" customHeight="1">
      <c r="B499" s="2"/>
      <c r="C499" s="2"/>
      <c r="D499" s="2"/>
      <c r="E499" s="2"/>
      <c r="F499" s="3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</row>
    <row r="500" spans="2:46" ht="15.75" customHeight="1">
      <c r="B500" s="2"/>
      <c r="C500" s="2"/>
      <c r="D500" s="2"/>
      <c r="E500" s="2"/>
      <c r="F500" s="3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</row>
    <row r="501" spans="2:46" ht="15.75" customHeight="1">
      <c r="B501" s="2"/>
      <c r="C501" s="2"/>
      <c r="D501" s="2"/>
      <c r="E501" s="2"/>
      <c r="F501" s="3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</row>
    <row r="502" spans="2:46" ht="15.75" customHeight="1">
      <c r="B502" s="2"/>
      <c r="C502" s="2"/>
      <c r="D502" s="2"/>
      <c r="E502" s="2"/>
      <c r="F502" s="3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2:46" ht="15.75" customHeight="1">
      <c r="B503" s="2"/>
      <c r="C503" s="2"/>
      <c r="D503" s="2"/>
      <c r="E503" s="2"/>
      <c r="F503" s="3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</row>
    <row r="504" spans="2:46" ht="15.75" customHeight="1">
      <c r="B504" s="2"/>
      <c r="C504" s="2"/>
      <c r="D504" s="2"/>
      <c r="E504" s="2"/>
      <c r="F504" s="3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</row>
    <row r="505" spans="2:46" ht="15.75" customHeight="1">
      <c r="B505" s="2"/>
      <c r="C505" s="2"/>
      <c r="D505" s="2"/>
      <c r="E505" s="2"/>
      <c r="F505" s="3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</row>
    <row r="506" spans="2:46" ht="15.75" customHeight="1">
      <c r="B506" s="2"/>
      <c r="C506" s="2"/>
      <c r="D506" s="2"/>
      <c r="E506" s="2"/>
      <c r="F506" s="3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</row>
    <row r="507" spans="2:46" ht="15.75" customHeight="1">
      <c r="B507" s="2"/>
      <c r="C507" s="2"/>
      <c r="D507" s="2"/>
      <c r="E507" s="2"/>
      <c r="F507" s="3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</row>
    <row r="508" spans="2:46" ht="15.75" customHeight="1">
      <c r="B508" s="2"/>
      <c r="C508" s="2"/>
      <c r="D508" s="2"/>
      <c r="E508" s="2"/>
      <c r="F508" s="3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</row>
    <row r="509" spans="2:46" ht="15.75" customHeight="1">
      <c r="B509" s="2"/>
      <c r="C509" s="2"/>
      <c r="D509" s="2"/>
      <c r="E509" s="2"/>
      <c r="F509" s="3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</row>
    <row r="510" spans="2:46" ht="15.75" customHeight="1">
      <c r="B510" s="2"/>
      <c r="C510" s="2"/>
      <c r="D510" s="2"/>
      <c r="E510" s="2"/>
      <c r="F510" s="3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</row>
    <row r="511" spans="2:46" ht="15.75" customHeight="1">
      <c r="B511" s="2"/>
      <c r="C511" s="2"/>
      <c r="D511" s="2"/>
      <c r="E511" s="2"/>
      <c r="F511" s="3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</row>
    <row r="512" spans="2:46" ht="15.75" customHeight="1">
      <c r="B512" s="2"/>
      <c r="C512" s="2"/>
      <c r="D512" s="2"/>
      <c r="E512" s="2"/>
      <c r="F512" s="3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2:46" ht="15.75" customHeight="1">
      <c r="B513" s="2"/>
      <c r="C513" s="2"/>
      <c r="D513" s="2"/>
      <c r="E513" s="2"/>
      <c r="F513" s="3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</row>
    <row r="514" spans="2:46" ht="15.75" customHeight="1">
      <c r="B514" s="2"/>
      <c r="C514" s="2"/>
      <c r="D514" s="2"/>
      <c r="E514" s="2"/>
      <c r="F514" s="3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</row>
    <row r="515" spans="2:46" ht="15.75" customHeight="1">
      <c r="B515" s="2"/>
      <c r="C515" s="2"/>
      <c r="D515" s="2"/>
      <c r="E515" s="2"/>
      <c r="F515" s="3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</row>
    <row r="516" spans="2:46" ht="15.75" customHeight="1">
      <c r="B516" s="2"/>
      <c r="C516" s="2"/>
      <c r="D516" s="2"/>
      <c r="E516" s="2"/>
      <c r="F516" s="3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</row>
    <row r="517" spans="2:46" ht="15.75" customHeight="1">
      <c r="B517" s="2"/>
      <c r="C517" s="2"/>
      <c r="D517" s="2"/>
      <c r="E517" s="2"/>
      <c r="F517" s="3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</row>
    <row r="518" spans="2:46" ht="15.75" customHeight="1">
      <c r="B518" s="2"/>
      <c r="C518" s="2"/>
      <c r="D518" s="2"/>
      <c r="E518" s="2"/>
      <c r="F518" s="3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</row>
    <row r="519" spans="2:46" ht="15.75" customHeight="1">
      <c r="B519" s="2"/>
      <c r="C519" s="2"/>
      <c r="D519" s="2"/>
      <c r="E519" s="2"/>
      <c r="F519" s="3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</row>
    <row r="520" spans="2:46" ht="15.75" customHeight="1">
      <c r="B520" s="2"/>
      <c r="C520" s="2"/>
      <c r="D520" s="2"/>
      <c r="E520" s="2"/>
      <c r="F520" s="3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</row>
    <row r="521" spans="2:46" ht="15.75" customHeight="1">
      <c r="B521" s="2"/>
      <c r="C521" s="2"/>
      <c r="D521" s="2"/>
      <c r="E521" s="2"/>
      <c r="F521" s="3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</row>
    <row r="522" spans="2:46" ht="15.75" customHeight="1">
      <c r="B522" s="2"/>
      <c r="C522" s="2"/>
      <c r="D522" s="2"/>
      <c r="E522" s="2"/>
      <c r="F522" s="3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</row>
    <row r="523" spans="2:46" ht="15.75" customHeight="1">
      <c r="B523" s="2"/>
      <c r="C523" s="2"/>
      <c r="D523" s="2"/>
      <c r="E523" s="2"/>
      <c r="F523" s="3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</row>
    <row r="524" spans="2:46" ht="15.75" customHeight="1">
      <c r="B524" s="2"/>
      <c r="C524" s="2"/>
      <c r="D524" s="2"/>
      <c r="E524" s="2"/>
      <c r="F524" s="3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</row>
    <row r="525" spans="2:46" ht="15.75" customHeight="1">
      <c r="B525" s="2"/>
      <c r="C525" s="2"/>
      <c r="D525" s="2"/>
      <c r="E525" s="2"/>
      <c r="F525" s="3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</row>
    <row r="526" spans="2:46" ht="15.75" customHeight="1">
      <c r="B526" s="2"/>
      <c r="C526" s="2"/>
      <c r="D526" s="2"/>
      <c r="E526" s="2"/>
      <c r="F526" s="3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</row>
    <row r="527" spans="2:46" ht="15.75" customHeight="1">
      <c r="B527" s="2"/>
      <c r="C527" s="2"/>
      <c r="D527" s="2"/>
      <c r="E527" s="2"/>
      <c r="F527" s="3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</row>
    <row r="528" spans="2:46" ht="15.75" customHeight="1">
      <c r="B528" s="2"/>
      <c r="C528" s="2"/>
      <c r="D528" s="2"/>
      <c r="E528" s="2"/>
      <c r="F528" s="3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</row>
    <row r="529" spans="2:46" ht="15.75" customHeight="1">
      <c r="B529" s="2"/>
      <c r="C529" s="2"/>
      <c r="D529" s="2"/>
      <c r="E529" s="2"/>
      <c r="F529" s="3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</row>
    <row r="530" spans="2:46" ht="15.75" customHeight="1">
      <c r="B530" s="2"/>
      <c r="C530" s="2"/>
      <c r="D530" s="2"/>
      <c r="E530" s="2"/>
      <c r="F530" s="3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</row>
    <row r="531" spans="2:46" ht="15.75" customHeight="1">
      <c r="B531" s="2"/>
      <c r="C531" s="2"/>
      <c r="D531" s="2"/>
      <c r="E531" s="2"/>
      <c r="F531" s="3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</row>
    <row r="532" spans="2:46" ht="15.75" customHeight="1">
      <c r="B532" s="2"/>
      <c r="C532" s="2"/>
      <c r="D532" s="2"/>
      <c r="E532" s="2"/>
      <c r="F532" s="3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</row>
    <row r="533" spans="2:46" ht="15.75" customHeight="1">
      <c r="B533" s="2"/>
      <c r="C533" s="2"/>
      <c r="D533" s="2"/>
      <c r="E533" s="2"/>
      <c r="F533" s="3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</row>
    <row r="534" spans="2:46" ht="15.75" customHeight="1">
      <c r="B534" s="2"/>
      <c r="C534" s="2"/>
      <c r="D534" s="2"/>
      <c r="E534" s="2"/>
      <c r="F534" s="3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</row>
    <row r="535" spans="2:46" ht="15.75" customHeight="1">
      <c r="B535" s="2"/>
      <c r="C535" s="2"/>
      <c r="D535" s="2"/>
      <c r="E535" s="2"/>
      <c r="F535" s="3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</row>
    <row r="536" spans="2:46" ht="15.75" customHeight="1">
      <c r="B536" s="2"/>
      <c r="C536" s="2"/>
      <c r="D536" s="2"/>
      <c r="E536" s="2"/>
      <c r="F536" s="3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</row>
    <row r="537" spans="2:46" ht="15.75" customHeight="1">
      <c r="B537" s="2"/>
      <c r="C537" s="2"/>
      <c r="D537" s="2"/>
      <c r="E537" s="2"/>
      <c r="F537" s="3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</row>
    <row r="538" spans="2:46" ht="15.75" customHeight="1">
      <c r="B538" s="2"/>
      <c r="C538" s="2"/>
      <c r="D538" s="2"/>
      <c r="E538" s="2"/>
      <c r="F538" s="3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</row>
    <row r="539" spans="2:46" ht="15.75" customHeight="1">
      <c r="B539" s="2"/>
      <c r="C539" s="2"/>
      <c r="D539" s="2"/>
      <c r="E539" s="2"/>
      <c r="F539" s="3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</row>
    <row r="540" spans="2:46" ht="15.75" customHeight="1">
      <c r="B540" s="2"/>
      <c r="C540" s="2"/>
      <c r="D540" s="2"/>
      <c r="E540" s="2"/>
      <c r="F540" s="3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</row>
    <row r="541" spans="2:46" ht="15.75" customHeight="1">
      <c r="B541" s="2"/>
      <c r="C541" s="2"/>
      <c r="D541" s="2"/>
      <c r="E541" s="2"/>
      <c r="F541" s="3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</row>
    <row r="542" spans="2:46" ht="15.75" customHeight="1">
      <c r="B542" s="2"/>
      <c r="C542" s="2"/>
      <c r="D542" s="2"/>
      <c r="E542" s="2"/>
      <c r="F542" s="3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</row>
    <row r="543" spans="2:46" ht="15.75" customHeight="1">
      <c r="B543" s="2"/>
      <c r="C543" s="2"/>
      <c r="D543" s="2"/>
      <c r="E543" s="2"/>
      <c r="F543" s="3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</row>
    <row r="544" spans="2:46" ht="15.75" customHeight="1">
      <c r="B544" s="2"/>
      <c r="C544" s="2"/>
      <c r="D544" s="2"/>
      <c r="E544" s="2"/>
      <c r="F544" s="3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</row>
    <row r="545" spans="2:46" ht="15.75" customHeight="1">
      <c r="B545" s="2"/>
      <c r="C545" s="2"/>
      <c r="D545" s="2"/>
      <c r="E545" s="2"/>
      <c r="F545" s="3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</row>
    <row r="546" spans="2:46" ht="15.75" customHeight="1">
      <c r="B546" s="2"/>
      <c r="C546" s="2"/>
      <c r="D546" s="2"/>
      <c r="E546" s="2"/>
      <c r="F546" s="3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</row>
    <row r="547" spans="2:46" ht="15.75" customHeight="1">
      <c r="B547" s="2"/>
      <c r="C547" s="2"/>
      <c r="D547" s="2"/>
      <c r="E547" s="2"/>
      <c r="F547" s="3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</row>
    <row r="548" spans="2:46" ht="15.75" customHeight="1">
      <c r="B548" s="2"/>
      <c r="C548" s="2"/>
      <c r="D548" s="2"/>
      <c r="E548" s="2"/>
      <c r="F548" s="3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</row>
    <row r="549" spans="2:46" ht="15.75" customHeight="1">
      <c r="B549" s="2"/>
      <c r="C549" s="2"/>
      <c r="D549" s="2"/>
      <c r="E549" s="2"/>
      <c r="F549" s="3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</row>
    <row r="550" spans="2:46" ht="15.75" customHeight="1">
      <c r="B550" s="2"/>
      <c r="C550" s="2"/>
      <c r="D550" s="2"/>
      <c r="E550" s="2"/>
      <c r="F550" s="3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</row>
    <row r="551" spans="2:46" ht="15.75" customHeight="1">
      <c r="B551" s="2"/>
      <c r="C551" s="2"/>
      <c r="D551" s="2"/>
      <c r="E551" s="2"/>
      <c r="F551" s="3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</row>
    <row r="552" spans="2:46" ht="15.75" customHeight="1">
      <c r="B552" s="2"/>
      <c r="C552" s="2"/>
      <c r="D552" s="2"/>
      <c r="E552" s="2"/>
      <c r="F552" s="3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</row>
    <row r="553" spans="2:46" ht="15.75" customHeight="1">
      <c r="B553" s="2"/>
      <c r="C553" s="2"/>
      <c r="D553" s="2"/>
      <c r="E553" s="2"/>
      <c r="F553" s="3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</row>
    <row r="554" spans="2:46" ht="15.75" customHeight="1">
      <c r="B554" s="2"/>
      <c r="C554" s="2"/>
      <c r="D554" s="2"/>
      <c r="E554" s="2"/>
      <c r="F554" s="3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</row>
    <row r="555" spans="2:46" ht="15.75" customHeight="1">
      <c r="B555" s="2"/>
      <c r="C555" s="2"/>
      <c r="D555" s="2"/>
      <c r="E555" s="2"/>
      <c r="F555" s="3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</row>
    <row r="556" spans="2:46" ht="15.75" customHeight="1">
      <c r="B556" s="2"/>
      <c r="C556" s="2"/>
      <c r="D556" s="2"/>
      <c r="E556" s="2"/>
      <c r="F556" s="3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</row>
    <row r="557" spans="2:46" ht="15.75" customHeight="1">
      <c r="B557" s="2"/>
      <c r="C557" s="2"/>
      <c r="D557" s="2"/>
      <c r="E557" s="2"/>
      <c r="F557" s="3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</row>
    <row r="558" spans="2:46" ht="15.75" customHeight="1">
      <c r="B558" s="2"/>
      <c r="C558" s="2"/>
      <c r="D558" s="2"/>
      <c r="E558" s="2"/>
      <c r="F558" s="3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</row>
    <row r="559" spans="2:46" ht="15.75" customHeight="1">
      <c r="B559" s="2"/>
      <c r="C559" s="2"/>
      <c r="D559" s="2"/>
      <c r="E559" s="2"/>
      <c r="F559" s="3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</row>
    <row r="560" spans="2:46" ht="15.75" customHeight="1">
      <c r="B560" s="2"/>
      <c r="C560" s="2"/>
      <c r="D560" s="2"/>
      <c r="E560" s="2"/>
      <c r="F560" s="3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</row>
    <row r="561" spans="2:46" ht="15.75" customHeight="1">
      <c r="B561" s="2"/>
      <c r="C561" s="2"/>
      <c r="D561" s="2"/>
      <c r="E561" s="2"/>
      <c r="F561" s="3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</row>
    <row r="562" spans="2:46" ht="15.75" customHeight="1">
      <c r="B562" s="2"/>
      <c r="C562" s="2"/>
      <c r="D562" s="2"/>
      <c r="E562" s="2"/>
      <c r="F562" s="3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</row>
    <row r="563" spans="2:46" ht="15.75" customHeight="1">
      <c r="B563" s="2"/>
      <c r="C563" s="2"/>
      <c r="D563" s="2"/>
      <c r="E563" s="2"/>
      <c r="F563" s="3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</row>
    <row r="564" spans="2:46" ht="15.75" customHeight="1">
      <c r="B564" s="2"/>
      <c r="C564" s="2"/>
      <c r="D564" s="2"/>
      <c r="E564" s="2"/>
      <c r="F564" s="3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</row>
    <row r="565" spans="2:46" ht="15.75" customHeight="1">
      <c r="B565" s="2"/>
      <c r="C565" s="2"/>
      <c r="D565" s="2"/>
      <c r="E565" s="2"/>
      <c r="F565" s="3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2:46" ht="15.75" customHeight="1">
      <c r="B566" s="2"/>
      <c r="C566" s="2"/>
      <c r="D566" s="2"/>
      <c r="E566" s="2"/>
      <c r="F566" s="3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</row>
    <row r="567" spans="2:46" ht="15.75" customHeight="1">
      <c r="B567" s="2"/>
      <c r="C567" s="2"/>
      <c r="D567" s="2"/>
      <c r="E567" s="2"/>
      <c r="F567" s="3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</row>
    <row r="568" spans="2:46" ht="15.75" customHeight="1">
      <c r="B568" s="2"/>
      <c r="C568" s="2"/>
      <c r="D568" s="2"/>
      <c r="E568" s="2"/>
      <c r="F568" s="3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</row>
    <row r="569" spans="2:46" ht="15.75" customHeight="1">
      <c r="B569" s="2"/>
      <c r="C569" s="2"/>
      <c r="D569" s="2"/>
      <c r="E569" s="2"/>
      <c r="F569" s="3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</row>
    <row r="570" spans="2:46" ht="15.75" customHeight="1">
      <c r="B570" s="2"/>
      <c r="C570" s="2"/>
      <c r="D570" s="2"/>
      <c r="E570" s="2"/>
      <c r="F570" s="3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</row>
    <row r="571" spans="2:46" ht="15.75" customHeight="1">
      <c r="B571" s="2"/>
      <c r="C571" s="2"/>
      <c r="D571" s="2"/>
      <c r="E571" s="2"/>
      <c r="F571" s="3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</row>
    <row r="572" spans="2:46" ht="15.75" customHeight="1">
      <c r="B572" s="2"/>
      <c r="C572" s="2"/>
      <c r="D572" s="2"/>
      <c r="E572" s="2"/>
      <c r="F572" s="3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</row>
    <row r="573" spans="2:46" ht="15.75" customHeight="1">
      <c r="B573" s="2"/>
      <c r="C573" s="2"/>
      <c r="D573" s="2"/>
      <c r="E573" s="2"/>
      <c r="F573" s="3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</row>
    <row r="574" spans="2:46" ht="15.75" customHeight="1">
      <c r="B574" s="2"/>
      <c r="C574" s="2"/>
      <c r="D574" s="2"/>
      <c r="E574" s="2"/>
      <c r="F574" s="3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</row>
    <row r="575" spans="2:46" ht="15.75" customHeight="1">
      <c r="B575" s="2"/>
      <c r="C575" s="2"/>
      <c r="D575" s="2"/>
      <c r="E575" s="2"/>
      <c r="F575" s="3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</row>
    <row r="576" spans="2:46" ht="15.75" customHeight="1">
      <c r="B576" s="2"/>
      <c r="C576" s="2"/>
      <c r="D576" s="2"/>
      <c r="E576" s="2"/>
      <c r="F576" s="3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</row>
    <row r="577" spans="2:46" ht="15.75" customHeight="1">
      <c r="B577" s="2"/>
      <c r="C577" s="2"/>
      <c r="D577" s="2"/>
      <c r="E577" s="2"/>
      <c r="F577" s="3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</row>
    <row r="578" spans="2:46" ht="15.75" customHeight="1">
      <c r="B578" s="2"/>
      <c r="C578" s="2"/>
      <c r="D578" s="2"/>
      <c r="E578" s="2"/>
      <c r="F578" s="3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</row>
    <row r="579" spans="2:46" ht="15.75" customHeight="1">
      <c r="B579" s="2"/>
      <c r="C579" s="2"/>
      <c r="D579" s="2"/>
      <c r="E579" s="2"/>
      <c r="F579" s="3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</row>
    <row r="580" spans="2:46" ht="15.75" customHeight="1">
      <c r="B580" s="2"/>
      <c r="C580" s="2"/>
      <c r="D580" s="2"/>
      <c r="E580" s="2"/>
      <c r="F580" s="3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</row>
    <row r="581" spans="2:46" ht="15.75" customHeight="1">
      <c r="B581" s="2"/>
      <c r="C581" s="2"/>
      <c r="D581" s="2"/>
      <c r="E581" s="2"/>
      <c r="F581" s="3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</row>
    <row r="582" spans="2:46" ht="15.75" customHeight="1">
      <c r="B582" s="2"/>
      <c r="C582" s="2"/>
      <c r="D582" s="2"/>
      <c r="E582" s="2"/>
      <c r="F582" s="3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</row>
    <row r="583" spans="2:46" ht="15.75" customHeight="1">
      <c r="B583" s="2"/>
      <c r="C583" s="2"/>
      <c r="D583" s="2"/>
      <c r="E583" s="2"/>
      <c r="F583" s="3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</row>
    <row r="584" spans="2:46" ht="15.75" customHeight="1">
      <c r="B584" s="2"/>
      <c r="C584" s="2"/>
      <c r="D584" s="2"/>
      <c r="E584" s="2"/>
      <c r="F584" s="3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</row>
    <row r="585" spans="2:46" ht="15.75" customHeight="1">
      <c r="B585" s="2"/>
      <c r="C585" s="2"/>
      <c r="D585" s="2"/>
      <c r="E585" s="2"/>
      <c r="F585" s="3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</row>
    <row r="586" spans="2:46" ht="15.75" customHeight="1">
      <c r="B586" s="2"/>
      <c r="C586" s="2"/>
      <c r="D586" s="2"/>
      <c r="E586" s="2"/>
      <c r="F586" s="3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</row>
    <row r="587" spans="2:46" ht="15.75" customHeight="1">
      <c r="B587" s="2"/>
      <c r="C587" s="2"/>
      <c r="D587" s="2"/>
      <c r="E587" s="2"/>
      <c r="F587" s="3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</row>
    <row r="588" spans="2:46" ht="15.75" customHeight="1">
      <c r="B588" s="2"/>
      <c r="C588" s="2"/>
      <c r="D588" s="2"/>
      <c r="E588" s="2"/>
      <c r="F588" s="3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</row>
    <row r="589" spans="2:46" ht="15.75" customHeight="1">
      <c r="B589" s="2"/>
      <c r="C589" s="2"/>
      <c r="D589" s="2"/>
      <c r="E589" s="2"/>
      <c r="F589" s="3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</row>
    <row r="590" spans="2:46" ht="15.75" customHeight="1">
      <c r="B590" s="2"/>
      <c r="C590" s="2"/>
      <c r="D590" s="2"/>
      <c r="E590" s="2"/>
      <c r="F590" s="3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</row>
    <row r="591" spans="2:46" ht="15.75" customHeight="1">
      <c r="B591" s="2"/>
      <c r="C591" s="2"/>
      <c r="D591" s="2"/>
      <c r="E591" s="2"/>
      <c r="F591" s="3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2:46" ht="15.75" customHeight="1">
      <c r="B592" s="2"/>
      <c r="C592" s="2"/>
      <c r="D592" s="2"/>
      <c r="E592" s="2"/>
      <c r="F592" s="3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</row>
    <row r="593" spans="2:46" ht="15.75" customHeight="1">
      <c r="B593" s="2"/>
      <c r="C593" s="2"/>
      <c r="D593" s="2"/>
      <c r="E593" s="2"/>
      <c r="F593" s="3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</row>
    <row r="594" spans="2:46" ht="15.75" customHeight="1">
      <c r="B594" s="2"/>
      <c r="C594" s="2"/>
      <c r="D594" s="2"/>
      <c r="E594" s="2"/>
      <c r="F594" s="3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</row>
    <row r="595" ht="15.75" customHeight="1">
      <c r="G595" s="2"/>
    </row>
    <row r="596" ht="15.75" customHeight="1">
      <c r="G596" s="2"/>
    </row>
    <row r="597" ht="15.75" customHeight="1">
      <c r="G597" s="2"/>
    </row>
    <row r="598" ht="15.75" customHeight="1">
      <c r="G598" s="2"/>
    </row>
    <row r="599" ht="15.75" customHeight="1">
      <c r="G599" s="2"/>
    </row>
    <row r="600" ht="15.75" customHeight="1">
      <c r="G600" s="2"/>
    </row>
    <row r="601" ht="15.75" customHeight="1">
      <c r="G601" s="2"/>
    </row>
    <row r="602" ht="15.75" customHeight="1">
      <c r="G602" s="2"/>
    </row>
    <row r="603" ht="15.75" customHeight="1">
      <c r="G603" s="2"/>
    </row>
    <row r="604" ht="15.75" customHeight="1">
      <c r="G604" s="2"/>
    </row>
    <row r="605" ht="15.75" customHeight="1">
      <c r="G605" s="2"/>
    </row>
    <row r="606" ht="15.75" customHeight="1">
      <c r="G606" s="2"/>
    </row>
    <row r="607" ht="15.75" customHeight="1">
      <c r="G607" s="2"/>
    </row>
    <row r="608" ht="15.75" customHeight="1">
      <c r="G608" s="2"/>
    </row>
    <row r="609" ht="15.75" customHeight="1">
      <c r="G609" s="2"/>
    </row>
    <row r="610" ht="15.75" customHeight="1">
      <c r="G610" s="2"/>
    </row>
    <row r="611" ht="15.75" customHeight="1">
      <c r="G611" s="2"/>
    </row>
    <row r="612" ht="15.75" customHeight="1">
      <c r="G612" s="2"/>
    </row>
    <row r="613" ht="15.75" customHeight="1">
      <c r="G613" s="2"/>
    </row>
    <row r="614" ht="15.75" customHeight="1">
      <c r="G614" s="2"/>
    </row>
    <row r="615" ht="15.75" customHeight="1">
      <c r="G615" s="2"/>
    </row>
    <row r="616" ht="15.75" customHeight="1">
      <c r="G616" s="2"/>
    </row>
    <row r="617" ht="15.75" customHeight="1">
      <c r="G617" s="2"/>
    </row>
    <row r="618" ht="15.75" customHeight="1">
      <c r="G618" s="2"/>
    </row>
    <row r="619" ht="15.75" customHeight="1">
      <c r="G619" s="2"/>
    </row>
    <row r="620" ht="15.75" customHeight="1">
      <c r="G620" s="2"/>
    </row>
    <row r="621" ht="15.75" customHeight="1">
      <c r="G621" s="2"/>
    </row>
    <row r="622" ht="15.75" customHeight="1">
      <c r="G622" s="2"/>
    </row>
    <row r="623" ht="15.75" customHeight="1">
      <c r="G623" s="2"/>
    </row>
    <row r="624" ht="15.75" customHeight="1">
      <c r="G624" s="2"/>
    </row>
    <row r="625" ht="15.75" customHeight="1">
      <c r="G625" s="2"/>
    </row>
    <row r="626" ht="15.75" customHeight="1">
      <c r="G626" s="2"/>
    </row>
    <row r="627" ht="15.75" customHeight="1">
      <c r="G627" s="2"/>
    </row>
    <row r="628" ht="15.75" customHeight="1">
      <c r="G628" s="2"/>
    </row>
    <row r="629" ht="15.75" customHeight="1">
      <c r="G629" s="2"/>
    </row>
    <row r="630" ht="15.75" customHeight="1">
      <c r="G630" s="2"/>
    </row>
    <row r="631" ht="15.75" customHeight="1">
      <c r="G631" s="2"/>
    </row>
    <row r="632" ht="15.75" customHeight="1">
      <c r="G632" s="2"/>
    </row>
    <row r="633" ht="15.75" customHeight="1">
      <c r="G633" s="2"/>
    </row>
    <row r="634" ht="15.75" customHeight="1">
      <c r="G634" s="2"/>
    </row>
    <row r="635" ht="15.75" customHeight="1">
      <c r="G635" s="2"/>
    </row>
    <row r="636" ht="15.75" customHeight="1">
      <c r="G636" s="2"/>
    </row>
    <row r="637" ht="15.75" customHeight="1">
      <c r="G637" s="2"/>
    </row>
    <row r="638" ht="15.75" customHeight="1">
      <c r="G638" s="2"/>
    </row>
    <row r="639" ht="15.75" customHeight="1">
      <c r="G639" s="2"/>
    </row>
    <row r="640" ht="15.75" customHeight="1">
      <c r="G640" s="2"/>
    </row>
    <row r="641" ht="15.75" customHeight="1">
      <c r="G641" s="2"/>
    </row>
    <row r="642" ht="15.75" customHeight="1">
      <c r="G642" s="2"/>
    </row>
    <row r="643" ht="15.75" customHeight="1">
      <c r="G643" s="2"/>
    </row>
    <row r="644" ht="15.75" customHeight="1">
      <c r="G644" s="2"/>
    </row>
    <row r="645" ht="15.75" customHeight="1">
      <c r="G645" s="2"/>
    </row>
    <row r="646" ht="15.75" customHeight="1">
      <c r="G646" s="2"/>
    </row>
    <row r="647" ht="15.75" customHeight="1">
      <c r="G647" s="2"/>
    </row>
    <row r="648" ht="15.75" customHeight="1">
      <c r="G648" s="2"/>
    </row>
    <row r="649" ht="15.75" customHeight="1">
      <c r="G649" s="2"/>
    </row>
    <row r="650" ht="15.75" customHeight="1">
      <c r="G650" s="2"/>
    </row>
    <row r="651" ht="15.75" customHeight="1">
      <c r="G651" s="2"/>
    </row>
    <row r="652" ht="15.75" customHeight="1">
      <c r="G652" s="2"/>
    </row>
    <row r="653" ht="15.75" customHeight="1">
      <c r="G653" s="2"/>
    </row>
    <row r="654" ht="15.75" customHeight="1">
      <c r="G654" s="2"/>
    </row>
    <row r="655" ht="15.75" customHeight="1">
      <c r="G655" s="2"/>
    </row>
    <row r="656" ht="15.75" customHeight="1">
      <c r="G656" s="2"/>
    </row>
    <row r="657" ht="15.75" customHeight="1">
      <c r="G657" s="2"/>
    </row>
    <row r="658" ht="15.75" customHeight="1">
      <c r="G658" s="2"/>
    </row>
    <row r="659" ht="15.75" customHeight="1">
      <c r="G659" s="2"/>
    </row>
    <row r="660" ht="15.75" customHeight="1">
      <c r="G660" s="2"/>
    </row>
    <row r="661" ht="15.75" customHeight="1">
      <c r="G661" s="2"/>
    </row>
    <row r="662" ht="15.75" customHeight="1">
      <c r="G662" s="2"/>
    </row>
    <row r="663" ht="15.75" customHeight="1">
      <c r="G663" s="2"/>
    </row>
    <row r="664" ht="15.75" customHeight="1">
      <c r="G664" s="2"/>
    </row>
    <row r="665" ht="15.75" customHeight="1">
      <c r="G665" s="2"/>
    </row>
    <row r="666" ht="15.75" customHeight="1">
      <c r="G666" s="2"/>
    </row>
    <row r="667" ht="15.75" customHeight="1">
      <c r="G667" s="2"/>
    </row>
    <row r="668" ht="15.75" customHeight="1">
      <c r="G668" s="2"/>
    </row>
    <row r="669" ht="15.75" customHeight="1">
      <c r="G669" s="2"/>
    </row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</sheetData>
  <sheetProtection/>
  <mergeCells count="2">
    <mergeCell ref="B3:F3"/>
    <mergeCell ref="B4:F4"/>
  </mergeCells>
  <printOptions/>
  <pageMargins left="0.48" right="0.15748031496062992" top="0.15748031496062992" bottom="0.15748031496062992" header="0.15748031496062992" footer="0.15748031496062992"/>
  <pageSetup horizontalDpi="300" verticalDpi="300" orientation="portrait" paperSize="9" scale="75" r:id="rId1"/>
  <rowBreaks count="1" manualBreakCount="1">
    <brk id="60" min="1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24"/>
  <sheetViews>
    <sheetView zoomScalePageLayoutView="0" workbookViewId="0" topLeftCell="A1">
      <selection activeCell="A7" sqref="A7"/>
    </sheetView>
  </sheetViews>
  <sheetFormatPr defaultColWidth="0" defaultRowHeight="12.75"/>
  <cols>
    <col min="1" max="1" width="69.875" style="0" customWidth="1"/>
    <col min="2" max="3" width="15.50390625" style="0" customWidth="1"/>
    <col min="4" max="5" width="14.50390625" style="0" hidden="1" customWidth="1"/>
    <col min="6" max="6" width="5.625" style="0" customWidth="1"/>
    <col min="7" max="226" width="9.125" style="0" customWidth="1"/>
    <col min="227" max="16384" width="0" style="0" hidden="1" customWidth="1"/>
  </cols>
  <sheetData>
    <row r="1" spans="1:6" ht="15.75" customHeight="1">
      <c r="A1" s="21"/>
      <c r="C1" s="64" t="s">
        <v>253</v>
      </c>
      <c r="D1" s="64"/>
      <c r="F1" s="2"/>
    </row>
    <row r="2" spans="1:6" ht="15.75" customHeight="1">
      <c r="A2" s="21"/>
      <c r="C2" s="66" t="str">
        <f>'1.Bev-kiad.'!D2</f>
        <v>az 1/2020.(II.25) önkormányzati rendelethez</v>
      </c>
      <c r="D2" s="64"/>
      <c r="F2" s="2"/>
    </row>
    <row r="3" spans="1:6" ht="18">
      <c r="A3" s="559" t="s">
        <v>344</v>
      </c>
      <c r="B3" s="559"/>
      <c r="C3" s="559"/>
      <c r="D3" s="559"/>
      <c r="E3" s="559"/>
      <c r="F3" s="2"/>
    </row>
    <row r="4" spans="1:6" ht="18">
      <c r="A4" s="560" t="s">
        <v>558</v>
      </c>
      <c r="B4" s="560"/>
      <c r="C4" s="560"/>
      <c r="D4" s="560"/>
      <c r="E4" s="558"/>
      <c r="F4" s="2"/>
    </row>
    <row r="5" spans="1:6" ht="12.75">
      <c r="A5" s="62"/>
      <c r="B5" s="62"/>
      <c r="C5" s="62"/>
      <c r="D5" s="62"/>
      <c r="E5" s="63"/>
      <c r="F5" s="2"/>
    </row>
    <row r="6" spans="1:6" ht="13.5" thickBot="1">
      <c r="A6" s="62"/>
      <c r="C6" s="64" t="s">
        <v>0</v>
      </c>
      <c r="D6" s="235"/>
      <c r="F6" s="274"/>
    </row>
    <row r="7" spans="1:6" s="6" customFormat="1" ht="54.75" customHeight="1" thickBot="1">
      <c r="A7" s="60" t="s">
        <v>12</v>
      </c>
      <c r="B7" s="430" t="str">
        <f>'1.Bev-kiad.'!C6</f>
        <v>2020. évi eredeti előirányzat</v>
      </c>
      <c r="C7" s="430" t="str">
        <f>'1.Bev-kiad.'!D6</f>
        <v>Módosított előirányzat 2020.11.havi</v>
      </c>
      <c r="D7" s="430" t="str">
        <f>'1.Bev-kiad.'!E6</f>
        <v>Módosított előirányzat 2018.12.havi</v>
      </c>
      <c r="E7" s="275" t="str">
        <f>'1.Bev-kiad.'!F6</f>
        <v>Módosított előirányzat 2018.. havi</v>
      </c>
      <c r="F7" s="274"/>
    </row>
    <row r="8" spans="1:6" s="6" customFormat="1" ht="18" customHeight="1" thickBot="1">
      <c r="A8" s="34" t="s">
        <v>13</v>
      </c>
      <c r="B8" s="329">
        <f>SUM(B9+B22)</f>
        <v>4302</v>
      </c>
      <c r="C8" s="329">
        <f>SUM(C9+C22)</f>
        <v>4537</v>
      </c>
      <c r="D8" s="329">
        <f>SUM(D9+D22)</f>
        <v>4302</v>
      </c>
      <c r="E8" s="276">
        <f>SUM(E9+E22)</f>
        <v>4302</v>
      </c>
      <c r="F8" s="9"/>
    </row>
    <row r="9" spans="1:6" s="6" customFormat="1" ht="14.25" customHeight="1">
      <c r="A9" s="332" t="s">
        <v>336</v>
      </c>
      <c r="B9" s="277">
        <f>SUM(B10+B20+B21)</f>
        <v>4133</v>
      </c>
      <c r="C9" s="277">
        <f>SUM(C10+C20+C21)</f>
        <v>4368</v>
      </c>
      <c r="D9" s="277">
        <f>SUM(D10+D20+D21)</f>
        <v>4133</v>
      </c>
      <c r="E9" s="452">
        <f>SUM(E10+E20+E21)</f>
        <v>4133</v>
      </c>
      <c r="F9" s="9"/>
    </row>
    <row r="10" spans="1:6" s="6" customFormat="1" ht="14.25" customHeight="1">
      <c r="A10" s="333" t="s">
        <v>17</v>
      </c>
      <c r="B10" s="564">
        <v>1633</v>
      </c>
      <c r="C10" s="564">
        <f>1633+235</f>
        <v>1868</v>
      </c>
      <c r="D10" s="564">
        <v>1633</v>
      </c>
      <c r="E10" s="561">
        <v>1633</v>
      </c>
      <c r="F10" s="9"/>
    </row>
    <row r="11" spans="1:6" s="6" customFormat="1" ht="14.25" customHeight="1">
      <c r="A11" s="333" t="s">
        <v>18</v>
      </c>
      <c r="B11" s="565"/>
      <c r="C11" s="565"/>
      <c r="D11" s="565"/>
      <c r="E11" s="562"/>
      <c r="F11" s="9"/>
    </row>
    <row r="12" spans="1:6" s="6" customFormat="1" ht="14.25" customHeight="1" hidden="1">
      <c r="A12" s="334" t="s">
        <v>19</v>
      </c>
      <c r="B12" s="565"/>
      <c r="C12" s="565"/>
      <c r="D12" s="565"/>
      <c r="E12" s="562"/>
      <c r="F12" s="9"/>
    </row>
    <row r="13" spans="1:7" s="6" customFormat="1" ht="14.25" customHeight="1" hidden="1">
      <c r="A13" s="333" t="s">
        <v>20</v>
      </c>
      <c r="B13" s="565"/>
      <c r="C13" s="565"/>
      <c r="D13" s="565"/>
      <c r="E13" s="562"/>
      <c r="F13" s="9"/>
      <c r="G13" s="41"/>
    </row>
    <row r="14" spans="1:7" s="6" customFormat="1" ht="14.25" customHeight="1">
      <c r="A14" s="333" t="s">
        <v>83</v>
      </c>
      <c r="B14" s="565"/>
      <c r="C14" s="565"/>
      <c r="D14" s="565"/>
      <c r="E14" s="562"/>
      <c r="F14" s="9"/>
      <c r="G14" s="41"/>
    </row>
    <row r="15" spans="1:6" s="6" customFormat="1" ht="14.25" customHeight="1">
      <c r="A15" s="333" t="s">
        <v>21</v>
      </c>
      <c r="B15" s="565"/>
      <c r="C15" s="565"/>
      <c r="D15" s="565"/>
      <c r="E15" s="562"/>
      <c r="F15" s="9"/>
    </row>
    <row r="16" spans="1:6" s="6" customFormat="1" ht="14.25" customHeight="1">
      <c r="A16" s="333" t="s">
        <v>22</v>
      </c>
      <c r="B16" s="565"/>
      <c r="C16" s="565"/>
      <c r="D16" s="565"/>
      <c r="E16" s="562"/>
      <c r="F16" s="9"/>
    </row>
    <row r="17" spans="1:6" s="6" customFormat="1" ht="14.25" customHeight="1">
      <c r="A17" s="335" t="s">
        <v>23</v>
      </c>
      <c r="B17" s="565"/>
      <c r="C17" s="565"/>
      <c r="D17" s="565"/>
      <c r="E17" s="562"/>
      <c r="F17" s="9"/>
    </row>
    <row r="18" spans="1:6" s="6" customFormat="1" ht="14.25" customHeight="1">
      <c r="A18" s="333" t="s">
        <v>24</v>
      </c>
      <c r="B18" s="565"/>
      <c r="C18" s="565"/>
      <c r="D18" s="565"/>
      <c r="E18" s="562"/>
      <c r="F18" s="9"/>
    </row>
    <row r="19" spans="1:6" s="6" customFormat="1" ht="14.25" customHeight="1">
      <c r="A19" s="333" t="s">
        <v>25</v>
      </c>
      <c r="B19" s="566"/>
      <c r="C19" s="566"/>
      <c r="D19" s="566"/>
      <c r="E19" s="563"/>
      <c r="F19" s="9"/>
    </row>
    <row r="20" spans="1:6" s="6" customFormat="1" ht="14.25" customHeight="1">
      <c r="A20" s="487" t="s">
        <v>627</v>
      </c>
      <c r="B20" s="278">
        <v>2500</v>
      </c>
      <c r="C20" s="278">
        <v>2500</v>
      </c>
      <c r="D20" s="278">
        <v>2500</v>
      </c>
      <c r="E20" s="453">
        <v>2500</v>
      </c>
      <c r="F20" s="9"/>
    </row>
    <row r="21" spans="1:6" s="6" customFormat="1" ht="14.25" customHeight="1" hidden="1">
      <c r="A21" s="323" t="s">
        <v>413</v>
      </c>
      <c r="B21" s="278">
        <v>0</v>
      </c>
      <c r="C21" s="278">
        <v>0</v>
      </c>
      <c r="D21" s="278">
        <v>0</v>
      </c>
      <c r="E21" s="453">
        <v>0</v>
      </c>
      <c r="F21" s="9"/>
    </row>
    <row r="22" spans="1:6" s="6" customFormat="1" ht="14.25" customHeight="1">
      <c r="A22" s="322" t="s">
        <v>424</v>
      </c>
      <c r="B22" s="459">
        <f>SUM(B23:B27)</f>
        <v>169</v>
      </c>
      <c r="C22" s="459">
        <f>SUM(C23:C27)</f>
        <v>169</v>
      </c>
      <c r="D22" s="459">
        <f>SUM(D23:D27)</f>
        <v>169</v>
      </c>
      <c r="E22" s="460">
        <f>SUM(E23:E27)</f>
        <v>169</v>
      </c>
      <c r="F22" s="9"/>
    </row>
    <row r="23" spans="1:6" s="6" customFormat="1" ht="14.25" customHeight="1">
      <c r="A23" s="323" t="s">
        <v>425</v>
      </c>
      <c r="B23" s="461">
        <v>65</v>
      </c>
      <c r="C23" s="461">
        <v>65</v>
      </c>
      <c r="D23" s="461">
        <v>65</v>
      </c>
      <c r="E23" s="454">
        <v>65</v>
      </c>
      <c r="F23" s="9"/>
    </row>
    <row r="24" spans="1:6" s="6" customFormat="1" ht="14.25" customHeight="1" thickBot="1">
      <c r="A24" s="323" t="s">
        <v>626</v>
      </c>
      <c r="B24" s="461">
        <v>104</v>
      </c>
      <c r="C24" s="461">
        <v>104</v>
      </c>
      <c r="D24" s="461">
        <v>104</v>
      </c>
      <c r="E24" s="454">
        <v>104</v>
      </c>
      <c r="F24" s="9"/>
    </row>
    <row r="25" spans="1:6" s="6" customFormat="1" ht="14.25" customHeight="1" hidden="1">
      <c r="A25" s="323"/>
      <c r="B25" s="461"/>
      <c r="C25" s="328"/>
      <c r="D25" s="328"/>
      <c r="E25" s="454"/>
      <c r="F25" s="9"/>
    </row>
    <row r="26" spans="1:6" s="6" customFormat="1" ht="14.25" customHeight="1" hidden="1">
      <c r="A26" s="323"/>
      <c r="B26" s="461"/>
      <c r="C26" s="328"/>
      <c r="D26" s="313"/>
      <c r="E26" s="454"/>
      <c r="F26" s="9"/>
    </row>
    <row r="27" spans="1:6" s="6" customFormat="1" ht="14.25" customHeight="1" hidden="1" thickBot="1">
      <c r="A27" s="323"/>
      <c r="B27" s="461"/>
      <c r="C27" s="328"/>
      <c r="D27" s="313"/>
      <c r="E27" s="454"/>
      <c r="F27" s="9"/>
    </row>
    <row r="28" spans="1:6" s="6" customFormat="1" ht="18.75" customHeight="1" thickBot="1">
      <c r="A28" s="34" t="s">
        <v>14</v>
      </c>
      <c r="B28" s="462">
        <f>SUM(B29:B30)</f>
        <v>200</v>
      </c>
      <c r="C28" s="330">
        <f>SUM(C29:C30)+C39</f>
        <v>439</v>
      </c>
      <c r="D28" s="330">
        <f>SUM(D29:D30)+D39</f>
        <v>200</v>
      </c>
      <c r="E28" s="330">
        <f>SUM(E29:E30)+E39</f>
        <v>200</v>
      </c>
      <c r="F28" s="9"/>
    </row>
    <row r="29" spans="1:6" s="6" customFormat="1" ht="14.25" customHeight="1">
      <c r="A29" s="322" t="s">
        <v>375</v>
      </c>
      <c r="B29" s="463">
        <v>0</v>
      </c>
      <c r="C29" s="463">
        <v>0</v>
      </c>
      <c r="D29" s="463">
        <v>0</v>
      </c>
      <c r="E29" s="455">
        <v>0</v>
      </c>
      <c r="F29" s="9"/>
    </row>
    <row r="30" spans="1:6" s="6" customFormat="1" ht="14.25" customHeight="1">
      <c r="A30" s="322" t="s">
        <v>397</v>
      </c>
      <c r="B30" s="463">
        <v>200</v>
      </c>
      <c r="C30" s="463">
        <f>SUM(C31:C33)</f>
        <v>200</v>
      </c>
      <c r="D30" s="463">
        <v>200</v>
      </c>
      <c r="E30" s="455">
        <v>200</v>
      </c>
      <c r="F30" s="9"/>
    </row>
    <row r="31" spans="1:6" ht="12.75" customHeight="1">
      <c r="A31" s="336" t="s">
        <v>706</v>
      </c>
      <c r="B31" s="290">
        <v>0</v>
      </c>
      <c r="C31" s="290">
        <v>44</v>
      </c>
      <c r="D31" s="290"/>
      <c r="E31" s="456"/>
      <c r="F31" s="9"/>
    </row>
    <row r="32" spans="1:6" ht="12.75" customHeight="1">
      <c r="A32" s="336" t="s">
        <v>707</v>
      </c>
      <c r="B32" s="290">
        <v>0</v>
      </c>
      <c r="C32" s="290">
        <v>22</v>
      </c>
      <c r="D32" s="290"/>
      <c r="E32" s="456"/>
      <c r="F32" s="9"/>
    </row>
    <row r="33" spans="1:6" ht="12.75" customHeight="1">
      <c r="A33" s="336" t="s">
        <v>708</v>
      </c>
      <c r="B33" s="290">
        <v>0</v>
      </c>
      <c r="C33" s="290">
        <v>134</v>
      </c>
      <c r="D33" s="290"/>
      <c r="E33" s="456"/>
      <c r="F33" s="9"/>
    </row>
    <row r="34" spans="1:6" ht="12.75" customHeight="1" hidden="1">
      <c r="A34" s="336"/>
      <c r="B34" s="290"/>
      <c r="C34" s="290"/>
      <c r="D34" s="290"/>
      <c r="E34" s="456"/>
      <c r="F34" s="9"/>
    </row>
    <row r="35" spans="1:6" ht="12.75" customHeight="1" hidden="1">
      <c r="A35" s="336"/>
      <c r="B35" s="290"/>
      <c r="C35" s="290"/>
      <c r="D35" s="290"/>
      <c r="E35" s="456"/>
      <c r="F35" s="9"/>
    </row>
    <row r="36" spans="1:6" ht="12.75" customHeight="1" hidden="1">
      <c r="A36" s="336"/>
      <c r="B36" s="290"/>
      <c r="C36" s="290"/>
      <c r="D36" s="290"/>
      <c r="E36" s="456"/>
      <c r="F36" s="9"/>
    </row>
    <row r="37" spans="1:6" ht="12.75" customHeight="1" hidden="1">
      <c r="A37" s="336"/>
      <c r="B37" s="290"/>
      <c r="C37" s="290"/>
      <c r="D37" s="290"/>
      <c r="E37" s="456"/>
      <c r="F37" s="9"/>
    </row>
    <row r="38" spans="1:6" ht="12.75" customHeight="1" hidden="1">
      <c r="A38" s="336"/>
      <c r="B38" s="290"/>
      <c r="C38" s="290"/>
      <c r="D38" s="290"/>
      <c r="E38" s="456"/>
      <c r="F38" s="9"/>
    </row>
    <row r="39" spans="1:6" ht="12.75" customHeight="1">
      <c r="A39" s="322" t="s">
        <v>512</v>
      </c>
      <c r="B39" s="463">
        <f>SUM(B40:B42)</f>
        <v>0</v>
      </c>
      <c r="C39" s="463">
        <f>SUM(C40:C42)</f>
        <v>239</v>
      </c>
      <c r="D39" s="463">
        <f>SUM(D40:D42)</f>
        <v>0</v>
      </c>
      <c r="E39" s="455">
        <f>SUM(E40:E42)</f>
        <v>0</v>
      </c>
      <c r="F39" s="9"/>
    </row>
    <row r="40" spans="1:6" ht="12.75" customHeight="1" thickBot="1">
      <c r="A40" s="338" t="s">
        <v>513</v>
      </c>
      <c r="B40" s="290">
        <v>0</v>
      </c>
      <c r="C40" s="281">
        <v>239</v>
      </c>
      <c r="D40" s="281">
        <v>0</v>
      </c>
      <c r="E40" s="456">
        <v>0</v>
      </c>
      <c r="F40" s="9"/>
    </row>
    <row r="41" spans="1:6" ht="12.75" customHeight="1" hidden="1">
      <c r="A41" s="339"/>
      <c r="B41" s="290"/>
      <c r="C41" s="281"/>
      <c r="D41" s="281"/>
      <c r="E41" s="456"/>
      <c r="F41" s="9"/>
    </row>
    <row r="42" spans="1:6" ht="13.5" customHeight="1" hidden="1" thickBot="1">
      <c r="A42" s="336"/>
      <c r="B42" s="290"/>
      <c r="C42" s="281"/>
      <c r="D42" s="281"/>
      <c r="E42" s="456"/>
      <c r="F42" s="9"/>
    </row>
    <row r="43" spans="1:6" ht="21" customHeight="1" thickBot="1">
      <c r="A43" s="306" t="s">
        <v>422</v>
      </c>
      <c r="B43" s="464">
        <f>SUM(B44:B46)</f>
        <v>500</v>
      </c>
      <c r="C43" s="331">
        <f>SUM(C44:C46)</f>
        <v>500</v>
      </c>
      <c r="D43" s="331">
        <f>SUM(D44:D46)</f>
        <v>500</v>
      </c>
      <c r="E43" s="307">
        <f>SUM(E44:E46)</f>
        <v>500</v>
      </c>
      <c r="F43" s="9"/>
    </row>
    <row r="44" spans="1:6" ht="13.5" customHeight="1" thickBot="1">
      <c r="A44" s="338" t="s">
        <v>527</v>
      </c>
      <c r="B44" s="290">
        <v>500</v>
      </c>
      <c r="C44" s="281">
        <v>500</v>
      </c>
      <c r="D44" s="281">
        <v>500</v>
      </c>
      <c r="E44" s="456">
        <v>500</v>
      </c>
      <c r="F44" s="9"/>
    </row>
    <row r="45" spans="1:6" ht="12.75" customHeight="1" hidden="1">
      <c r="A45" s="336"/>
      <c r="B45" s="281"/>
      <c r="C45" s="281"/>
      <c r="D45" s="281"/>
      <c r="E45" s="456"/>
      <c r="F45" s="9"/>
    </row>
    <row r="46" spans="1:6" ht="13.5" customHeight="1" hidden="1" thickBot="1">
      <c r="A46" s="338"/>
      <c r="B46" s="281"/>
      <c r="C46" s="281"/>
      <c r="D46" s="281"/>
      <c r="E46" s="456"/>
      <c r="F46" s="9"/>
    </row>
    <row r="47" spans="1:6" ht="18.75" customHeight="1" thickBot="1">
      <c r="A47" s="50" t="s">
        <v>421</v>
      </c>
      <c r="B47" s="330">
        <f>SUM(B8+B28+B43)</f>
        <v>5002</v>
      </c>
      <c r="C47" s="330">
        <f>SUM(C8+C28+C43)</f>
        <v>5476</v>
      </c>
      <c r="D47" s="330">
        <f>SUM(D8+D28+D43)</f>
        <v>5002</v>
      </c>
      <c r="E47" s="279">
        <f>SUM(E8+E28+E43)</f>
        <v>5002</v>
      </c>
      <c r="F47" s="9"/>
    </row>
    <row r="48" spans="1:6" ht="12.75">
      <c r="A48" s="1"/>
      <c r="B48" s="1"/>
      <c r="C48" s="1"/>
      <c r="D48" s="1"/>
      <c r="E48" s="45"/>
      <c r="F48" s="9"/>
    </row>
    <row r="49" spans="1:6" ht="12.75">
      <c r="A49" s="1"/>
      <c r="B49" s="1"/>
      <c r="C49" s="1"/>
      <c r="D49" s="1"/>
      <c r="F49" s="9"/>
    </row>
    <row r="50" spans="1:6" ht="15.75">
      <c r="A50" s="229" t="s">
        <v>86</v>
      </c>
      <c r="B50" s="229"/>
      <c r="C50" s="229"/>
      <c r="D50" s="229"/>
      <c r="E50" s="156"/>
      <c r="F50" s="9"/>
    </row>
    <row r="51" spans="1:6" ht="12.75">
      <c r="A51" s="73" t="s">
        <v>87</v>
      </c>
      <c r="B51" s="186"/>
      <c r="C51" s="73"/>
      <c r="D51" s="73"/>
      <c r="E51" s="186"/>
      <c r="F51" s="9"/>
    </row>
    <row r="52" spans="1:6" ht="12.75">
      <c r="A52" s="73" t="s">
        <v>88</v>
      </c>
      <c r="B52" s="186"/>
      <c r="C52" s="73"/>
      <c r="D52" s="73"/>
      <c r="E52" s="186"/>
      <c r="F52" s="9"/>
    </row>
    <row r="53" spans="1:6" ht="12.75">
      <c r="A53" s="73" t="s">
        <v>89</v>
      </c>
      <c r="B53" s="186"/>
      <c r="C53" s="73"/>
      <c r="D53" s="73"/>
      <c r="E53" s="273"/>
      <c r="F53" s="9"/>
    </row>
    <row r="54" spans="1:6" ht="12.75">
      <c r="A54" s="73" t="s">
        <v>90</v>
      </c>
      <c r="B54" s="186"/>
      <c r="C54" s="73"/>
      <c r="D54" s="73"/>
      <c r="E54" s="186"/>
      <c r="F54" s="9"/>
    </row>
    <row r="55" spans="1:6" ht="12.75">
      <c r="A55" s="73" t="s">
        <v>96</v>
      </c>
      <c r="B55" s="186"/>
      <c r="C55" s="73"/>
      <c r="D55" s="73"/>
      <c r="E55" s="273"/>
      <c r="F55" s="9"/>
    </row>
    <row r="56" spans="1:6" ht="12.75">
      <c r="A56" s="71" t="s">
        <v>91</v>
      </c>
      <c r="B56" s="186"/>
      <c r="C56" s="71"/>
      <c r="D56" s="71"/>
      <c r="E56" s="186"/>
      <c r="F56" s="9"/>
    </row>
    <row r="57" spans="1:6" ht="12.75">
      <c r="A57" s="71" t="s">
        <v>92</v>
      </c>
      <c r="B57" s="186"/>
      <c r="C57" s="71"/>
      <c r="D57" s="71"/>
      <c r="E57" s="186"/>
      <c r="F57" s="9"/>
    </row>
    <row r="58" spans="2:6" ht="12.75">
      <c r="B58" s="341"/>
      <c r="F58" s="9"/>
    </row>
    <row r="59" ht="12.75">
      <c r="F59" s="9"/>
    </row>
    <row r="60" ht="12.75">
      <c r="F60" s="9"/>
    </row>
    <row r="61" ht="12.75">
      <c r="F61" s="9"/>
    </row>
    <row r="62" ht="12.75">
      <c r="F62" s="9"/>
    </row>
    <row r="63" ht="12.75">
      <c r="F63" s="9"/>
    </row>
    <row r="64" ht="12.75">
      <c r="F64" s="9"/>
    </row>
    <row r="65" ht="12.75">
      <c r="F65" s="9"/>
    </row>
    <row r="66" ht="12.75">
      <c r="F66" s="9"/>
    </row>
    <row r="67" ht="12.75">
      <c r="F67" s="9"/>
    </row>
    <row r="68" ht="12.75">
      <c r="F68" s="9"/>
    </row>
    <row r="69" ht="12.75">
      <c r="F69" s="9"/>
    </row>
    <row r="70" ht="12.75">
      <c r="F70" s="2"/>
    </row>
    <row r="71" ht="12.75">
      <c r="F71" s="9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  <row r="541" ht="12.75">
      <c r="F541" s="2"/>
    </row>
    <row r="542" ht="12.75">
      <c r="F542" s="2"/>
    </row>
    <row r="543" ht="12.75">
      <c r="F543" s="2"/>
    </row>
    <row r="544" ht="12.75">
      <c r="F544" s="2"/>
    </row>
    <row r="545" ht="12.75">
      <c r="F545" s="2"/>
    </row>
    <row r="546" ht="12.75">
      <c r="F546" s="2"/>
    </row>
    <row r="547" ht="12.75">
      <c r="F547" s="2"/>
    </row>
    <row r="548" ht="12.75">
      <c r="F548" s="2"/>
    </row>
    <row r="549" ht="12.75">
      <c r="F549" s="2"/>
    </row>
    <row r="550" ht="12.75">
      <c r="F550" s="2"/>
    </row>
    <row r="551" ht="12.75">
      <c r="F551" s="2"/>
    </row>
    <row r="552" ht="12.75">
      <c r="F552" s="2"/>
    </row>
    <row r="553" ht="12.75">
      <c r="F553" s="2"/>
    </row>
    <row r="554" ht="12.75">
      <c r="F554" s="2"/>
    </row>
    <row r="555" ht="12.75">
      <c r="F555" s="2"/>
    </row>
    <row r="556" ht="12.75">
      <c r="F556" s="2"/>
    </row>
    <row r="557" ht="12.75">
      <c r="F557" s="2"/>
    </row>
    <row r="558" ht="12.75">
      <c r="F558" s="2"/>
    </row>
    <row r="559" ht="12.75">
      <c r="F559" s="2"/>
    </row>
    <row r="560" ht="12.75">
      <c r="F560" s="2"/>
    </row>
    <row r="561" ht="12.75">
      <c r="F561" s="2"/>
    </row>
    <row r="562" ht="12.75">
      <c r="F562" s="2"/>
    </row>
    <row r="563" ht="12.75">
      <c r="F563" s="2"/>
    </row>
    <row r="564" ht="12.75">
      <c r="F564" s="2"/>
    </row>
    <row r="565" ht="12.75">
      <c r="F565" s="2"/>
    </row>
    <row r="566" ht="12.75">
      <c r="F566" s="2"/>
    </row>
    <row r="567" ht="12.75">
      <c r="F567" s="2"/>
    </row>
    <row r="568" ht="12.75">
      <c r="F568" s="2"/>
    </row>
    <row r="569" ht="12.75">
      <c r="F569" s="2"/>
    </row>
    <row r="570" ht="12.75">
      <c r="F570" s="2"/>
    </row>
    <row r="571" ht="12.75">
      <c r="F571" s="2"/>
    </row>
    <row r="572" ht="12.75">
      <c r="F572" s="2"/>
    </row>
    <row r="573" ht="12.75">
      <c r="F573" s="2"/>
    </row>
    <row r="574" ht="12.75">
      <c r="F574" s="2"/>
    </row>
    <row r="575" ht="12.75">
      <c r="F575" s="2"/>
    </row>
    <row r="576" ht="12.75">
      <c r="F576" s="2"/>
    </row>
    <row r="577" ht="12.75">
      <c r="F577" s="2"/>
    </row>
    <row r="578" ht="12.75">
      <c r="F578" s="2"/>
    </row>
    <row r="579" ht="12.75">
      <c r="F579" s="2"/>
    </row>
    <row r="580" ht="12.75">
      <c r="F580" s="2"/>
    </row>
    <row r="581" ht="12.75">
      <c r="F581" s="2"/>
    </row>
    <row r="582" ht="12.75">
      <c r="F582" s="2"/>
    </row>
    <row r="583" ht="12.75">
      <c r="F583" s="2"/>
    </row>
    <row r="584" ht="12.75">
      <c r="F584" s="2"/>
    </row>
    <row r="585" ht="12.75">
      <c r="F585" s="2"/>
    </row>
    <row r="586" ht="12.75">
      <c r="F586" s="2"/>
    </row>
    <row r="587" ht="12.75">
      <c r="F587" s="2"/>
    </row>
    <row r="588" ht="12.75">
      <c r="F588" s="2"/>
    </row>
    <row r="589" ht="12.75">
      <c r="F589" s="2"/>
    </row>
    <row r="590" ht="12.75">
      <c r="F590" s="2"/>
    </row>
    <row r="591" ht="12.75">
      <c r="F591" s="2"/>
    </row>
    <row r="592" ht="12.75">
      <c r="F592" s="2"/>
    </row>
    <row r="593" ht="12.75">
      <c r="F593" s="2"/>
    </row>
    <row r="594" ht="12.75">
      <c r="F594" s="2"/>
    </row>
    <row r="595" ht="12.75">
      <c r="F595" s="2"/>
    </row>
    <row r="596" ht="12.75">
      <c r="F596" s="2"/>
    </row>
    <row r="597" ht="12.75">
      <c r="F597" s="2"/>
    </row>
    <row r="598" ht="12.75">
      <c r="F598" s="2"/>
    </row>
    <row r="599" ht="12.75">
      <c r="F599" s="2"/>
    </row>
    <row r="600" ht="12.75">
      <c r="F600" s="2"/>
    </row>
    <row r="601" ht="12.75">
      <c r="F601" s="2"/>
    </row>
    <row r="602" ht="12.75">
      <c r="F602" s="2"/>
    </row>
    <row r="603" ht="12.75">
      <c r="F603" s="2"/>
    </row>
    <row r="604" ht="12.75">
      <c r="F604" s="2"/>
    </row>
    <row r="605" ht="12.75">
      <c r="F605" s="2"/>
    </row>
    <row r="606" ht="12.75">
      <c r="F606" s="2"/>
    </row>
    <row r="607" ht="12.75">
      <c r="F607" s="2"/>
    </row>
    <row r="608" ht="12.75">
      <c r="F608" s="2"/>
    </row>
    <row r="609" ht="12.75">
      <c r="F609" s="2"/>
    </row>
    <row r="610" ht="12.75">
      <c r="F610" s="2"/>
    </row>
    <row r="611" ht="12.75">
      <c r="F611" s="2"/>
    </row>
    <row r="612" ht="12.75">
      <c r="F612" s="2"/>
    </row>
    <row r="613" ht="12.75">
      <c r="F613" s="2"/>
    </row>
    <row r="614" ht="12.75">
      <c r="F614" s="2"/>
    </row>
    <row r="615" ht="12.75">
      <c r="F615" s="2"/>
    </row>
    <row r="616" ht="12.75">
      <c r="F616" s="2"/>
    </row>
    <row r="617" ht="12.75">
      <c r="F617" s="2"/>
    </row>
    <row r="618" ht="12.75">
      <c r="F618" s="2"/>
    </row>
    <row r="619" ht="12.75">
      <c r="F619" s="2"/>
    </row>
    <row r="620" ht="12.75">
      <c r="F620" s="2"/>
    </row>
    <row r="621" ht="12.75">
      <c r="F621" s="2"/>
    </row>
    <row r="622" ht="12.75">
      <c r="F622" s="2"/>
    </row>
    <row r="623" ht="12.75">
      <c r="F623" s="2"/>
    </row>
    <row r="624" ht="12.75">
      <c r="F624" s="2"/>
    </row>
  </sheetData>
  <sheetProtection/>
  <mergeCells count="6">
    <mergeCell ref="A3:E3"/>
    <mergeCell ref="A4:E4"/>
    <mergeCell ref="E10:E19"/>
    <mergeCell ref="B10:B19"/>
    <mergeCell ref="C10:C19"/>
    <mergeCell ref="D10:D19"/>
  </mergeCells>
  <printOptions/>
  <pageMargins left="0.53" right="0.15748031496062992" top="0.35433070866141736" bottom="0.3937007874015748" header="0.31496062992125984" footer="0.5118110236220472"/>
  <pageSetup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zoomScale="90" zoomScaleNormal="90" zoomScalePageLayoutView="0" workbookViewId="0" topLeftCell="A1">
      <selection activeCell="O19" sqref="O19"/>
    </sheetView>
  </sheetViews>
  <sheetFormatPr defaultColWidth="9.125" defaultRowHeight="12.75" customHeight="1"/>
  <cols>
    <col min="1" max="1" width="24.375" style="85" customWidth="1"/>
    <col min="2" max="2" width="10.00390625" style="99" customWidth="1"/>
    <col min="3" max="3" width="12.00390625" style="99" customWidth="1"/>
    <col min="4" max="4" width="10.625" style="99" customWidth="1"/>
    <col min="5" max="5" width="10.50390625" style="99" customWidth="1"/>
    <col min="6" max="6" width="13.00390625" style="99" customWidth="1"/>
    <col min="7" max="7" width="10.50390625" style="99" customWidth="1"/>
    <col min="8" max="8" width="10.125" style="170" customWidth="1"/>
    <col min="9" max="9" width="9.875" style="99" customWidth="1"/>
    <col min="10" max="10" width="11.125" style="99" customWidth="1"/>
    <col min="11" max="12" width="12.375" style="99" customWidth="1"/>
    <col min="13" max="13" width="14.00390625" style="99" customWidth="1"/>
    <col min="14" max="16384" width="9.125" style="85" customWidth="1"/>
  </cols>
  <sheetData>
    <row r="1" spans="1:25" ht="15" customHeight="1">
      <c r="A1" s="568" t="s">
        <v>616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15" customHeight="1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84" t="str">
        <f>'1.Bev-kiad.'!D2</f>
        <v>az 1/2020.(II.25) önkormányzati rendelethez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5" customHeight="1">
      <c r="A3" s="483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4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15" customHeight="1">
      <c r="A4" s="569" t="s">
        <v>559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14" ht="15" customHeight="1">
      <c r="A5" s="94"/>
      <c r="B5" s="95"/>
      <c r="C5" s="95"/>
      <c r="D5" s="95"/>
      <c r="E5" s="96"/>
      <c r="F5" s="96"/>
      <c r="G5" s="96"/>
      <c r="H5" s="96"/>
      <c r="I5" s="97"/>
      <c r="J5" s="97"/>
      <c r="K5" s="98"/>
      <c r="L5" s="98"/>
      <c r="M5" s="98"/>
      <c r="N5" s="99"/>
    </row>
    <row r="6" spans="1:14" ht="12" customHeight="1">
      <c r="A6" s="100"/>
      <c r="B6" s="98"/>
      <c r="C6" s="98"/>
      <c r="D6" s="98"/>
      <c r="E6" s="98"/>
      <c r="F6" s="98"/>
      <c r="G6" s="98"/>
      <c r="H6" s="169"/>
      <c r="I6" s="98"/>
      <c r="J6" s="98"/>
      <c r="K6" s="98"/>
      <c r="L6" s="98"/>
      <c r="M6" s="236" t="s">
        <v>0</v>
      </c>
      <c r="N6" s="99"/>
    </row>
    <row r="7" spans="1:13" ht="18" customHeight="1">
      <c r="A7" s="567" t="s">
        <v>41</v>
      </c>
      <c r="B7" s="571" t="s">
        <v>709</v>
      </c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3"/>
    </row>
    <row r="8" spans="1:13" ht="16.5" customHeight="1">
      <c r="A8" s="567"/>
      <c r="B8" s="567" t="s">
        <v>47</v>
      </c>
      <c r="C8" s="567"/>
      <c r="D8" s="567"/>
      <c r="E8" s="567"/>
      <c r="F8" s="567"/>
      <c r="G8" s="567"/>
      <c r="H8" s="567"/>
      <c r="I8" s="567" t="s">
        <v>359</v>
      </c>
      <c r="J8" s="567"/>
      <c r="K8" s="567"/>
      <c r="L8" s="567"/>
      <c r="M8" s="574" t="s">
        <v>48</v>
      </c>
    </row>
    <row r="9" spans="1:13" ht="51" customHeight="1">
      <c r="A9" s="567"/>
      <c r="B9" s="567" t="s">
        <v>360</v>
      </c>
      <c r="C9" s="567" t="s">
        <v>361</v>
      </c>
      <c r="D9" s="567"/>
      <c r="E9" s="567" t="s">
        <v>362</v>
      </c>
      <c r="F9" s="567" t="s">
        <v>363</v>
      </c>
      <c r="G9" s="567" t="s">
        <v>49</v>
      </c>
      <c r="H9" s="567" t="s">
        <v>4</v>
      </c>
      <c r="I9" s="567" t="s">
        <v>379</v>
      </c>
      <c r="J9" s="567" t="s">
        <v>380</v>
      </c>
      <c r="K9" s="567" t="s">
        <v>50</v>
      </c>
      <c r="L9" s="567" t="s">
        <v>8</v>
      </c>
      <c r="M9" s="574"/>
    </row>
    <row r="10" spans="1:13" ht="42.75" customHeight="1">
      <c r="A10" s="567"/>
      <c r="B10" s="567"/>
      <c r="C10" s="82" t="s">
        <v>51</v>
      </c>
      <c r="D10" s="82" t="s">
        <v>52</v>
      </c>
      <c r="E10" s="567"/>
      <c r="F10" s="567"/>
      <c r="G10" s="567"/>
      <c r="H10" s="567"/>
      <c r="I10" s="567"/>
      <c r="J10" s="567"/>
      <c r="K10" s="567"/>
      <c r="L10" s="567"/>
      <c r="M10" s="574"/>
    </row>
    <row r="11" spans="1:13" ht="19.5" customHeight="1">
      <c r="A11" s="26" t="s">
        <v>507</v>
      </c>
      <c r="B11" s="101">
        <f>SUM('1.Bev-kiad.'!C28)</f>
        <v>3180</v>
      </c>
      <c r="C11" s="101">
        <f>SUM('2.működés'!C8)</f>
        <v>29758</v>
      </c>
      <c r="D11" s="101"/>
      <c r="E11" s="101">
        <f>SUM('2.működés'!C63)</f>
        <v>8100</v>
      </c>
      <c r="F11" s="101">
        <f>SUM('2.működés'!C89)</f>
        <v>44</v>
      </c>
      <c r="G11" s="101">
        <f>'2.működés'!C95</f>
        <v>23053</v>
      </c>
      <c r="H11" s="102">
        <f>SUM(B11:G11)</f>
        <v>64135</v>
      </c>
      <c r="I11" s="101">
        <f>'3.felh'!C12</f>
        <v>100</v>
      </c>
      <c r="J11" s="101">
        <f>'3.felh'!C27</f>
        <v>0</v>
      </c>
      <c r="K11" s="101">
        <f>'3.felh'!C32</f>
        <v>21669</v>
      </c>
      <c r="L11" s="102">
        <f>SUM(I11:K11)</f>
        <v>21769</v>
      </c>
      <c r="M11" s="102">
        <f>SUM(H11+L11)</f>
        <v>85904</v>
      </c>
    </row>
    <row r="12" spans="1:13" s="308" customFormat="1" ht="26.25">
      <c r="A12" s="468" t="s">
        <v>710</v>
      </c>
      <c r="B12" s="101">
        <f>SUM('1.Bev-kiad.'!D28)</f>
        <v>3780</v>
      </c>
      <c r="C12" s="101">
        <f>SUM('2.működés'!D8)</f>
        <v>35658</v>
      </c>
      <c r="D12" s="101"/>
      <c r="E12" s="101">
        <f>SUM('2.működés'!D63)</f>
        <v>7350</v>
      </c>
      <c r="F12" s="101">
        <f>SUM('2.működés'!D89)</f>
        <v>44</v>
      </c>
      <c r="G12" s="101">
        <f>'2.működés'!D95</f>
        <v>23053</v>
      </c>
      <c r="H12" s="102">
        <f>SUM(B12:G12)</f>
        <v>69885</v>
      </c>
      <c r="I12" s="101">
        <f>'3.felh'!D12+'3.felh'!D21</f>
        <v>5500</v>
      </c>
      <c r="J12" s="101">
        <f>'3.felh'!D27</f>
        <v>2000</v>
      </c>
      <c r="K12" s="101">
        <f>'3.felh'!D32</f>
        <v>21669</v>
      </c>
      <c r="L12" s="102">
        <f>SUM(I12:K12)</f>
        <v>29169</v>
      </c>
      <c r="M12" s="102">
        <f>SUM(H12+L12)</f>
        <v>99054</v>
      </c>
    </row>
    <row r="13" spans="1:13" ht="25.5" customHeight="1" hidden="1">
      <c r="A13" s="468" t="s">
        <v>538</v>
      </c>
      <c r="B13" s="101">
        <f>SUM('1.Bev-kiad.'!E28)</f>
        <v>3180</v>
      </c>
      <c r="C13" s="101">
        <f>SUM('2.működés'!E8)</f>
        <v>29758</v>
      </c>
      <c r="D13" s="101"/>
      <c r="E13" s="101">
        <f>SUM('2.működés'!E63)</f>
        <v>8100</v>
      </c>
      <c r="F13" s="101">
        <f>SUM('2.működés'!E89)</f>
        <v>44</v>
      </c>
      <c r="G13" s="101">
        <f>'2.működés'!E95</f>
        <v>23053</v>
      </c>
      <c r="H13" s="102">
        <f>SUM(B13:G13)</f>
        <v>64135</v>
      </c>
      <c r="I13" s="101">
        <f>'3.felh'!E12</f>
        <v>100</v>
      </c>
      <c r="J13" s="101">
        <f>'3.felh'!E27</f>
        <v>0</v>
      </c>
      <c r="K13" s="101">
        <f>'3.felh'!E32</f>
        <v>21669</v>
      </c>
      <c r="L13" s="102">
        <f>SUM(I13:K13)</f>
        <v>21769</v>
      </c>
      <c r="M13" s="102">
        <f>SUM(H13+L13)</f>
        <v>85904</v>
      </c>
    </row>
    <row r="14" spans="1:13" ht="19.5" customHeight="1">
      <c r="A14" s="26" t="s">
        <v>508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9.5" customHeight="1" thickBot="1">
      <c r="A15" s="168" t="s">
        <v>509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</row>
    <row r="16" spans="1:13" ht="30" customHeight="1" thickBot="1">
      <c r="A16" s="166" t="s">
        <v>510</v>
      </c>
      <c r="B16" s="167">
        <f>B11</f>
        <v>3180</v>
      </c>
      <c r="C16" s="167">
        <f aca="true" t="shared" si="0" ref="C16:L18">C11</f>
        <v>29758</v>
      </c>
      <c r="D16" s="167">
        <f t="shared" si="0"/>
        <v>0</v>
      </c>
      <c r="E16" s="167">
        <f t="shared" si="0"/>
        <v>8100</v>
      </c>
      <c r="F16" s="167">
        <f t="shared" si="0"/>
        <v>44</v>
      </c>
      <c r="G16" s="167">
        <f t="shared" si="0"/>
        <v>23053</v>
      </c>
      <c r="H16" s="167">
        <f t="shared" si="0"/>
        <v>64135</v>
      </c>
      <c r="I16" s="167">
        <f t="shared" si="0"/>
        <v>100</v>
      </c>
      <c r="J16" s="167">
        <f t="shared" si="0"/>
        <v>0</v>
      </c>
      <c r="K16" s="167">
        <f t="shared" si="0"/>
        <v>21669</v>
      </c>
      <c r="L16" s="167">
        <f t="shared" si="0"/>
        <v>21769</v>
      </c>
      <c r="M16" s="349">
        <f>M11</f>
        <v>85904</v>
      </c>
    </row>
    <row r="17" spans="1:13" ht="47.25" thickBot="1">
      <c r="A17" s="166" t="s">
        <v>711</v>
      </c>
      <c r="B17" s="167">
        <f>B12</f>
        <v>3780</v>
      </c>
      <c r="C17" s="167">
        <f t="shared" si="0"/>
        <v>35658</v>
      </c>
      <c r="D17" s="167">
        <f t="shared" si="0"/>
        <v>0</v>
      </c>
      <c r="E17" s="167">
        <f t="shared" si="0"/>
        <v>7350</v>
      </c>
      <c r="F17" s="167">
        <f t="shared" si="0"/>
        <v>44</v>
      </c>
      <c r="G17" s="167">
        <f t="shared" si="0"/>
        <v>23053</v>
      </c>
      <c r="H17" s="167">
        <f t="shared" si="0"/>
        <v>69885</v>
      </c>
      <c r="I17" s="167">
        <f t="shared" si="0"/>
        <v>5500</v>
      </c>
      <c r="J17" s="167">
        <f t="shared" si="0"/>
        <v>2000</v>
      </c>
      <c r="K17" s="167">
        <f t="shared" si="0"/>
        <v>21669</v>
      </c>
      <c r="L17" s="167">
        <f t="shared" si="0"/>
        <v>29169</v>
      </c>
      <c r="M17" s="349">
        <f>M12</f>
        <v>99054</v>
      </c>
    </row>
    <row r="18" spans="1:13" ht="47.25" hidden="1" thickBot="1">
      <c r="A18" s="166" t="s">
        <v>539</v>
      </c>
      <c r="B18" s="167">
        <f>B13</f>
        <v>3180</v>
      </c>
      <c r="C18" s="167">
        <f t="shared" si="0"/>
        <v>29758</v>
      </c>
      <c r="D18" s="167">
        <f t="shared" si="0"/>
        <v>0</v>
      </c>
      <c r="E18" s="167">
        <f t="shared" si="0"/>
        <v>8100</v>
      </c>
      <c r="F18" s="167">
        <f t="shared" si="0"/>
        <v>44</v>
      </c>
      <c r="G18" s="167">
        <f t="shared" si="0"/>
        <v>23053</v>
      </c>
      <c r="H18" s="167">
        <f t="shared" si="0"/>
        <v>64135</v>
      </c>
      <c r="I18" s="167">
        <f t="shared" si="0"/>
        <v>100</v>
      </c>
      <c r="J18" s="167">
        <f t="shared" si="0"/>
        <v>0</v>
      </c>
      <c r="K18" s="167">
        <f t="shared" si="0"/>
        <v>21669</v>
      </c>
      <c r="L18" s="167">
        <f t="shared" si="0"/>
        <v>21769</v>
      </c>
      <c r="M18" s="349">
        <f>M13</f>
        <v>85904</v>
      </c>
    </row>
    <row r="19" ht="12.75" customHeight="1">
      <c r="O19" s="99"/>
    </row>
  </sheetData>
  <sheetProtection/>
  <mergeCells count="17">
    <mergeCell ref="A1:M1"/>
    <mergeCell ref="A4:M4"/>
    <mergeCell ref="A7:A10"/>
    <mergeCell ref="B7:M7"/>
    <mergeCell ref="B8:H8"/>
    <mergeCell ref="I8:L8"/>
    <mergeCell ref="M8:M10"/>
    <mergeCell ref="B9:B10"/>
    <mergeCell ref="C9:D9"/>
    <mergeCell ref="J9:J10"/>
    <mergeCell ref="K9:K10"/>
    <mergeCell ref="L9:L10"/>
    <mergeCell ref="E9:E10"/>
    <mergeCell ref="F9:F10"/>
    <mergeCell ref="G9:G10"/>
    <mergeCell ref="H9:H10"/>
    <mergeCell ref="I9:I10"/>
  </mergeCells>
  <printOptions horizontalCentered="1"/>
  <pageMargins left="0.15748031496062992" right="0.15748031496062992" top="0.35433070866141736" bottom="0.15748031496062992" header="0.15748031496062992" footer="0.1181102362204724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="90" zoomScaleNormal="90" zoomScalePageLayoutView="0" workbookViewId="0" topLeftCell="A1">
      <selection activeCell="F14" sqref="F14"/>
    </sheetView>
  </sheetViews>
  <sheetFormatPr defaultColWidth="9.125" defaultRowHeight="12.75"/>
  <cols>
    <col min="1" max="1" width="24.375" style="87" customWidth="1"/>
    <col min="2" max="2" width="9.875" style="80" bestFit="1" customWidth="1"/>
    <col min="3" max="3" width="9.50390625" style="80" customWidth="1"/>
    <col min="4" max="4" width="9.875" style="80" bestFit="1" customWidth="1"/>
    <col min="5" max="5" width="9.375" style="80" bestFit="1" customWidth="1"/>
    <col min="6" max="6" width="10.50390625" style="80" customWidth="1"/>
    <col min="7" max="8" width="10.375" style="80" customWidth="1"/>
    <col min="9" max="9" width="9.875" style="80" customWidth="1"/>
    <col min="10" max="10" width="10.00390625" style="80" customWidth="1"/>
    <col min="11" max="12" width="9.375" style="80" bestFit="1" customWidth="1"/>
    <col min="13" max="13" width="11.50390625" style="80" customWidth="1"/>
    <col min="14" max="14" width="12.125" style="80" customWidth="1"/>
    <col min="15" max="15" width="7.875" style="76" hidden="1" customWidth="1"/>
    <col min="16" max="16" width="8.375" style="76" customWidth="1"/>
    <col min="17" max="16384" width="9.125" style="76" customWidth="1"/>
  </cols>
  <sheetData>
    <row r="1" spans="1:19" ht="1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O1" s="74"/>
      <c r="P1" s="148" t="s">
        <v>617</v>
      </c>
      <c r="Q1" s="75"/>
      <c r="R1" s="75"/>
      <c r="S1" s="75"/>
    </row>
    <row r="2" spans="1:19" ht="1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O2" s="74"/>
      <c r="P2" s="236" t="str">
        <f>'1.Bev-kiad.'!D2</f>
        <v>az 1/2020.(II.25) önkormányzati rendelethez</v>
      </c>
      <c r="Q2" s="75"/>
      <c r="R2" s="75"/>
      <c r="S2" s="75"/>
    </row>
    <row r="3" spans="1:19" ht="1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O3" s="74"/>
      <c r="P3" s="148"/>
      <c r="Q3" s="75"/>
      <c r="R3" s="75"/>
      <c r="S3" s="75"/>
    </row>
    <row r="4" spans="1:19" ht="38.25" customHeight="1">
      <c r="A4" s="583" t="s">
        <v>560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77"/>
      <c r="P4" s="75"/>
      <c r="Q4" s="75"/>
      <c r="R4" s="75"/>
      <c r="S4" s="75"/>
    </row>
    <row r="5" spans="1:17" ht="15" customHeight="1">
      <c r="A5" s="149"/>
      <c r="B5" s="150"/>
      <c r="C5" s="151"/>
      <c r="D5" s="152"/>
      <c r="E5" s="152"/>
      <c r="F5" s="78"/>
      <c r="G5" s="78"/>
      <c r="H5" s="78"/>
      <c r="I5" s="78"/>
      <c r="J5" s="78"/>
      <c r="K5" s="78"/>
      <c r="L5" s="78"/>
      <c r="M5" s="78"/>
      <c r="N5" s="78"/>
      <c r="O5" s="79"/>
      <c r="Q5" s="80"/>
    </row>
    <row r="6" spans="1:15" ht="15" customHeight="1" thickBo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237" t="s">
        <v>0</v>
      </c>
      <c r="O6" s="81"/>
    </row>
    <row r="7" spans="1:16" ht="18" customHeight="1">
      <c r="A7" s="567" t="s">
        <v>93</v>
      </c>
      <c r="B7" s="585" t="s">
        <v>709</v>
      </c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6" t="s">
        <v>31</v>
      </c>
      <c r="P7" s="579" t="s">
        <v>97</v>
      </c>
    </row>
    <row r="8" spans="1:16" ht="23.25" customHeight="1">
      <c r="A8" s="567"/>
      <c r="B8" s="577" t="s">
        <v>32</v>
      </c>
      <c r="C8" s="592"/>
      <c r="D8" s="592"/>
      <c r="E8" s="592"/>
      <c r="F8" s="592"/>
      <c r="G8" s="593"/>
      <c r="H8" s="594"/>
      <c r="I8" s="589" t="s">
        <v>33</v>
      </c>
      <c r="J8" s="590" t="s">
        <v>34</v>
      </c>
      <c r="K8" s="590"/>
      <c r="L8" s="590"/>
      <c r="M8" s="590"/>
      <c r="N8" s="591" t="s">
        <v>358</v>
      </c>
      <c r="O8" s="587"/>
      <c r="P8" s="580"/>
    </row>
    <row r="9" spans="1:16" ht="62.25" customHeight="1">
      <c r="A9" s="567"/>
      <c r="B9" s="575" t="s">
        <v>35</v>
      </c>
      <c r="C9" s="575" t="s">
        <v>94</v>
      </c>
      <c r="D9" s="575" t="s">
        <v>36</v>
      </c>
      <c r="E9" s="575" t="s">
        <v>423</v>
      </c>
      <c r="F9" s="577" t="s">
        <v>37</v>
      </c>
      <c r="G9" s="578"/>
      <c r="H9" s="575" t="s">
        <v>410</v>
      </c>
      <c r="I9" s="589"/>
      <c r="J9" s="575" t="s">
        <v>38</v>
      </c>
      <c r="K9" s="575" t="s">
        <v>39</v>
      </c>
      <c r="L9" s="575" t="s">
        <v>40</v>
      </c>
      <c r="M9" s="582" t="s">
        <v>9</v>
      </c>
      <c r="N9" s="591"/>
      <c r="O9" s="587"/>
      <c r="P9" s="580"/>
    </row>
    <row r="10" spans="1:16" ht="30.75" customHeight="1" thickBot="1">
      <c r="A10" s="567"/>
      <c r="B10" s="576"/>
      <c r="C10" s="576"/>
      <c r="D10" s="576"/>
      <c r="E10" s="576"/>
      <c r="F10" s="241" t="s">
        <v>357</v>
      </c>
      <c r="G10" s="241" t="s">
        <v>356</v>
      </c>
      <c r="H10" s="576"/>
      <c r="I10" s="589"/>
      <c r="J10" s="576"/>
      <c r="K10" s="576"/>
      <c r="L10" s="576"/>
      <c r="M10" s="582"/>
      <c r="N10" s="591"/>
      <c r="O10" s="588"/>
      <c r="P10" s="581"/>
    </row>
    <row r="11" spans="1:16" s="326" customFormat="1" ht="23.25" customHeight="1">
      <c r="A11" s="26" t="s">
        <v>507</v>
      </c>
      <c r="B11" s="164">
        <f>SUM('2.működés'!C100)</f>
        <v>12595</v>
      </c>
      <c r="C11" s="164">
        <f>SUM('2.működés'!C101)</f>
        <v>2235</v>
      </c>
      <c r="D11" s="164">
        <f>SUM('2.működés'!C102)</f>
        <v>18649</v>
      </c>
      <c r="E11" s="164">
        <f>SUM('2.működés'!C103)</f>
        <v>3045</v>
      </c>
      <c r="F11" s="164">
        <f>SUM('4. Átadott p.eszk.'!B9+'4. Átadott p.eszk.'!B22+'4. Átadott p.eszk.'!B43)</f>
        <v>4802</v>
      </c>
      <c r="G11" s="164">
        <f>SUM('2.működés'!C106)</f>
        <v>10432</v>
      </c>
      <c r="H11" s="164">
        <f>'2.működés'!C108</f>
        <v>1143</v>
      </c>
      <c r="I11" s="242">
        <f aca="true" t="shared" si="0" ref="I11:I16">SUM(B11:H11)</f>
        <v>52901</v>
      </c>
      <c r="J11" s="164">
        <f>'3.felh'!C37</f>
        <v>1700</v>
      </c>
      <c r="K11" s="164">
        <f>'3.felh'!C45</f>
        <v>22803</v>
      </c>
      <c r="L11" s="309"/>
      <c r="M11" s="242">
        <f aca="true" t="shared" si="1" ref="M11:M16">SUM(J11:L11)</f>
        <v>24503</v>
      </c>
      <c r="N11" s="242">
        <f aca="true" t="shared" si="2" ref="N11:N16">SUM(I11+M11)</f>
        <v>77404</v>
      </c>
      <c r="O11" s="310"/>
      <c r="P11" s="311">
        <v>3</v>
      </c>
    </row>
    <row r="12" spans="1:16" s="326" customFormat="1" ht="26.25">
      <c r="A12" s="468" t="s">
        <v>710</v>
      </c>
      <c r="B12" s="164">
        <f>SUM('2.működés'!D100)</f>
        <v>13028</v>
      </c>
      <c r="C12" s="164">
        <f>SUM('2.működés'!D101)</f>
        <v>2278</v>
      </c>
      <c r="D12" s="164">
        <f>SUM('2.működés'!D102)</f>
        <v>22085</v>
      </c>
      <c r="E12" s="164">
        <f>SUM('2.működés'!D103)</f>
        <v>3045</v>
      </c>
      <c r="F12" s="164">
        <f>SUM('4. Átadott p.eszk.'!C9+'4. Átadott p.eszk.'!C22+'4. Átadott p.eszk.'!C43+'4. Átadott p.eszk.'!C39)</f>
        <v>5276</v>
      </c>
      <c r="G12" s="164">
        <f>SUM('2.működés'!D106)</f>
        <v>11764</v>
      </c>
      <c r="H12" s="164">
        <f>'2.működés'!D108</f>
        <v>1143</v>
      </c>
      <c r="I12" s="242">
        <f t="shared" si="0"/>
        <v>58619</v>
      </c>
      <c r="J12" s="164">
        <f>'3.felh'!D37</f>
        <v>5498</v>
      </c>
      <c r="K12" s="164">
        <f>'3.felh'!D45</f>
        <v>25122</v>
      </c>
      <c r="L12" s="309"/>
      <c r="M12" s="242">
        <f t="shared" si="1"/>
        <v>30620</v>
      </c>
      <c r="N12" s="242">
        <f t="shared" si="2"/>
        <v>89239</v>
      </c>
      <c r="O12" s="310"/>
      <c r="P12" s="311">
        <v>3</v>
      </c>
    </row>
    <row r="13" spans="1:16" s="308" customFormat="1" ht="26.25" hidden="1">
      <c r="A13" s="469" t="s">
        <v>538</v>
      </c>
      <c r="B13" s="164">
        <f>SUM('2.működés'!E100)</f>
        <v>12595</v>
      </c>
      <c r="C13" s="164">
        <f>SUM('2.működés'!E101)</f>
        <v>2235</v>
      </c>
      <c r="D13" s="164">
        <f>SUM('2.működés'!E102)</f>
        <v>18649</v>
      </c>
      <c r="E13" s="164">
        <f>SUM('2.működés'!E103)</f>
        <v>3045</v>
      </c>
      <c r="F13" s="164">
        <f>SUM('4. Átadott p.eszk.'!D9+'4. Átadott p.eszk.'!D22+'4. Átadott p.eszk.'!D43)+'4. Átadott p.eszk.'!D40</f>
        <v>4802</v>
      </c>
      <c r="G13" s="164">
        <f>SUM('2.működés'!E106)</f>
        <v>10432</v>
      </c>
      <c r="H13" s="164">
        <f>'2.működés'!E108</f>
        <v>1143</v>
      </c>
      <c r="I13" s="242">
        <f t="shared" si="0"/>
        <v>52901</v>
      </c>
      <c r="J13" s="164">
        <f>'3.felh'!E37</f>
        <v>1700</v>
      </c>
      <c r="K13" s="164">
        <f>'3.felh'!E45</f>
        <v>22803</v>
      </c>
      <c r="L13" s="309"/>
      <c r="M13" s="242">
        <f t="shared" si="1"/>
        <v>24503</v>
      </c>
      <c r="N13" s="242">
        <f t="shared" si="2"/>
        <v>77404</v>
      </c>
      <c r="O13" s="310"/>
      <c r="P13" s="311">
        <v>3</v>
      </c>
    </row>
    <row r="14" spans="1:16" s="308" customFormat="1" ht="19.5" customHeight="1">
      <c r="A14" s="26" t="s">
        <v>508</v>
      </c>
      <c r="B14" s="312"/>
      <c r="C14" s="312"/>
      <c r="D14" s="312"/>
      <c r="E14" s="312"/>
      <c r="F14" s="84">
        <f>SUM('4. Átadott p.eszk.'!B30)</f>
        <v>200</v>
      </c>
      <c r="G14" s="312"/>
      <c r="H14" s="312"/>
      <c r="I14" s="242">
        <f t="shared" si="0"/>
        <v>200</v>
      </c>
      <c r="J14" s="312"/>
      <c r="K14" s="312"/>
      <c r="L14" s="84">
        <f>SUM('3.felh'!C55)</f>
        <v>8300</v>
      </c>
      <c r="M14" s="242">
        <f t="shared" si="1"/>
        <v>8300</v>
      </c>
      <c r="N14" s="242">
        <f t="shared" si="2"/>
        <v>8500</v>
      </c>
      <c r="O14" s="310"/>
      <c r="P14" s="311"/>
    </row>
    <row r="15" spans="1:16" s="308" customFormat="1" ht="26.25">
      <c r="A15" s="468" t="s">
        <v>712</v>
      </c>
      <c r="B15" s="312"/>
      <c r="C15" s="312"/>
      <c r="D15" s="312"/>
      <c r="E15" s="312"/>
      <c r="F15" s="84">
        <f>SUM('4. Átadott p.eszk.'!C30)</f>
        <v>200</v>
      </c>
      <c r="G15" s="312"/>
      <c r="H15" s="312"/>
      <c r="I15" s="242">
        <f t="shared" si="0"/>
        <v>200</v>
      </c>
      <c r="J15" s="312"/>
      <c r="K15" s="312"/>
      <c r="L15" s="84">
        <f>SUM('3.felh'!D55)</f>
        <v>9615</v>
      </c>
      <c r="M15" s="242">
        <f t="shared" si="1"/>
        <v>9615</v>
      </c>
      <c r="N15" s="242">
        <f t="shared" si="2"/>
        <v>9815</v>
      </c>
      <c r="O15" s="310"/>
      <c r="P15" s="311"/>
    </row>
    <row r="16" spans="1:16" s="308" customFormat="1" ht="26.25" hidden="1">
      <c r="A16" s="469" t="s">
        <v>538</v>
      </c>
      <c r="B16" s="84"/>
      <c r="C16" s="84"/>
      <c r="D16" s="84"/>
      <c r="E16" s="84"/>
      <c r="F16" s="84">
        <f>SUM('4. Átadott p.eszk.'!D30)</f>
        <v>200</v>
      </c>
      <c r="G16" s="84"/>
      <c r="H16" s="84"/>
      <c r="I16" s="242">
        <f t="shared" si="0"/>
        <v>200</v>
      </c>
      <c r="J16" s="312"/>
      <c r="K16" s="312"/>
      <c r="L16" s="84">
        <f>SUM('3.felh'!E55)+'3.felh'!E56</f>
        <v>8300</v>
      </c>
      <c r="M16" s="242">
        <f t="shared" si="1"/>
        <v>8300</v>
      </c>
      <c r="N16" s="242">
        <f t="shared" si="2"/>
        <v>8500</v>
      </c>
      <c r="O16" s="310"/>
      <c r="P16" s="311"/>
    </row>
    <row r="17" spans="1:16" s="83" customFormat="1" ht="19.5" customHeight="1" thickBot="1">
      <c r="A17" s="168" t="s">
        <v>511</v>
      </c>
      <c r="B17" s="86"/>
      <c r="C17" s="86"/>
      <c r="D17" s="86"/>
      <c r="E17" s="86"/>
      <c r="F17" s="86"/>
      <c r="G17" s="86"/>
      <c r="H17" s="86"/>
      <c r="I17" s="243"/>
      <c r="J17" s="86"/>
      <c r="K17" s="86"/>
      <c r="L17" s="86"/>
      <c r="M17" s="243"/>
      <c r="N17" s="243"/>
      <c r="O17" s="161"/>
      <c r="P17" s="171"/>
    </row>
    <row r="18" spans="1:16" s="85" customFormat="1" ht="30" customHeight="1" thickBot="1">
      <c r="A18" s="162" t="s">
        <v>510</v>
      </c>
      <c r="B18" s="163">
        <f>B11+B14</f>
        <v>12595</v>
      </c>
      <c r="C18" s="163">
        <f aca="true" t="shared" si="3" ref="C18:H20">C11+C14</f>
        <v>2235</v>
      </c>
      <c r="D18" s="163">
        <f t="shared" si="3"/>
        <v>18649</v>
      </c>
      <c r="E18" s="163">
        <f t="shared" si="3"/>
        <v>3045</v>
      </c>
      <c r="F18" s="163">
        <f t="shared" si="3"/>
        <v>5002</v>
      </c>
      <c r="G18" s="163">
        <f t="shared" si="3"/>
        <v>10432</v>
      </c>
      <c r="H18" s="163">
        <f t="shared" si="3"/>
        <v>1143</v>
      </c>
      <c r="I18" s="244">
        <f aca="true" t="shared" si="4" ref="I18:N20">I11+I14</f>
        <v>53101</v>
      </c>
      <c r="J18" s="163">
        <f t="shared" si="4"/>
        <v>1700</v>
      </c>
      <c r="K18" s="163">
        <f t="shared" si="4"/>
        <v>22803</v>
      </c>
      <c r="L18" s="163">
        <f t="shared" si="4"/>
        <v>8300</v>
      </c>
      <c r="M18" s="244">
        <f t="shared" si="4"/>
        <v>32803</v>
      </c>
      <c r="N18" s="244">
        <f t="shared" si="4"/>
        <v>85904</v>
      </c>
      <c r="O18" s="163">
        <f>SUM(O13:O17)</f>
        <v>0</v>
      </c>
      <c r="P18" s="350">
        <f>P11+P14</f>
        <v>3</v>
      </c>
    </row>
    <row r="19" spans="1:16" s="85" customFormat="1" ht="47.25" thickBot="1">
      <c r="A19" s="162" t="s">
        <v>711</v>
      </c>
      <c r="B19" s="163">
        <f>B12+B15</f>
        <v>13028</v>
      </c>
      <c r="C19" s="163">
        <f t="shared" si="3"/>
        <v>2278</v>
      </c>
      <c r="D19" s="163">
        <f t="shared" si="3"/>
        <v>22085</v>
      </c>
      <c r="E19" s="163">
        <f t="shared" si="3"/>
        <v>3045</v>
      </c>
      <c r="F19" s="163">
        <f t="shared" si="3"/>
        <v>5476</v>
      </c>
      <c r="G19" s="163">
        <f t="shared" si="3"/>
        <v>11764</v>
      </c>
      <c r="H19" s="163">
        <f t="shared" si="3"/>
        <v>1143</v>
      </c>
      <c r="I19" s="244">
        <f t="shared" si="4"/>
        <v>58819</v>
      </c>
      <c r="J19" s="163">
        <f t="shared" si="4"/>
        <v>5498</v>
      </c>
      <c r="K19" s="163">
        <f t="shared" si="4"/>
        <v>25122</v>
      </c>
      <c r="L19" s="163">
        <f t="shared" si="4"/>
        <v>9615</v>
      </c>
      <c r="M19" s="244">
        <f t="shared" si="4"/>
        <v>40235</v>
      </c>
      <c r="N19" s="244">
        <f t="shared" si="4"/>
        <v>99054</v>
      </c>
      <c r="O19" s="163">
        <f>SUM(O14:O18)</f>
        <v>0</v>
      </c>
      <c r="P19" s="350">
        <f>P12+P15</f>
        <v>3</v>
      </c>
    </row>
    <row r="20" spans="1:16" s="85" customFormat="1" ht="47.25" hidden="1" thickBot="1">
      <c r="A20" s="162" t="s">
        <v>539</v>
      </c>
      <c r="B20" s="163">
        <f>B13+B16</f>
        <v>12595</v>
      </c>
      <c r="C20" s="163">
        <f t="shared" si="3"/>
        <v>2235</v>
      </c>
      <c r="D20" s="163">
        <f t="shared" si="3"/>
        <v>18649</v>
      </c>
      <c r="E20" s="163">
        <f t="shared" si="3"/>
        <v>3045</v>
      </c>
      <c r="F20" s="163">
        <f t="shared" si="3"/>
        <v>5002</v>
      </c>
      <c r="G20" s="163">
        <f t="shared" si="3"/>
        <v>10432</v>
      </c>
      <c r="H20" s="163">
        <f t="shared" si="3"/>
        <v>1143</v>
      </c>
      <c r="I20" s="244">
        <f t="shared" si="4"/>
        <v>53101</v>
      </c>
      <c r="J20" s="163">
        <f t="shared" si="4"/>
        <v>1700</v>
      </c>
      <c r="K20" s="163">
        <f t="shared" si="4"/>
        <v>22803</v>
      </c>
      <c r="L20" s="163">
        <f t="shared" si="4"/>
        <v>8300</v>
      </c>
      <c r="M20" s="244">
        <f t="shared" si="4"/>
        <v>32803</v>
      </c>
      <c r="N20" s="244">
        <f t="shared" si="4"/>
        <v>85904</v>
      </c>
      <c r="O20" s="163">
        <f>SUM(O15:O19)</f>
        <v>0</v>
      </c>
      <c r="P20" s="350">
        <f>P13+P16</f>
        <v>3</v>
      </c>
    </row>
    <row r="21" spans="1:16" ht="12.75">
      <c r="A21" s="87" t="s">
        <v>374</v>
      </c>
      <c r="P21" s="76">
        <v>1</v>
      </c>
    </row>
  </sheetData>
  <sheetProtection/>
  <mergeCells count="19">
    <mergeCell ref="P7:P10"/>
    <mergeCell ref="M9:M10"/>
    <mergeCell ref="A4:N4"/>
    <mergeCell ref="A7:A10"/>
    <mergeCell ref="B7:N7"/>
    <mergeCell ref="O7:O10"/>
    <mergeCell ref="I8:I10"/>
    <mergeCell ref="J8:M8"/>
    <mergeCell ref="N8:N10"/>
    <mergeCell ref="B8:H8"/>
    <mergeCell ref="J9:J10"/>
    <mergeCell ref="K9:K10"/>
    <mergeCell ref="L9:L10"/>
    <mergeCell ref="F9:G9"/>
    <mergeCell ref="B9:B10"/>
    <mergeCell ref="C9:C10"/>
    <mergeCell ref="D9:D10"/>
    <mergeCell ref="E9:E10"/>
    <mergeCell ref="H9:H10"/>
  </mergeCells>
  <printOptions horizontalCentered="1"/>
  <pageMargins left="0.15748031496062992" right="0.15748031496062992" top="0.15748031496062992" bottom="0.15748031496062992" header="0.15748031496062992" footer="0.1181102362204724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287"/>
  <sheetViews>
    <sheetView zoomScale="80" zoomScaleNormal="80" zoomScalePageLayoutView="0" workbookViewId="0" topLeftCell="A1">
      <selection activeCell="K296" sqref="K296"/>
    </sheetView>
  </sheetViews>
  <sheetFormatPr defaultColWidth="9.00390625" defaultRowHeight="12.75"/>
  <cols>
    <col min="1" max="1" width="1.00390625" style="0" customWidth="1"/>
    <col min="2" max="2" width="6.125" style="0" customWidth="1"/>
    <col min="3" max="3" width="50.00390625" style="0" customWidth="1"/>
    <col min="4" max="4" width="12.625" style="0" customWidth="1"/>
    <col min="5" max="6" width="11.125" style="11" customWidth="1"/>
    <col min="7" max="7" width="9.625" style="0" customWidth="1"/>
    <col min="8" max="10" width="9.375" style="0" bestFit="1" customWidth="1"/>
    <col min="11" max="11" width="10.50390625" style="0" customWidth="1"/>
    <col min="12" max="12" width="9.375" style="0" bestFit="1" customWidth="1"/>
    <col min="13" max="14" width="9.375" style="0" customWidth="1"/>
    <col min="15" max="15" width="9.375" style="0" bestFit="1" customWidth="1"/>
    <col min="16" max="16" width="9.875" style="0" bestFit="1" customWidth="1"/>
    <col min="19" max="21" width="0" style="0" hidden="1" customWidth="1"/>
  </cols>
  <sheetData>
    <row r="1" spans="2:16" ht="12.75">
      <c r="B1" s="123"/>
      <c r="C1" s="1"/>
      <c r="D1" s="68"/>
      <c r="P1" s="64" t="s">
        <v>618</v>
      </c>
    </row>
    <row r="2" spans="2:16" ht="12.75">
      <c r="B2" s="123"/>
      <c r="C2" s="1"/>
      <c r="D2" s="68"/>
      <c r="P2" s="66" t="str">
        <f>'1.Bev-kiad.'!D2</f>
        <v>az 1/2020.(II.25) önkormányzati rendelethez</v>
      </c>
    </row>
    <row r="3" spans="2:16" ht="15.75">
      <c r="B3" s="602" t="s">
        <v>345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</row>
    <row r="4" spans="2:16" ht="15.75" customHeight="1">
      <c r="B4" s="602" t="s">
        <v>561</v>
      </c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</row>
    <row r="5" spans="2:16" ht="16.5" thickBot="1">
      <c r="B5" s="123"/>
      <c r="C5" s="604"/>
      <c r="D5" s="604"/>
      <c r="E5" s="604"/>
      <c r="F5" s="604"/>
      <c r="G5" s="604"/>
      <c r="H5" s="604"/>
      <c r="I5" s="604"/>
      <c r="J5" s="604"/>
      <c r="K5" s="226"/>
      <c r="L5" s="226"/>
      <c r="M5" s="226"/>
      <c r="N5" s="226"/>
      <c r="O5" s="226"/>
      <c r="P5" s="238" t="s">
        <v>0</v>
      </c>
    </row>
    <row r="6" spans="2:16" ht="28.5" customHeight="1" thickBot="1">
      <c r="B6" s="595" t="s">
        <v>116</v>
      </c>
      <c r="C6" s="597" t="s">
        <v>27</v>
      </c>
      <c r="D6" s="599" t="s">
        <v>555</v>
      </c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1"/>
    </row>
    <row r="7" spans="2:16" ht="77.25" customHeight="1" thickBot="1">
      <c r="B7" s="596"/>
      <c r="C7" s="598"/>
      <c r="D7" s="214" t="s">
        <v>310</v>
      </c>
      <c r="E7" s="212" t="s">
        <v>378</v>
      </c>
      <c r="F7" s="212" t="s">
        <v>365</v>
      </c>
      <c r="G7" s="212" t="s">
        <v>112</v>
      </c>
      <c r="H7" s="212" t="s">
        <v>113</v>
      </c>
      <c r="I7" s="212" t="s">
        <v>412</v>
      </c>
      <c r="J7" s="214" t="s">
        <v>376</v>
      </c>
      <c r="K7" s="214" t="s">
        <v>377</v>
      </c>
      <c r="L7" s="214" t="s">
        <v>335</v>
      </c>
      <c r="M7" s="214" t="s">
        <v>366</v>
      </c>
      <c r="N7" s="214" t="s">
        <v>319</v>
      </c>
      <c r="O7" s="214" t="s">
        <v>364</v>
      </c>
      <c r="P7" s="252" t="s">
        <v>42</v>
      </c>
    </row>
    <row r="8" spans="2:17" ht="13.5" customHeight="1">
      <c r="B8" s="225" t="s">
        <v>291</v>
      </c>
      <c r="C8" s="22" t="s">
        <v>292</v>
      </c>
      <c r="D8" s="49">
        <f aca="true" t="shared" si="0" ref="D8:P8">SUM(D9:D11)</f>
        <v>0</v>
      </c>
      <c r="E8" s="49">
        <f t="shared" si="0"/>
        <v>5179</v>
      </c>
      <c r="F8" s="49">
        <f t="shared" si="0"/>
        <v>2612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49">
        <f t="shared" si="0"/>
        <v>0</v>
      </c>
      <c r="M8" s="49">
        <f t="shared" si="0"/>
        <v>0</v>
      </c>
      <c r="N8" s="49">
        <f t="shared" si="0"/>
        <v>0</v>
      </c>
      <c r="O8" s="49">
        <f t="shared" si="0"/>
        <v>978</v>
      </c>
      <c r="P8" s="49">
        <f t="shared" si="0"/>
        <v>8769</v>
      </c>
      <c r="Q8" s="231">
        <f aca="true" t="shared" si="1" ref="Q8:Q17">SUM(D8:O8)</f>
        <v>8769</v>
      </c>
    </row>
    <row r="9" spans="2:17" ht="13.5" customHeight="1">
      <c r="B9" s="225"/>
      <c r="C9" s="61" t="s">
        <v>324</v>
      </c>
      <c r="D9" s="228"/>
      <c r="E9" s="217">
        <v>5024</v>
      </c>
      <c r="F9" s="217">
        <v>2612</v>
      </c>
      <c r="G9" s="217"/>
      <c r="H9" s="217"/>
      <c r="I9" s="217"/>
      <c r="J9" s="217"/>
      <c r="K9" s="217"/>
      <c r="L9" s="217"/>
      <c r="M9" s="217"/>
      <c r="N9" s="217"/>
      <c r="O9" s="93">
        <v>978</v>
      </c>
      <c r="P9" s="217">
        <f>SUM(D9:O9)</f>
        <v>8614</v>
      </c>
      <c r="Q9" s="231">
        <f t="shared" si="1"/>
        <v>8614</v>
      </c>
    </row>
    <row r="10" spans="2:17" ht="13.5" customHeight="1">
      <c r="B10" s="225"/>
      <c r="C10" s="61" t="s">
        <v>46</v>
      </c>
      <c r="D10" s="228"/>
      <c r="E10" s="217">
        <v>60</v>
      </c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>
        <f>SUM(D10:O10)</f>
        <v>60</v>
      </c>
      <c r="Q10" s="231">
        <f t="shared" si="1"/>
        <v>60</v>
      </c>
    </row>
    <row r="11" spans="2:17" ht="12.75" customHeight="1">
      <c r="B11" s="71"/>
      <c r="C11" s="2" t="s">
        <v>628</v>
      </c>
      <c r="D11" s="12"/>
      <c r="E11" s="12">
        <v>95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17">
        <f>SUM(D11:O11)</f>
        <v>95</v>
      </c>
      <c r="Q11" s="231">
        <f t="shared" si="1"/>
        <v>95</v>
      </c>
    </row>
    <row r="12" spans="2:17" ht="12.75" customHeight="1">
      <c r="B12" s="92" t="s">
        <v>293</v>
      </c>
      <c r="C12" s="27" t="s">
        <v>323</v>
      </c>
      <c r="D12" s="14">
        <f>SUM(D13:D17)</f>
        <v>3406</v>
      </c>
      <c r="E12" s="14">
        <f aca="true" t="shared" si="2" ref="E12:O12">SUM(E13:E17)</f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350</v>
      </c>
      <c r="L12" s="14">
        <f t="shared" si="2"/>
        <v>0</v>
      </c>
      <c r="M12" s="14">
        <f t="shared" si="2"/>
        <v>0</v>
      </c>
      <c r="N12" s="14">
        <f t="shared" si="2"/>
        <v>70</v>
      </c>
      <c r="O12" s="14">
        <f t="shared" si="2"/>
        <v>0</v>
      </c>
      <c r="P12" s="232">
        <f>SUM(P13:P17)</f>
        <v>3826</v>
      </c>
      <c r="Q12" s="231">
        <f t="shared" si="1"/>
        <v>3826</v>
      </c>
    </row>
    <row r="13" spans="2:17" ht="12.75" customHeight="1">
      <c r="B13" s="92"/>
      <c r="C13" s="24" t="s">
        <v>43</v>
      </c>
      <c r="D13" s="228">
        <v>1795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2">
        <f>SUM(D13:O13)</f>
        <v>1795</v>
      </c>
      <c r="Q13" s="231">
        <f t="shared" si="1"/>
        <v>1795</v>
      </c>
    </row>
    <row r="14" spans="2:17" ht="12.75" customHeight="1">
      <c r="B14" s="92"/>
      <c r="C14" s="230" t="s">
        <v>322</v>
      </c>
      <c r="D14" s="228">
        <v>341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2">
        <f>SUM(D14:O14)</f>
        <v>341</v>
      </c>
      <c r="Q14" s="231">
        <f>SUM(D14:O14)</f>
        <v>341</v>
      </c>
    </row>
    <row r="15" spans="2:17" ht="12.75" customHeight="1">
      <c r="B15" s="92"/>
      <c r="C15" s="24" t="s">
        <v>371</v>
      </c>
      <c r="D15" s="12">
        <v>1020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>SUM(D15:O15)</f>
        <v>1020</v>
      </c>
      <c r="Q15" s="231">
        <f>SUM(D15:O15)</f>
        <v>1020</v>
      </c>
    </row>
    <row r="16" spans="2:17" ht="12.75" customHeight="1">
      <c r="B16" s="92"/>
      <c r="C16" s="24" t="s">
        <v>638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>
        <v>70</v>
      </c>
      <c r="O16" s="12"/>
      <c r="P16" s="12">
        <f>SUM(D16:O16)</f>
        <v>70</v>
      </c>
      <c r="Q16" s="231">
        <f t="shared" si="1"/>
        <v>70</v>
      </c>
    </row>
    <row r="17" spans="2:17" ht="12.75" customHeight="1">
      <c r="B17" s="92"/>
      <c r="C17" s="24" t="s">
        <v>367</v>
      </c>
      <c r="D17" s="20">
        <v>250</v>
      </c>
      <c r="E17" s="20"/>
      <c r="F17" s="20"/>
      <c r="G17" s="20"/>
      <c r="H17" s="20"/>
      <c r="I17" s="20"/>
      <c r="J17" s="20"/>
      <c r="K17" s="20">
        <v>350</v>
      </c>
      <c r="L17" s="12"/>
      <c r="M17" s="12"/>
      <c r="N17" s="12"/>
      <c r="O17" s="12"/>
      <c r="P17" s="12">
        <f>SUM(D17:O17)</f>
        <v>600</v>
      </c>
      <c r="Q17" s="231">
        <f t="shared" si="1"/>
        <v>600</v>
      </c>
    </row>
    <row r="18" spans="2:17" ht="13.5" customHeight="1">
      <c r="B18" s="92" t="s">
        <v>212</v>
      </c>
      <c r="C18" s="153" t="s">
        <v>290</v>
      </c>
      <c r="D18" s="210">
        <f aca="true" t="shared" si="3" ref="D18:P18">SUM(D8+D12)</f>
        <v>3406</v>
      </c>
      <c r="E18" s="210">
        <f t="shared" si="3"/>
        <v>5179</v>
      </c>
      <c r="F18" s="210">
        <f t="shared" si="3"/>
        <v>2612</v>
      </c>
      <c r="G18" s="210">
        <f t="shared" si="3"/>
        <v>0</v>
      </c>
      <c r="H18" s="210">
        <f t="shared" si="3"/>
        <v>0</v>
      </c>
      <c r="I18" s="210">
        <f t="shared" si="3"/>
        <v>0</v>
      </c>
      <c r="J18" s="210">
        <f t="shared" si="3"/>
        <v>0</v>
      </c>
      <c r="K18" s="210">
        <f t="shared" si="3"/>
        <v>350</v>
      </c>
      <c r="L18" s="210">
        <f t="shared" si="3"/>
        <v>0</v>
      </c>
      <c r="M18" s="210">
        <f t="shared" si="3"/>
        <v>0</v>
      </c>
      <c r="N18" s="210">
        <f t="shared" si="3"/>
        <v>70</v>
      </c>
      <c r="O18" s="210">
        <f t="shared" si="3"/>
        <v>978</v>
      </c>
      <c r="P18" s="210">
        <f t="shared" si="3"/>
        <v>12595</v>
      </c>
      <c r="Q18" s="231">
        <f aca="true" t="shared" si="4" ref="Q18:Q28">SUM(D18:O18)</f>
        <v>12595</v>
      </c>
    </row>
    <row r="19" spans="2:17" ht="13.5" customHeight="1">
      <c r="B19" s="71"/>
      <c r="C19" s="24" t="s">
        <v>28</v>
      </c>
      <c r="D19" s="17">
        <f>553+124</f>
        <v>677</v>
      </c>
      <c r="E19" s="12">
        <v>896</v>
      </c>
      <c r="F19" s="12">
        <v>457</v>
      </c>
      <c r="G19" s="12"/>
      <c r="H19" s="12"/>
      <c r="I19" s="12"/>
      <c r="J19" s="12"/>
      <c r="K19" s="12"/>
      <c r="L19" s="12"/>
      <c r="M19" s="12"/>
      <c r="N19" s="12">
        <v>11</v>
      </c>
      <c r="O19" s="20">
        <f>86+2</f>
        <v>88</v>
      </c>
      <c r="P19" s="12">
        <f>SUM(D19:O19)</f>
        <v>2129</v>
      </c>
      <c r="Q19" s="231">
        <f t="shared" si="4"/>
        <v>2129</v>
      </c>
    </row>
    <row r="20" spans="2:17" ht="12.75">
      <c r="B20" s="71"/>
      <c r="C20" s="24" t="s">
        <v>111</v>
      </c>
      <c r="D20" s="12">
        <v>106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>SUM(D20:O20)</f>
        <v>106</v>
      </c>
      <c r="Q20" s="231">
        <f t="shared" si="4"/>
        <v>106</v>
      </c>
    </row>
    <row r="21" spans="2:17" ht="13.5" customHeight="1">
      <c r="B21" s="92" t="s">
        <v>213</v>
      </c>
      <c r="C21" s="153" t="s">
        <v>94</v>
      </c>
      <c r="D21" s="210">
        <f>SUM(D19:D20)</f>
        <v>783</v>
      </c>
      <c r="E21" s="210">
        <f aca="true" t="shared" si="5" ref="E21:P21">SUM(E19:E20)</f>
        <v>896</v>
      </c>
      <c r="F21" s="210">
        <f t="shared" si="5"/>
        <v>457</v>
      </c>
      <c r="G21" s="210">
        <f t="shared" si="5"/>
        <v>0</v>
      </c>
      <c r="H21" s="210">
        <f t="shared" si="5"/>
        <v>0</v>
      </c>
      <c r="I21" s="210">
        <f t="shared" si="5"/>
        <v>0</v>
      </c>
      <c r="J21" s="210">
        <f t="shared" si="5"/>
        <v>0</v>
      </c>
      <c r="K21" s="210">
        <f t="shared" si="5"/>
        <v>0</v>
      </c>
      <c r="L21" s="210">
        <f t="shared" si="5"/>
        <v>0</v>
      </c>
      <c r="M21" s="210">
        <f t="shared" si="5"/>
        <v>0</v>
      </c>
      <c r="N21" s="210">
        <f t="shared" si="5"/>
        <v>11</v>
      </c>
      <c r="O21" s="210">
        <f t="shared" si="5"/>
        <v>88</v>
      </c>
      <c r="P21" s="210">
        <f t="shared" si="5"/>
        <v>2235</v>
      </c>
      <c r="Q21" s="231">
        <f t="shared" si="4"/>
        <v>2235</v>
      </c>
    </row>
    <row r="22" spans="2:17" ht="13.5" customHeight="1">
      <c r="B22" s="92" t="s">
        <v>256</v>
      </c>
      <c r="C22" s="27" t="s">
        <v>279</v>
      </c>
      <c r="D22" s="89">
        <f>SUM(D23:D31)</f>
        <v>250</v>
      </c>
      <c r="E22" s="89">
        <f aca="true" t="shared" si="6" ref="E22:P22">SUM(E23:E31)</f>
        <v>890</v>
      </c>
      <c r="F22" s="89">
        <f t="shared" si="6"/>
        <v>830</v>
      </c>
      <c r="G22" s="89">
        <f t="shared" si="6"/>
        <v>0</v>
      </c>
      <c r="H22" s="89">
        <f t="shared" si="6"/>
        <v>210</v>
      </c>
      <c r="I22" s="89">
        <f t="shared" si="6"/>
        <v>0</v>
      </c>
      <c r="J22" s="89">
        <f t="shared" si="6"/>
        <v>0</v>
      </c>
      <c r="K22" s="89">
        <f t="shared" si="6"/>
        <v>210</v>
      </c>
      <c r="L22" s="89">
        <f t="shared" si="6"/>
        <v>0</v>
      </c>
      <c r="M22" s="89">
        <f t="shared" si="6"/>
        <v>0</v>
      </c>
      <c r="N22" s="89">
        <f t="shared" si="6"/>
        <v>20</v>
      </c>
      <c r="O22" s="89">
        <f t="shared" si="6"/>
        <v>0</v>
      </c>
      <c r="P22" s="89">
        <f t="shared" si="6"/>
        <v>2410</v>
      </c>
      <c r="Q22" s="231">
        <f t="shared" si="4"/>
        <v>2410</v>
      </c>
    </row>
    <row r="23" spans="2:17" ht="13.5" customHeight="1">
      <c r="B23" s="71" t="s">
        <v>257</v>
      </c>
      <c r="C23" s="24" t="s">
        <v>338</v>
      </c>
      <c r="D23" s="211">
        <v>20</v>
      </c>
      <c r="E23" s="36"/>
      <c r="F23" s="36"/>
      <c r="G23" s="12"/>
      <c r="H23" s="12"/>
      <c r="I23" s="12"/>
      <c r="J23" s="12"/>
      <c r="K23" s="12"/>
      <c r="L23" s="12"/>
      <c r="M23" s="12"/>
      <c r="N23" s="12"/>
      <c r="O23" s="12"/>
      <c r="P23" s="12">
        <f>SUM(D23:O23)</f>
        <v>20</v>
      </c>
      <c r="Q23" s="231">
        <f t="shared" si="4"/>
        <v>20</v>
      </c>
    </row>
    <row r="24" spans="2:17" ht="13.5" customHeight="1">
      <c r="B24" s="71" t="s">
        <v>259</v>
      </c>
      <c r="C24" s="24" t="s">
        <v>280</v>
      </c>
      <c r="D24" s="2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aca="true" t="shared" si="7" ref="P24:P31">SUM(D24:O24)</f>
        <v>0</v>
      </c>
      <c r="Q24" s="231">
        <f t="shared" si="4"/>
        <v>0</v>
      </c>
    </row>
    <row r="25" spans="2:17" ht="13.5" customHeight="1">
      <c r="B25" s="71"/>
      <c r="C25" s="24" t="s">
        <v>301</v>
      </c>
      <c r="D25" s="211">
        <v>30</v>
      </c>
      <c r="E25" s="12"/>
      <c r="F25" s="12"/>
      <c r="G25" s="12"/>
      <c r="H25" s="12"/>
      <c r="I25" s="12"/>
      <c r="J25" s="12"/>
      <c r="K25" s="12">
        <v>80</v>
      </c>
      <c r="L25" s="12"/>
      <c r="M25" s="12"/>
      <c r="N25" s="12"/>
      <c r="O25" s="12"/>
      <c r="P25" s="12">
        <f t="shared" si="7"/>
        <v>110</v>
      </c>
      <c r="Q25" s="231">
        <f t="shared" si="4"/>
        <v>110</v>
      </c>
    </row>
    <row r="26" spans="2:17" ht="13.5" customHeight="1" hidden="1">
      <c r="B26" s="71" t="s">
        <v>258</v>
      </c>
      <c r="C26" s="24" t="s">
        <v>281</v>
      </c>
      <c r="D26" s="2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7"/>
        <v>0</v>
      </c>
      <c r="Q26" s="231">
        <f t="shared" si="4"/>
        <v>0</v>
      </c>
    </row>
    <row r="27" spans="2:17" ht="13.5" customHeight="1" hidden="1">
      <c r="B27" s="71"/>
      <c r="C27" s="24" t="s">
        <v>337</v>
      </c>
      <c r="D27" s="2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7"/>
        <v>0</v>
      </c>
      <c r="Q27" s="231">
        <f t="shared" si="4"/>
        <v>0</v>
      </c>
    </row>
    <row r="28" spans="2:17" ht="13.5" customHeight="1">
      <c r="B28" s="71"/>
      <c r="C28" s="24" t="s">
        <v>302</v>
      </c>
      <c r="D28" s="211"/>
      <c r="E28" s="12">
        <v>450</v>
      </c>
      <c r="F28" s="12">
        <v>700</v>
      </c>
      <c r="G28" s="12"/>
      <c r="H28" s="12">
        <v>60</v>
      </c>
      <c r="I28" s="12"/>
      <c r="J28" s="12"/>
      <c r="K28" s="12"/>
      <c r="L28" s="12"/>
      <c r="M28" s="12"/>
      <c r="N28" s="12"/>
      <c r="O28" s="12"/>
      <c r="P28" s="12">
        <f t="shared" si="7"/>
        <v>1210</v>
      </c>
      <c r="Q28" s="231">
        <f t="shared" si="4"/>
        <v>1210</v>
      </c>
    </row>
    <row r="29" spans="2:17" ht="13.5" customHeight="1">
      <c r="B29" s="71"/>
      <c r="C29" s="24" t="s">
        <v>303</v>
      </c>
      <c r="D29" s="211">
        <v>100</v>
      </c>
      <c r="E29" s="12">
        <v>20</v>
      </c>
      <c r="F29" s="12"/>
      <c r="G29" s="12"/>
      <c r="H29" s="12">
        <v>50</v>
      </c>
      <c r="I29" s="12"/>
      <c r="J29" s="12"/>
      <c r="K29" s="12">
        <v>80</v>
      </c>
      <c r="L29" s="12"/>
      <c r="M29" s="12"/>
      <c r="N29" s="12"/>
      <c r="O29" s="12"/>
      <c r="P29" s="12">
        <f t="shared" si="7"/>
        <v>250</v>
      </c>
      <c r="Q29" s="231">
        <f>SUM(D29:O29)</f>
        <v>250</v>
      </c>
    </row>
    <row r="30" spans="2:17" ht="13.5" customHeight="1">
      <c r="B30" s="71"/>
      <c r="C30" s="24" t="s">
        <v>339</v>
      </c>
      <c r="D30" s="211">
        <v>100</v>
      </c>
      <c r="E30" s="12">
        <v>400</v>
      </c>
      <c r="F30" s="12">
        <v>120</v>
      </c>
      <c r="G30" s="12"/>
      <c r="H30" s="12">
        <v>100</v>
      </c>
      <c r="I30" s="12"/>
      <c r="J30" s="12"/>
      <c r="K30" s="12">
        <v>50</v>
      </c>
      <c r="L30" s="12"/>
      <c r="M30" s="12"/>
      <c r="N30" s="12">
        <v>20</v>
      </c>
      <c r="O30" s="12"/>
      <c r="P30" s="12">
        <f t="shared" si="7"/>
        <v>790</v>
      </c>
      <c r="Q30" s="231">
        <f>SUM(D30:O30)</f>
        <v>790</v>
      </c>
    </row>
    <row r="31" spans="2:17" ht="13.5" customHeight="1">
      <c r="B31" s="71"/>
      <c r="C31" s="24" t="s">
        <v>313</v>
      </c>
      <c r="D31" s="211"/>
      <c r="E31" s="12">
        <v>20</v>
      </c>
      <c r="F31" s="12">
        <v>10</v>
      </c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7"/>
        <v>30</v>
      </c>
      <c r="Q31" s="231">
        <f aca="true" t="shared" si="8" ref="Q31:Q70">SUM(D31:O31)</f>
        <v>30</v>
      </c>
    </row>
    <row r="32" spans="2:17" ht="13.5" customHeight="1">
      <c r="B32" s="92" t="s">
        <v>260</v>
      </c>
      <c r="C32" s="27" t="s">
        <v>282</v>
      </c>
      <c r="D32" s="89">
        <f>SUM(D33:D34)</f>
        <v>370</v>
      </c>
      <c r="E32" s="89">
        <f aca="true" t="shared" si="9" ref="E32:P32">SUM(E33:E34)</f>
        <v>0</v>
      </c>
      <c r="F32" s="89">
        <f t="shared" si="9"/>
        <v>0</v>
      </c>
      <c r="G32" s="89">
        <f t="shared" si="9"/>
        <v>0</v>
      </c>
      <c r="H32" s="89">
        <f t="shared" si="9"/>
        <v>0</v>
      </c>
      <c r="I32" s="89">
        <f t="shared" si="9"/>
        <v>0</v>
      </c>
      <c r="J32" s="89">
        <f t="shared" si="9"/>
        <v>0</v>
      </c>
      <c r="K32" s="89">
        <f t="shared" si="9"/>
        <v>0</v>
      </c>
      <c r="L32" s="89">
        <f t="shared" si="9"/>
        <v>0</v>
      </c>
      <c r="M32" s="89">
        <f t="shared" si="9"/>
        <v>0</v>
      </c>
      <c r="N32" s="89">
        <f t="shared" si="9"/>
        <v>0</v>
      </c>
      <c r="O32" s="89">
        <f t="shared" si="9"/>
        <v>0</v>
      </c>
      <c r="P32" s="89">
        <f t="shared" si="9"/>
        <v>370</v>
      </c>
      <c r="Q32" s="231">
        <f t="shared" si="8"/>
        <v>370</v>
      </c>
    </row>
    <row r="33" spans="2:17" ht="13.5" customHeight="1">
      <c r="B33" s="71" t="s">
        <v>261</v>
      </c>
      <c r="C33" s="24" t="s">
        <v>370</v>
      </c>
      <c r="D33" s="211">
        <v>80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>SUM(D33:O33)</f>
        <v>80</v>
      </c>
      <c r="Q33" s="231">
        <f t="shared" si="8"/>
        <v>80</v>
      </c>
    </row>
    <row r="34" spans="2:17" ht="13.5" customHeight="1">
      <c r="B34" s="71" t="s">
        <v>262</v>
      </c>
      <c r="C34" s="24" t="s">
        <v>304</v>
      </c>
      <c r="D34" s="211">
        <v>290</v>
      </c>
      <c r="E34" s="36"/>
      <c r="F34" s="36"/>
      <c r="G34" s="12"/>
      <c r="H34" s="12"/>
      <c r="I34" s="12"/>
      <c r="J34" s="12"/>
      <c r="K34" s="12"/>
      <c r="L34" s="12"/>
      <c r="M34" s="12"/>
      <c r="N34" s="12"/>
      <c r="O34" s="12"/>
      <c r="P34" s="12">
        <f>SUM(D34:O34)</f>
        <v>290</v>
      </c>
      <c r="Q34" s="231">
        <f t="shared" si="8"/>
        <v>290</v>
      </c>
    </row>
    <row r="35" spans="2:17" ht="13.5" customHeight="1">
      <c r="B35" s="92" t="s">
        <v>263</v>
      </c>
      <c r="C35" s="27" t="s">
        <v>283</v>
      </c>
      <c r="D35" s="89">
        <f aca="true" t="shared" si="10" ref="D35:P35">SUM(D36:D54)</f>
        <v>2730</v>
      </c>
      <c r="E35" s="89">
        <f t="shared" si="10"/>
        <v>505</v>
      </c>
      <c r="F35" s="89">
        <f t="shared" si="10"/>
        <v>370</v>
      </c>
      <c r="G35" s="89">
        <f t="shared" si="10"/>
        <v>1600</v>
      </c>
      <c r="H35" s="89">
        <f t="shared" si="10"/>
        <v>90</v>
      </c>
      <c r="I35" s="89">
        <f t="shared" si="10"/>
        <v>3000</v>
      </c>
      <c r="J35" s="89">
        <f t="shared" si="10"/>
        <v>0</v>
      </c>
      <c r="K35" s="89">
        <f t="shared" si="10"/>
        <v>800</v>
      </c>
      <c r="L35" s="89">
        <f t="shared" si="10"/>
        <v>1406</v>
      </c>
      <c r="M35" s="89">
        <f t="shared" si="10"/>
        <v>430</v>
      </c>
      <c r="N35" s="89">
        <f t="shared" si="10"/>
        <v>110</v>
      </c>
      <c r="O35" s="89">
        <f t="shared" si="10"/>
        <v>0</v>
      </c>
      <c r="P35" s="89">
        <f t="shared" si="10"/>
        <v>11041</v>
      </c>
      <c r="Q35" s="231">
        <f t="shared" si="8"/>
        <v>11041</v>
      </c>
    </row>
    <row r="36" spans="2:17" ht="13.5" customHeight="1">
      <c r="B36" s="71" t="s">
        <v>264</v>
      </c>
      <c r="C36" s="24" t="s">
        <v>300</v>
      </c>
      <c r="D36" s="211">
        <v>200</v>
      </c>
      <c r="E36" s="12">
        <v>20</v>
      </c>
      <c r="F36" s="12"/>
      <c r="G36" s="12">
        <v>1350</v>
      </c>
      <c r="H36" s="12">
        <v>30</v>
      </c>
      <c r="I36" s="12"/>
      <c r="J36" s="12"/>
      <c r="K36" s="12">
        <v>550</v>
      </c>
      <c r="L36" s="12"/>
      <c r="M36" s="12">
        <v>200</v>
      </c>
      <c r="N36" s="12">
        <v>100</v>
      </c>
      <c r="O36" s="12"/>
      <c r="P36" s="12">
        <f aca="true" t="shared" si="11" ref="P36:P66">SUM(D36:O36)</f>
        <v>2450</v>
      </c>
      <c r="Q36" s="231">
        <f t="shared" si="8"/>
        <v>2450</v>
      </c>
    </row>
    <row r="37" spans="2:17" ht="13.5" customHeight="1">
      <c r="B37" s="71" t="s">
        <v>311</v>
      </c>
      <c r="C37" s="24" t="s">
        <v>312</v>
      </c>
      <c r="D37" s="211"/>
      <c r="E37" s="12"/>
      <c r="F37" s="12"/>
      <c r="G37" s="12"/>
      <c r="H37" s="12"/>
      <c r="I37" s="12">
        <v>3000</v>
      </c>
      <c r="J37" s="12"/>
      <c r="K37" s="12"/>
      <c r="L37" s="12"/>
      <c r="M37" s="12"/>
      <c r="N37" s="12"/>
      <c r="O37" s="12"/>
      <c r="P37" s="12">
        <f t="shared" si="11"/>
        <v>3000</v>
      </c>
      <c r="Q37" s="231">
        <f t="shared" si="8"/>
        <v>3000</v>
      </c>
    </row>
    <row r="38" spans="2:17" ht="13.5" customHeight="1">
      <c r="B38" s="71" t="s">
        <v>265</v>
      </c>
      <c r="C38" s="24" t="s">
        <v>299</v>
      </c>
      <c r="D38" s="211">
        <v>20</v>
      </c>
      <c r="E38" s="12">
        <v>30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11"/>
        <v>50</v>
      </c>
      <c r="Q38" s="231">
        <f t="shared" si="8"/>
        <v>50</v>
      </c>
    </row>
    <row r="39" spans="2:17" ht="13.5" customHeight="1">
      <c r="B39" s="71" t="s">
        <v>266</v>
      </c>
      <c r="C39" s="24" t="s">
        <v>298</v>
      </c>
      <c r="D39" s="211">
        <f>150+500</f>
        <v>650</v>
      </c>
      <c r="E39" s="12">
        <v>200</v>
      </c>
      <c r="F39" s="12"/>
      <c r="G39" s="12">
        <v>250</v>
      </c>
      <c r="H39" s="12">
        <v>50</v>
      </c>
      <c r="I39" s="12"/>
      <c r="J39" s="12"/>
      <c r="K39" s="12"/>
      <c r="L39" s="12">
        <v>1406</v>
      </c>
      <c r="M39" s="12"/>
      <c r="N39" s="12"/>
      <c r="O39" s="12"/>
      <c r="P39" s="12">
        <f t="shared" si="11"/>
        <v>2556</v>
      </c>
      <c r="Q39" s="231">
        <f t="shared" si="8"/>
        <v>2556</v>
      </c>
    </row>
    <row r="40" spans="2:17" ht="13.5" customHeight="1">
      <c r="B40" s="71" t="s">
        <v>267</v>
      </c>
      <c r="C40" s="24" t="s">
        <v>297</v>
      </c>
      <c r="D40" s="2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11"/>
        <v>0</v>
      </c>
      <c r="Q40" s="231">
        <f t="shared" si="8"/>
        <v>0</v>
      </c>
    </row>
    <row r="41" spans="2:17" ht="13.5" customHeight="1">
      <c r="B41" s="71" t="s">
        <v>268</v>
      </c>
      <c r="C41" s="24" t="s">
        <v>296</v>
      </c>
      <c r="D41" s="211">
        <v>60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11"/>
        <v>60</v>
      </c>
      <c r="Q41" s="231">
        <f t="shared" si="8"/>
        <v>60</v>
      </c>
    </row>
    <row r="42" spans="2:17" ht="13.5" customHeight="1">
      <c r="B42" s="71"/>
      <c r="C42" s="24" t="s">
        <v>317</v>
      </c>
      <c r="D42" s="10"/>
      <c r="E42" s="12"/>
      <c r="F42" s="12">
        <v>20</v>
      </c>
      <c r="G42" s="12"/>
      <c r="H42" s="12"/>
      <c r="I42" s="12"/>
      <c r="J42" s="12"/>
      <c r="K42" s="12"/>
      <c r="L42" s="12"/>
      <c r="M42" s="12">
        <v>40</v>
      </c>
      <c r="N42" s="12"/>
      <c r="O42" s="12"/>
      <c r="P42" s="12">
        <f t="shared" si="11"/>
        <v>60</v>
      </c>
      <c r="Q42" s="231">
        <f t="shared" si="8"/>
        <v>60</v>
      </c>
    </row>
    <row r="43" spans="2:17" ht="13.5" customHeight="1" hidden="1">
      <c r="B43" s="71"/>
      <c r="C43" s="24" t="s">
        <v>84</v>
      </c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11"/>
        <v>0</v>
      </c>
      <c r="Q43" s="231">
        <f t="shared" si="8"/>
        <v>0</v>
      </c>
    </row>
    <row r="44" spans="2:17" ht="13.5" customHeight="1">
      <c r="B44" s="71"/>
      <c r="C44" s="24" t="s">
        <v>85</v>
      </c>
      <c r="D44" s="10"/>
      <c r="E44" s="12"/>
      <c r="F44" s="12"/>
      <c r="G44" s="12"/>
      <c r="H44" s="12"/>
      <c r="I44" s="12"/>
      <c r="J44" s="12"/>
      <c r="K44" s="12"/>
      <c r="L44" s="12"/>
      <c r="M44" s="12">
        <v>140</v>
      </c>
      <c r="N44" s="12"/>
      <c r="O44" s="12"/>
      <c r="P44" s="12">
        <f t="shared" si="11"/>
        <v>140</v>
      </c>
      <c r="Q44" s="231">
        <f t="shared" si="8"/>
        <v>140</v>
      </c>
    </row>
    <row r="45" spans="2:17" ht="12.75">
      <c r="B45" s="71"/>
      <c r="C45" s="24" t="s">
        <v>629</v>
      </c>
      <c r="D45" s="24">
        <v>120</v>
      </c>
      <c r="E45" s="101"/>
      <c r="F45" s="101"/>
      <c r="G45" s="465"/>
      <c r="H45" s="465"/>
      <c r="I45" s="465"/>
      <c r="J45" s="465"/>
      <c r="K45" s="465"/>
      <c r="L45" s="465"/>
      <c r="M45" s="465"/>
      <c r="N45" s="465"/>
      <c r="O45" s="465"/>
      <c r="P45" s="465">
        <f t="shared" si="11"/>
        <v>120</v>
      </c>
      <c r="Q45" s="466">
        <f t="shared" si="8"/>
        <v>120</v>
      </c>
    </row>
    <row r="46" spans="2:17" ht="13.5" customHeight="1">
      <c r="B46" s="71"/>
      <c r="C46" s="24" t="s">
        <v>630</v>
      </c>
      <c r="D46" s="24">
        <v>500</v>
      </c>
      <c r="E46" s="20"/>
      <c r="F46" s="20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11"/>
        <v>500</v>
      </c>
      <c r="Q46" s="231">
        <f t="shared" si="8"/>
        <v>500</v>
      </c>
    </row>
    <row r="47" spans="2:17" ht="13.5" customHeight="1">
      <c r="B47" s="71"/>
      <c r="C47" s="24" t="s">
        <v>631</v>
      </c>
      <c r="D47" s="24">
        <v>300</v>
      </c>
      <c r="E47" s="20"/>
      <c r="F47" s="20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11"/>
        <v>300</v>
      </c>
      <c r="Q47" s="231">
        <f t="shared" si="8"/>
        <v>300</v>
      </c>
    </row>
    <row r="48" spans="2:17" ht="13.5" customHeight="1">
      <c r="B48" s="71" t="s">
        <v>269</v>
      </c>
      <c r="C48" s="24" t="s">
        <v>295</v>
      </c>
      <c r="D48" s="211"/>
      <c r="E48" s="20"/>
      <c r="F48" s="20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11"/>
        <v>0</v>
      </c>
      <c r="Q48" s="231">
        <f t="shared" si="8"/>
        <v>0</v>
      </c>
    </row>
    <row r="49" spans="2:17" ht="13.5" customHeight="1">
      <c r="B49" s="71"/>
      <c r="C49" s="24" t="s">
        <v>306</v>
      </c>
      <c r="D49" s="20">
        <v>50</v>
      </c>
      <c r="E49" s="20">
        <v>5</v>
      </c>
      <c r="F49" s="20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11"/>
        <v>55</v>
      </c>
      <c r="Q49" s="231">
        <f t="shared" si="8"/>
        <v>55</v>
      </c>
    </row>
    <row r="50" spans="2:17" ht="13.5" customHeight="1">
      <c r="B50" s="71"/>
      <c r="C50" s="24" t="s">
        <v>381</v>
      </c>
      <c r="D50" s="20">
        <v>500</v>
      </c>
      <c r="E50" s="20"/>
      <c r="F50" s="20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11"/>
        <v>500</v>
      </c>
      <c r="Q50" s="231">
        <f t="shared" si="8"/>
        <v>500</v>
      </c>
    </row>
    <row r="51" spans="2:17" ht="13.5" customHeight="1">
      <c r="B51" s="71"/>
      <c r="C51" s="24" t="s">
        <v>382</v>
      </c>
      <c r="D51" s="20">
        <v>50</v>
      </c>
      <c r="E51" s="20"/>
      <c r="F51" s="20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11"/>
        <v>50</v>
      </c>
      <c r="Q51" s="231">
        <f t="shared" si="8"/>
        <v>50</v>
      </c>
    </row>
    <row r="52" spans="2:17" ht="13.5" customHeight="1">
      <c r="B52" s="71"/>
      <c r="C52" s="24" t="s">
        <v>308</v>
      </c>
      <c r="D52" s="20">
        <v>130</v>
      </c>
      <c r="E52" s="20">
        <v>150</v>
      </c>
      <c r="F52" s="20">
        <v>150</v>
      </c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11"/>
        <v>430</v>
      </c>
      <c r="Q52" s="231">
        <f t="shared" si="8"/>
        <v>430</v>
      </c>
    </row>
    <row r="53" spans="2:17" ht="13.5" customHeight="1" hidden="1">
      <c r="B53" s="71"/>
      <c r="C53" s="2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231"/>
    </row>
    <row r="54" spans="2:17" ht="13.5" customHeight="1">
      <c r="B54" s="71"/>
      <c r="C54" s="24" t="s">
        <v>383</v>
      </c>
      <c r="D54" s="211">
        <v>150</v>
      </c>
      <c r="E54" s="12">
        <v>100</v>
      </c>
      <c r="F54" s="12">
        <v>200</v>
      </c>
      <c r="G54" s="12"/>
      <c r="H54" s="12">
        <v>10</v>
      </c>
      <c r="I54" s="12"/>
      <c r="J54" s="12"/>
      <c r="K54" s="12">
        <v>250</v>
      </c>
      <c r="L54" s="12"/>
      <c r="M54" s="12">
        <v>50</v>
      </c>
      <c r="N54" s="12">
        <v>10</v>
      </c>
      <c r="O54" s="12"/>
      <c r="P54" s="12">
        <f t="shared" si="11"/>
        <v>770</v>
      </c>
      <c r="Q54" s="231">
        <f t="shared" si="8"/>
        <v>770</v>
      </c>
    </row>
    <row r="55" spans="2:17" ht="13.5" customHeight="1">
      <c r="B55" s="92" t="s">
        <v>270</v>
      </c>
      <c r="C55" s="27" t="s">
        <v>254</v>
      </c>
      <c r="D55" s="89">
        <f>SUM(D56:D57)</f>
        <v>50</v>
      </c>
      <c r="E55" s="89">
        <f aca="true" t="shared" si="12" ref="E55:O55">SUM(E56:E57)</f>
        <v>0</v>
      </c>
      <c r="F55" s="89">
        <f t="shared" si="12"/>
        <v>0</v>
      </c>
      <c r="G55" s="89">
        <f t="shared" si="12"/>
        <v>0</v>
      </c>
      <c r="H55" s="89">
        <f t="shared" si="12"/>
        <v>0</v>
      </c>
      <c r="I55" s="89">
        <f t="shared" si="12"/>
        <v>0</v>
      </c>
      <c r="J55" s="89">
        <f t="shared" si="12"/>
        <v>0</v>
      </c>
      <c r="K55" s="89">
        <f t="shared" si="12"/>
        <v>0</v>
      </c>
      <c r="L55" s="89">
        <f t="shared" si="12"/>
        <v>0</v>
      </c>
      <c r="M55" s="89">
        <f t="shared" si="12"/>
        <v>0</v>
      </c>
      <c r="N55" s="89">
        <f t="shared" si="12"/>
        <v>0</v>
      </c>
      <c r="O55" s="89">
        <f t="shared" si="12"/>
        <v>0</v>
      </c>
      <c r="P55" s="14">
        <f t="shared" si="11"/>
        <v>50</v>
      </c>
      <c r="Q55" s="231">
        <f t="shared" si="8"/>
        <v>50</v>
      </c>
    </row>
    <row r="56" spans="2:17" ht="13.5" customHeight="1">
      <c r="B56" s="71" t="s">
        <v>271</v>
      </c>
      <c r="C56" s="24" t="s">
        <v>294</v>
      </c>
      <c r="D56" s="211">
        <v>50</v>
      </c>
      <c r="E56" s="211"/>
      <c r="F56" s="211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11"/>
        <v>50</v>
      </c>
      <c r="Q56" s="231">
        <f t="shared" si="8"/>
        <v>50</v>
      </c>
    </row>
    <row r="57" spans="2:17" ht="13.5" customHeight="1">
      <c r="B57" s="71" t="s">
        <v>272</v>
      </c>
      <c r="C57" s="24" t="s">
        <v>307</v>
      </c>
      <c r="D57" s="211"/>
      <c r="E57" s="36"/>
      <c r="F57" s="36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11"/>
        <v>0</v>
      </c>
      <c r="Q57" s="231">
        <f t="shared" si="8"/>
        <v>0</v>
      </c>
    </row>
    <row r="58" spans="2:17" ht="13.5" customHeight="1">
      <c r="B58" s="92" t="s">
        <v>273</v>
      </c>
      <c r="C58" s="27" t="s">
        <v>255</v>
      </c>
      <c r="D58" s="89">
        <f aca="true" t="shared" si="13" ref="D58:O58">SUM(D59:D66)</f>
        <v>986</v>
      </c>
      <c r="E58" s="89">
        <f t="shared" si="13"/>
        <v>482</v>
      </c>
      <c r="F58" s="89">
        <f t="shared" si="13"/>
        <v>311</v>
      </c>
      <c r="G58" s="89">
        <f t="shared" si="13"/>
        <v>432</v>
      </c>
      <c r="H58" s="89">
        <f t="shared" si="13"/>
        <v>81</v>
      </c>
      <c r="I58" s="89">
        <f t="shared" si="13"/>
        <v>810</v>
      </c>
      <c r="J58" s="89">
        <f t="shared" si="13"/>
        <v>0</v>
      </c>
      <c r="K58" s="89">
        <f t="shared" si="13"/>
        <v>1129</v>
      </c>
      <c r="L58" s="89">
        <f t="shared" si="13"/>
        <v>380</v>
      </c>
      <c r="M58" s="89">
        <f t="shared" si="13"/>
        <v>68</v>
      </c>
      <c r="N58" s="89">
        <f t="shared" si="13"/>
        <v>99</v>
      </c>
      <c r="O58" s="89">
        <f t="shared" si="13"/>
        <v>0</v>
      </c>
      <c r="P58" s="14">
        <f t="shared" si="11"/>
        <v>4778</v>
      </c>
      <c r="Q58" s="231">
        <f t="shared" si="8"/>
        <v>4778</v>
      </c>
    </row>
    <row r="59" spans="2:17" ht="13.5" customHeight="1">
      <c r="B59" s="71" t="s">
        <v>274</v>
      </c>
      <c r="C59" s="24" t="s">
        <v>284</v>
      </c>
      <c r="D59" s="211">
        <f>446+135+135</f>
        <v>716</v>
      </c>
      <c r="E59" s="211">
        <v>362</v>
      </c>
      <c r="F59" s="211">
        <v>281</v>
      </c>
      <c r="G59" s="211">
        <v>432</v>
      </c>
      <c r="H59" s="211">
        <v>81</v>
      </c>
      <c r="I59" s="211">
        <v>810</v>
      </c>
      <c r="J59" s="211">
        <v>0</v>
      </c>
      <c r="K59" s="211">
        <v>529</v>
      </c>
      <c r="L59" s="211">
        <v>380</v>
      </c>
      <c r="M59" s="211">
        <v>68</v>
      </c>
      <c r="N59" s="211">
        <v>49</v>
      </c>
      <c r="O59" s="211">
        <v>0</v>
      </c>
      <c r="P59" s="20">
        <f t="shared" si="11"/>
        <v>3708</v>
      </c>
      <c r="Q59" s="231">
        <f t="shared" si="8"/>
        <v>3708</v>
      </c>
    </row>
    <row r="60" spans="2:17" ht="13.5" customHeight="1">
      <c r="B60" s="71" t="s">
        <v>275</v>
      </c>
      <c r="C60" s="24" t="s">
        <v>285</v>
      </c>
      <c r="D60" s="211"/>
      <c r="E60" s="36"/>
      <c r="F60" s="36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11"/>
        <v>0</v>
      </c>
      <c r="Q60" s="231">
        <f t="shared" si="8"/>
        <v>0</v>
      </c>
    </row>
    <row r="61" spans="2:17" ht="13.5" customHeight="1">
      <c r="B61" s="71" t="s">
        <v>276</v>
      </c>
      <c r="C61" s="24" t="s">
        <v>286</v>
      </c>
      <c r="D61" s="211">
        <v>20</v>
      </c>
      <c r="E61" s="36"/>
      <c r="F61" s="36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11"/>
        <v>20</v>
      </c>
      <c r="Q61" s="231">
        <f t="shared" si="8"/>
        <v>20</v>
      </c>
    </row>
    <row r="62" spans="2:17" ht="13.5" customHeight="1">
      <c r="B62" s="71" t="s">
        <v>277</v>
      </c>
      <c r="C62" s="24" t="s">
        <v>287</v>
      </c>
      <c r="D62" s="211"/>
      <c r="E62" s="36"/>
      <c r="F62" s="36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11"/>
        <v>0</v>
      </c>
      <c r="Q62" s="231">
        <f t="shared" si="8"/>
        <v>0</v>
      </c>
    </row>
    <row r="63" spans="2:17" ht="13.5" customHeight="1">
      <c r="B63" s="71" t="s">
        <v>278</v>
      </c>
      <c r="C63" s="24" t="s">
        <v>44</v>
      </c>
      <c r="D63" s="211">
        <v>150</v>
      </c>
      <c r="E63" s="12">
        <v>100</v>
      </c>
      <c r="F63" s="12">
        <v>10</v>
      </c>
      <c r="G63" s="12"/>
      <c r="H63" s="12"/>
      <c r="I63" s="12"/>
      <c r="J63" s="12"/>
      <c r="K63" s="12">
        <v>200</v>
      </c>
      <c r="L63" s="12"/>
      <c r="M63" s="12"/>
      <c r="N63" s="12">
        <v>50</v>
      </c>
      <c r="O63" s="12"/>
      <c r="P63" s="12">
        <f t="shared" si="11"/>
        <v>510</v>
      </c>
      <c r="Q63" s="231">
        <f t="shared" si="8"/>
        <v>510</v>
      </c>
    </row>
    <row r="64" spans="2:17" ht="13.5" customHeight="1">
      <c r="B64" s="71"/>
      <c r="C64" s="24" t="s">
        <v>318</v>
      </c>
      <c r="D64" s="211"/>
      <c r="E64" s="12"/>
      <c r="F64" s="12"/>
      <c r="G64" s="12"/>
      <c r="H64" s="12"/>
      <c r="I64" s="12"/>
      <c r="J64" s="12"/>
      <c r="K64" s="12">
        <v>400</v>
      </c>
      <c r="L64" s="12"/>
      <c r="M64" s="12"/>
      <c r="N64" s="12"/>
      <c r="O64" s="12"/>
      <c r="P64" s="12">
        <f t="shared" si="11"/>
        <v>400</v>
      </c>
      <c r="Q64" s="231">
        <f t="shared" si="8"/>
        <v>400</v>
      </c>
    </row>
    <row r="65" spans="2:17" ht="13.5" customHeight="1" hidden="1">
      <c r="B65" s="71"/>
      <c r="C65" s="24" t="s">
        <v>305</v>
      </c>
      <c r="D65" s="211"/>
      <c r="E65" s="36"/>
      <c r="F65" s="36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11"/>
        <v>0</v>
      </c>
      <c r="Q65" s="231">
        <f t="shared" si="8"/>
        <v>0</v>
      </c>
    </row>
    <row r="66" spans="2:19" ht="13.5" customHeight="1">
      <c r="B66" s="71"/>
      <c r="C66" s="24" t="s">
        <v>309</v>
      </c>
      <c r="D66" s="16">
        <v>100</v>
      </c>
      <c r="E66" s="16">
        <v>20</v>
      </c>
      <c r="F66" s="16">
        <v>20</v>
      </c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11"/>
        <v>140</v>
      </c>
      <c r="Q66" s="231">
        <f t="shared" si="8"/>
        <v>140</v>
      </c>
      <c r="S66" t="s">
        <v>520</v>
      </c>
    </row>
    <row r="67" spans="2:17" ht="13.5" customHeight="1">
      <c r="B67" s="92" t="s">
        <v>289</v>
      </c>
      <c r="C67" s="153" t="s">
        <v>29</v>
      </c>
      <c r="D67" s="210">
        <f aca="true" t="shared" si="14" ref="D67:P67">SUM(D22+D32+D35+D55+D58)</f>
        <v>4386</v>
      </c>
      <c r="E67" s="210">
        <f t="shared" si="14"/>
        <v>1877</v>
      </c>
      <c r="F67" s="210">
        <f t="shared" si="14"/>
        <v>1511</v>
      </c>
      <c r="G67" s="210">
        <f t="shared" si="14"/>
        <v>2032</v>
      </c>
      <c r="H67" s="210">
        <f t="shared" si="14"/>
        <v>381</v>
      </c>
      <c r="I67" s="210">
        <f t="shared" si="14"/>
        <v>3810</v>
      </c>
      <c r="J67" s="210">
        <f t="shared" si="14"/>
        <v>0</v>
      </c>
      <c r="K67" s="210">
        <f t="shared" si="14"/>
        <v>2139</v>
      </c>
      <c r="L67" s="210">
        <f t="shared" si="14"/>
        <v>1786</v>
      </c>
      <c r="M67" s="210">
        <f t="shared" si="14"/>
        <v>498</v>
      </c>
      <c r="N67" s="210">
        <f t="shared" si="14"/>
        <v>229</v>
      </c>
      <c r="O67" s="210">
        <f t="shared" si="14"/>
        <v>0</v>
      </c>
      <c r="P67" s="210">
        <f t="shared" si="14"/>
        <v>18649</v>
      </c>
      <c r="Q67" s="231">
        <f t="shared" si="8"/>
        <v>18649</v>
      </c>
    </row>
    <row r="68" spans="2:21" ht="13.5" customHeight="1">
      <c r="B68" s="216" t="s">
        <v>288</v>
      </c>
      <c r="C68" s="153" t="s">
        <v>423</v>
      </c>
      <c r="D68" s="219">
        <v>100</v>
      </c>
      <c r="E68" s="219"/>
      <c r="F68" s="219"/>
      <c r="G68" s="219"/>
      <c r="H68" s="219"/>
      <c r="I68" s="219"/>
      <c r="J68" s="219">
        <f>'2.működés'!C26</f>
        <v>2945</v>
      </c>
      <c r="K68" s="219"/>
      <c r="L68" s="219"/>
      <c r="M68" s="219"/>
      <c r="N68" s="219"/>
      <c r="O68" s="219"/>
      <c r="P68" s="219">
        <f>SUM(D68:O68)</f>
        <v>3045</v>
      </c>
      <c r="Q68" s="231">
        <f t="shared" si="8"/>
        <v>3045</v>
      </c>
      <c r="S68" t="s">
        <v>521</v>
      </c>
      <c r="U68" t="s">
        <v>522</v>
      </c>
    </row>
    <row r="69" spans="2:17" ht="13.5" customHeight="1" hidden="1">
      <c r="B69" s="216"/>
      <c r="C69" s="324"/>
      <c r="D69" s="210"/>
      <c r="E69" s="219"/>
      <c r="F69" s="219"/>
      <c r="G69" s="219"/>
      <c r="H69" s="219"/>
      <c r="I69" s="219"/>
      <c r="J69" s="325"/>
      <c r="K69" s="219"/>
      <c r="L69" s="219"/>
      <c r="M69" s="219"/>
      <c r="N69" s="219"/>
      <c r="O69" s="219"/>
      <c r="P69" s="219">
        <f>SUM(D69:O69)</f>
        <v>0</v>
      </c>
      <c r="Q69" s="231">
        <f>SUM(D69:O69)</f>
        <v>0</v>
      </c>
    </row>
    <row r="70" spans="2:17" ht="13.5" customHeight="1">
      <c r="B70" s="216" t="s">
        <v>314</v>
      </c>
      <c r="C70" s="153" t="s">
        <v>37</v>
      </c>
      <c r="D70" s="210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>
        <f>SUM(D70:O70)</f>
        <v>0</v>
      </c>
      <c r="Q70" s="231">
        <f t="shared" si="8"/>
        <v>0</v>
      </c>
    </row>
    <row r="71" spans="2:17" ht="13.5" customHeight="1" thickBot="1">
      <c r="B71" s="216" t="s">
        <v>315</v>
      </c>
      <c r="C71" s="215" t="s">
        <v>316</v>
      </c>
      <c r="D71" s="154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19">
        <f>SUM(D71:O71)</f>
        <v>0</v>
      </c>
      <c r="Q71" s="231">
        <f>SUM(D71:O71)</f>
        <v>0</v>
      </c>
    </row>
    <row r="72" spans="2:17" ht="22.5" customHeight="1" thickBot="1">
      <c r="B72" s="213"/>
      <c r="C72" s="224" t="s">
        <v>5</v>
      </c>
      <c r="D72" s="223">
        <f aca="true" t="shared" si="15" ref="D72:P72">SUM(D18+D21+D67+D68+D70+D71)</f>
        <v>8675</v>
      </c>
      <c r="E72" s="223">
        <f t="shared" si="15"/>
        <v>7952</v>
      </c>
      <c r="F72" s="223">
        <f t="shared" si="15"/>
        <v>4580</v>
      </c>
      <c r="G72" s="223">
        <f t="shared" si="15"/>
        <v>2032</v>
      </c>
      <c r="H72" s="223">
        <f t="shared" si="15"/>
        <v>381</v>
      </c>
      <c r="I72" s="223">
        <f t="shared" si="15"/>
        <v>3810</v>
      </c>
      <c r="J72" s="223">
        <f t="shared" si="15"/>
        <v>2945</v>
      </c>
      <c r="K72" s="223">
        <f t="shared" si="15"/>
        <v>2489</v>
      </c>
      <c r="L72" s="223">
        <f t="shared" si="15"/>
        <v>1786</v>
      </c>
      <c r="M72" s="223">
        <f t="shared" si="15"/>
        <v>498</v>
      </c>
      <c r="N72" s="223">
        <f t="shared" si="15"/>
        <v>310</v>
      </c>
      <c r="O72" s="223">
        <f t="shared" si="15"/>
        <v>1066</v>
      </c>
      <c r="P72" s="233">
        <f t="shared" si="15"/>
        <v>36524</v>
      </c>
      <c r="Q72" s="231">
        <f>SUM(D72:O72)</f>
        <v>36524</v>
      </c>
    </row>
    <row r="73" spans="2:17" ht="13.5" customHeight="1">
      <c r="B73" s="71"/>
      <c r="C73" s="90" t="s">
        <v>45</v>
      </c>
      <c r="D73" s="218"/>
      <c r="E73" s="217">
        <v>2</v>
      </c>
      <c r="F73" s="217">
        <v>1</v>
      </c>
      <c r="G73" s="93"/>
      <c r="H73" s="217"/>
      <c r="I73" s="217"/>
      <c r="J73" s="217"/>
      <c r="K73" s="217"/>
      <c r="L73" s="217"/>
      <c r="M73" s="217"/>
      <c r="N73" s="217"/>
      <c r="O73" s="217">
        <v>1</v>
      </c>
      <c r="P73" s="217">
        <f>SUM(D73:O73)</f>
        <v>4</v>
      </c>
      <c r="Q73" s="2"/>
    </row>
    <row r="74" spans="4:17" ht="12.75">
      <c r="D74" s="3"/>
      <c r="E74" s="220"/>
      <c r="F74" s="220"/>
      <c r="G74" s="221"/>
      <c r="H74" s="2"/>
      <c r="I74" s="2"/>
      <c r="J74" s="2"/>
      <c r="K74" s="2"/>
      <c r="L74" s="2"/>
      <c r="M74" s="2"/>
      <c r="N74" s="2"/>
      <c r="O74" s="2"/>
      <c r="P74" s="9"/>
      <c r="Q74" s="2"/>
    </row>
    <row r="75" spans="4:17" ht="13.5" thickBot="1">
      <c r="D75" s="2"/>
      <c r="E75" s="220"/>
      <c r="F75" s="220"/>
      <c r="G75" s="221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6" ht="28.5" customHeight="1" thickBot="1">
      <c r="B76" s="595" t="s">
        <v>116</v>
      </c>
      <c r="C76" s="597" t="s">
        <v>27</v>
      </c>
      <c r="D76" s="599" t="s">
        <v>636</v>
      </c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1"/>
    </row>
    <row r="77" spans="2:16" ht="77.25" customHeight="1" thickBot="1">
      <c r="B77" s="596"/>
      <c r="C77" s="598"/>
      <c r="D77" s="214" t="s">
        <v>310</v>
      </c>
      <c r="E77" s="212" t="s">
        <v>378</v>
      </c>
      <c r="F77" s="212" t="s">
        <v>365</v>
      </c>
      <c r="G77" s="212" t="s">
        <v>112</v>
      </c>
      <c r="H77" s="212" t="s">
        <v>113</v>
      </c>
      <c r="I77" s="212" t="s">
        <v>412</v>
      </c>
      <c r="J77" s="214" t="s">
        <v>376</v>
      </c>
      <c r="K77" s="214" t="s">
        <v>377</v>
      </c>
      <c r="L77" s="214" t="s">
        <v>335</v>
      </c>
      <c r="M77" s="214" t="s">
        <v>366</v>
      </c>
      <c r="N77" s="214" t="s">
        <v>319</v>
      </c>
      <c r="O77" s="214" t="s">
        <v>364</v>
      </c>
      <c r="P77" s="252" t="s">
        <v>42</v>
      </c>
    </row>
    <row r="78" spans="2:17" ht="13.5" customHeight="1">
      <c r="B78" s="225" t="s">
        <v>291</v>
      </c>
      <c r="C78" s="22" t="s">
        <v>292</v>
      </c>
      <c r="D78" s="49">
        <f aca="true" t="shared" si="16" ref="D78:P78">SUM(D79:D82)</f>
        <v>0</v>
      </c>
      <c r="E78" s="49">
        <f t="shared" si="16"/>
        <v>5304</v>
      </c>
      <c r="F78" s="49">
        <f t="shared" si="16"/>
        <v>2882</v>
      </c>
      <c r="G78" s="49">
        <f t="shared" si="16"/>
        <v>0</v>
      </c>
      <c r="H78" s="49">
        <f t="shared" si="16"/>
        <v>0</v>
      </c>
      <c r="I78" s="49">
        <f t="shared" si="16"/>
        <v>0</v>
      </c>
      <c r="J78" s="49">
        <f t="shared" si="16"/>
        <v>0</v>
      </c>
      <c r="K78" s="49">
        <f t="shared" si="16"/>
        <v>0</v>
      </c>
      <c r="L78" s="49">
        <f t="shared" si="16"/>
        <v>0</v>
      </c>
      <c r="M78" s="49">
        <f t="shared" si="16"/>
        <v>0</v>
      </c>
      <c r="N78" s="49">
        <f t="shared" si="16"/>
        <v>30</v>
      </c>
      <c r="O78" s="49">
        <f t="shared" si="16"/>
        <v>956</v>
      </c>
      <c r="P78" s="49">
        <f t="shared" si="16"/>
        <v>9172</v>
      </c>
      <c r="Q78" s="231">
        <f aca="true" t="shared" si="17" ref="Q78:Q84">SUM(D78:O78)</f>
        <v>9172</v>
      </c>
    </row>
    <row r="79" spans="2:17" ht="13.5" customHeight="1">
      <c r="B79" s="225"/>
      <c r="C79" s="61" t="s">
        <v>324</v>
      </c>
      <c r="D79" s="228"/>
      <c r="E79" s="217">
        <v>5024</v>
      </c>
      <c r="F79" s="217">
        <f>2612+141+129</f>
        <v>2882</v>
      </c>
      <c r="G79" s="217"/>
      <c r="H79" s="217"/>
      <c r="I79" s="217"/>
      <c r="J79" s="217"/>
      <c r="K79" s="217"/>
      <c r="L79" s="217"/>
      <c r="M79" s="217"/>
      <c r="N79" s="217"/>
      <c r="O79" s="93">
        <f>978-22</f>
        <v>956</v>
      </c>
      <c r="P79" s="217">
        <f>SUM(D79:O79)</f>
        <v>8862</v>
      </c>
      <c r="Q79" s="231">
        <f t="shared" si="17"/>
        <v>8862</v>
      </c>
    </row>
    <row r="80" spans="2:17" ht="13.5" customHeight="1">
      <c r="B80" s="225"/>
      <c r="C80" s="61" t="s">
        <v>46</v>
      </c>
      <c r="D80" s="228"/>
      <c r="E80" s="217">
        <v>60</v>
      </c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>
        <f>SUM(D80:O80)</f>
        <v>60</v>
      </c>
      <c r="Q80" s="231">
        <f t="shared" si="17"/>
        <v>60</v>
      </c>
    </row>
    <row r="81" spans="2:17" ht="13.5" customHeight="1">
      <c r="B81" s="225"/>
      <c r="C81" s="61" t="s">
        <v>628</v>
      </c>
      <c r="D81" s="12"/>
      <c r="E81" s="12">
        <v>95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217">
        <f>SUM(D81:O81)</f>
        <v>95</v>
      </c>
      <c r="Q81" s="231">
        <f>SUM(D81:O81)</f>
        <v>95</v>
      </c>
    </row>
    <row r="82" spans="2:17" ht="12.75" customHeight="1">
      <c r="B82" s="71"/>
      <c r="C82" s="61" t="s">
        <v>689</v>
      </c>
      <c r="D82" s="12"/>
      <c r="E82" s="12">
        <v>125</v>
      </c>
      <c r="F82" s="12"/>
      <c r="G82" s="12"/>
      <c r="H82" s="12"/>
      <c r="I82" s="12"/>
      <c r="J82" s="12"/>
      <c r="K82" s="12"/>
      <c r="L82" s="12"/>
      <c r="M82" s="12"/>
      <c r="N82" s="12">
        <v>30</v>
      </c>
      <c r="O82" s="12"/>
      <c r="P82" s="217">
        <f>SUM(D82:O82)</f>
        <v>155</v>
      </c>
      <c r="Q82" s="231">
        <f t="shared" si="17"/>
        <v>155</v>
      </c>
    </row>
    <row r="83" spans="2:17" ht="12.75" customHeight="1">
      <c r="B83" s="92" t="s">
        <v>293</v>
      </c>
      <c r="C83" s="27" t="s">
        <v>323</v>
      </c>
      <c r="D83" s="14">
        <f>SUM(D84:D88)</f>
        <v>3435</v>
      </c>
      <c r="E83" s="14">
        <f aca="true" t="shared" si="18" ref="E83:O83">SUM(E84:E88)</f>
        <v>71</v>
      </c>
      <c r="F83" s="14">
        <f t="shared" si="18"/>
        <v>0</v>
      </c>
      <c r="G83" s="14">
        <f t="shared" si="18"/>
        <v>0</v>
      </c>
      <c r="H83" s="14">
        <f t="shared" si="18"/>
        <v>0</v>
      </c>
      <c r="I83" s="14">
        <f t="shared" si="18"/>
        <v>0</v>
      </c>
      <c r="J83" s="14">
        <f t="shared" si="18"/>
        <v>0</v>
      </c>
      <c r="K83" s="14">
        <f t="shared" si="18"/>
        <v>350</v>
      </c>
      <c r="L83" s="14">
        <f t="shared" si="18"/>
        <v>0</v>
      </c>
      <c r="M83" s="14">
        <f t="shared" si="18"/>
        <v>0</v>
      </c>
      <c r="N83" s="14">
        <f t="shared" si="18"/>
        <v>0</v>
      </c>
      <c r="O83" s="14">
        <f t="shared" si="18"/>
        <v>0</v>
      </c>
      <c r="P83" s="232">
        <f>SUM(P84:P88)</f>
        <v>3856</v>
      </c>
      <c r="Q83" s="231">
        <f t="shared" si="17"/>
        <v>3856</v>
      </c>
    </row>
    <row r="84" spans="2:17" ht="12.75" customHeight="1">
      <c r="B84" s="92"/>
      <c r="C84" s="24" t="s">
        <v>43</v>
      </c>
      <c r="D84" s="228">
        <v>1795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2">
        <f>SUM(D84:O84)</f>
        <v>1795</v>
      </c>
      <c r="Q84" s="231">
        <f t="shared" si="17"/>
        <v>1795</v>
      </c>
    </row>
    <row r="85" spans="2:17" ht="12.75" customHeight="1">
      <c r="B85" s="92"/>
      <c r="C85" s="230" t="s">
        <v>322</v>
      </c>
      <c r="D85" s="228">
        <v>341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2">
        <f>SUM(D85:O85)</f>
        <v>341</v>
      </c>
      <c r="Q85" s="231">
        <f>SUM(D85:O85)</f>
        <v>341</v>
      </c>
    </row>
    <row r="86" spans="2:17" ht="12.75" customHeight="1">
      <c r="B86" s="92"/>
      <c r="C86" s="24" t="s">
        <v>371</v>
      </c>
      <c r="D86" s="12">
        <v>1020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>SUM(D86:O86)</f>
        <v>1020</v>
      </c>
      <c r="Q86" s="231">
        <f>SUM(D86:O86)</f>
        <v>1020</v>
      </c>
    </row>
    <row r="87" spans="2:17" ht="12.75" customHeight="1">
      <c r="B87" s="92"/>
      <c r="C87" s="24" t="s">
        <v>638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>
        <f>70-30-40</f>
        <v>0</v>
      </c>
      <c r="O87" s="12"/>
      <c r="P87" s="12">
        <f>SUM(D87:O87)</f>
        <v>0</v>
      </c>
      <c r="Q87" s="231">
        <f aca="true" t="shared" si="19" ref="Q87:Q99">SUM(D87:O87)</f>
        <v>0</v>
      </c>
    </row>
    <row r="88" spans="2:17" ht="12.75" customHeight="1">
      <c r="B88" s="92"/>
      <c r="C88" s="24" t="s">
        <v>659</v>
      </c>
      <c r="D88" s="20">
        <f>250+100-71</f>
        <v>279</v>
      </c>
      <c r="E88" s="20">
        <v>71</v>
      </c>
      <c r="F88" s="20"/>
      <c r="G88" s="20"/>
      <c r="H88" s="20"/>
      <c r="I88" s="20"/>
      <c r="J88" s="20"/>
      <c r="K88" s="20">
        <v>350</v>
      </c>
      <c r="L88" s="12"/>
      <c r="M88" s="12"/>
      <c r="N88" s="12"/>
      <c r="O88" s="12"/>
      <c r="P88" s="12">
        <f>SUM(D88:O88)</f>
        <v>700</v>
      </c>
      <c r="Q88" s="231">
        <f t="shared" si="19"/>
        <v>700</v>
      </c>
    </row>
    <row r="89" spans="2:17" ht="13.5" customHeight="1">
      <c r="B89" s="92" t="s">
        <v>212</v>
      </c>
      <c r="C89" s="153" t="s">
        <v>290</v>
      </c>
      <c r="D89" s="210">
        <f aca="true" t="shared" si="20" ref="D89:P89">SUM(D78+D83)</f>
        <v>3435</v>
      </c>
      <c r="E89" s="210">
        <f t="shared" si="20"/>
        <v>5375</v>
      </c>
      <c r="F89" s="210">
        <f t="shared" si="20"/>
        <v>2882</v>
      </c>
      <c r="G89" s="210">
        <f t="shared" si="20"/>
        <v>0</v>
      </c>
      <c r="H89" s="210">
        <f t="shared" si="20"/>
        <v>0</v>
      </c>
      <c r="I89" s="210">
        <f t="shared" si="20"/>
        <v>0</v>
      </c>
      <c r="J89" s="210">
        <f t="shared" si="20"/>
        <v>0</v>
      </c>
      <c r="K89" s="210">
        <f t="shared" si="20"/>
        <v>350</v>
      </c>
      <c r="L89" s="210">
        <f t="shared" si="20"/>
        <v>0</v>
      </c>
      <c r="M89" s="210">
        <f t="shared" si="20"/>
        <v>0</v>
      </c>
      <c r="N89" s="210">
        <f t="shared" si="20"/>
        <v>30</v>
      </c>
      <c r="O89" s="210">
        <f t="shared" si="20"/>
        <v>956</v>
      </c>
      <c r="P89" s="210">
        <f t="shared" si="20"/>
        <v>13028</v>
      </c>
      <c r="Q89" s="231">
        <f t="shared" si="19"/>
        <v>13028</v>
      </c>
    </row>
    <row r="90" spans="2:17" ht="13.5" customHeight="1">
      <c r="B90" s="71"/>
      <c r="C90" s="24" t="s">
        <v>28</v>
      </c>
      <c r="D90" s="17">
        <f>553+124</f>
        <v>677</v>
      </c>
      <c r="E90" s="12">
        <v>896</v>
      </c>
      <c r="F90" s="12">
        <f>457+23+20</f>
        <v>500</v>
      </c>
      <c r="G90" s="12"/>
      <c r="H90" s="12"/>
      <c r="I90" s="12"/>
      <c r="J90" s="12"/>
      <c r="K90" s="12"/>
      <c r="L90" s="12"/>
      <c r="M90" s="12"/>
      <c r="N90" s="12">
        <v>11</v>
      </c>
      <c r="O90" s="20">
        <f>86+2</f>
        <v>88</v>
      </c>
      <c r="P90" s="12">
        <f>SUM(D90:O90)</f>
        <v>2172</v>
      </c>
      <c r="Q90" s="231">
        <f t="shared" si="19"/>
        <v>2172</v>
      </c>
    </row>
    <row r="91" spans="2:17" ht="12.75">
      <c r="B91" s="71"/>
      <c r="C91" s="24" t="s">
        <v>111</v>
      </c>
      <c r="D91" s="12">
        <v>106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>SUM(D91:O91)</f>
        <v>106</v>
      </c>
      <c r="Q91" s="231">
        <f t="shared" si="19"/>
        <v>106</v>
      </c>
    </row>
    <row r="92" spans="2:17" ht="13.5" customHeight="1">
      <c r="B92" s="92" t="s">
        <v>213</v>
      </c>
      <c r="C92" s="153" t="s">
        <v>94</v>
      </c>
      <c r="D92" s="210">
        <f>SUM(D90:D91)</f>
        <v>783</v>
      </c>
      <c r="E92" s="210">
        <f aca="true" t="shared" si="21" ref="E92:P92">SUM(E90:E91)</f>
        <v>896</v>
      </c>
      <c r="F92" s="210">
        <f t="shared" si="21"/>
        <v>500</v>
      </c>
      <c r="G92" s="210">
        <f t="shared" si="21"/>
        <v>0</v>
      </c>
      <c r="H92" s="210">
        <f t="shared" si="21"/>
        <v>0</v>
      </c>
      <c r="I92" s="210">
        <f t="shared" si="21"/>
        <v>0</v>
      </c>
      <c r="J92" s="210">
        <f t="shared" si="21"/>
        <v>0</v>
      </c>
      <c r="K92" s="210">
        <f t="shared" si="21"/>
        <v>0</v>
      </c>
      <c r="L92" s="210">
        <f t="shared" si="21"/>
        <v>0</v>
      </c>
      <c r="M92" s="210">
        <f t="shared" si="21"/>
        <v>0</v>
      </c>
      <c r="N92" s="210">
        <f t="shared" si="21"/>
        <v>11</v>
      </c>
      <c r="O92" s="210">
        <f t="shared" si="21"/>
        <v>88</v>
      </c>
      <c r="P92" s="210">
        <f t="shared" si="21"/>
        <v>2278</v>
      </c>
      <c r="Q92" s="231">
        <f t="shared" si="19"/>
        <v>2278</v>
      </c>
    </row>
    <row r="93" spans="2:17" ht="13.5" customHeight="1">
      <c r="B93" s="92" t="s">
        <v>256</v>
      </c>
      <c r="C93" s="27" t="s">
        <v>279</v>
      </c>
      <c r="D93" s="89">
        <f>SUM(D94:D102)</f>
        <v>250</v>
      </c>
      <c r="E93" s="89">
        <f aca="true" t="shared" si="22" ref="E93:P93">SUM(E94:E102)</f>
        <v>1240</v>
      </c>
      <c r="F93" s="89">
        <f t="shared" si="22"/>
        <v>630</v>
      </c>
      <c r="G93" s="89">
        <f t="shared" si="22"/>
        <v>0</v>
      </c>
      <c r="H93" s="89">
        <f t="shared" si="22"/>
        <v>60</v>
      </c>
      <c r="I93" s="89">
        <f t="shared" si="22"/>
        <v>0</v>
      </c>
      <c r="J93" s="89">
        <f t="shared" si="22"/>
        <v>436</v>
      </c>
      <c r="K93" s="89">
        <f t="shared" si="22"/>
        <v>210</v>
      </c>
      <c r="L93" s="89">
        <f t="shared" si="22"/>
        <v>0</v>
      </c>
      <c r="M93" s="89">
        <f t="shared" si="22"/>
        <v>0</v>
      </c>
      <c r="N93" s="89">
        <f t="shared" si="22"/>
        <v>20</v>
      </c>
      <c r="O93" s="89">
        <f t="shared" si="22"/>
        <v>0</v>
      </c>
      <c r="P93" s="89">
        <f t="shared" si="22"/>
        <v>2846</v>
      </c>
      <c r="Q93" s="231">
        <f t="shared" si="19"/>
        <v>2846</v>
      </c>
    </row>
    <row r="94" spans="2:17" ht="13.5" customHeight="1">
      <c r="B94" s="71" t="s">
        <v>257</v>
      </c>
      <c r="C94" s="24" t="s">
        <v>338</v>
      </c>
      <c r="D94" s="211">
        <v>20</v>
      </c>
      <c r="E94" s="36"/>
      <c r="F94" s="36"/>
      <c r="G94" s="12"/>
      <c r="H94" s="12"/>
      <c r="I94" s="12"/>
      <c r="J94" s="12"/>
      <c r="K94" s="12"/>
      <c r="L94" s="12"/>
      <c r="M94" s="12"/>
      <c r="N94" s="12"/>
      <c r="O94" s="12"/>
      <c r="P94" s="12">
        <f>SUM(D94:O94)</f>
        <v>20</v>
      </c>
      <c r="Q94" s="231">
        <f t="shared" si="19"/>
        <v>20</v>
      </c>
    </row>
    <row r="95" spans="2:17" ht="13.5" customHeight="1">
      <c r="B95" s="71" t="s">
        <v>259</v>
      </c>
      <c r="C95" s="24" t="s">
        <v>280</v>
      </c>
      <c r="D95" s="2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aca="true" t="shared" si="23" ref="P95:P102">SUM(D95:O95)</f>
        <v>0</v>
      </c>
      <c r="Q95" s="231">
        <f t="shared" si="19"/>
        <v>0</v>
      </c>
    </row>
    <row r="96" spans="2:17" ht="13.5" customHeight="1">
      <c r="B96" s="71"/>
      <c r="C96" s="24" t="s">
        <v>301</v>
      </c>
      <c r="D96" s="211">
        <v>30</v>
      </c>
      <c r="E96" s="12"/>
      <c r="F96" s="12"/>
      <c r="G96" s="12"/>
      <c r="H96" s="12"/>
      <c r="I96" s="12"/>
      <c r="J96" s="12"/>
      <c r="K96" s="12">
        <v>80</v>
      </c>
      <c r="L96" s="12"/>
      <c r="M96" s="12"/>
      <c r="N96" s="12"/>
      <c r="O96" s="12"/>
      <c r="P96" s="12">
        <f t="shared" si="23"/>
        <v>110</v>
      </c>
      <c r="Q96" s="231">
        <f t="shared" si="19"/>
        <v>110</v>
      </c>
    </row>
    <row r="97" spans="2:17" ht="13.5" customHeight="1">
      <c r="B97" s="71"/>
      <c r="C97" s="24" t="s">
        <v>648</v>
      </c>
      <c r="D97" s="211"/>
      <c r="E97" s="12"/>
      <c r="F97" s="12"/>
      <c r="G97" s="12"/>
      <c r="H97" s="12"/>
      <c r="I97" s="12"/>
      <c r="J97" s="12">
        <v>436</v>
      </c>
      <c r="K97" s="12"/>
      <c r="L97" s="12"/>
      <c r="M97" s="12"/>
      <c r="N97" s="12"/>
      <c r="O97" s="12"/>
      <c r="P97" s="12">
        <f t="shared" si="23"/>
        <v>436</v>
      </c>
      <c r="Q97" s="231">
        <f t="shared" si="19"/>
        <v>436</v>
      </c>
    </row>
    <row r="98" spans="2:17" ht="13.5" customHeight="1">
      <c r="B98" s="71"/>
      <c r="C98" s="24" t="s">
        <v>337</v>
      </c>
      <c r="D98" s="2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23"/>
        <v>0</v>
      </c>
      <c r="Q98" s="231">
        <f t="shared" si="19"/>
        <v>0</v>
      </c>
    </row>
    <row r="99" spans="2:17" ht="13.5" customHeight="1">
      <c r="B99" s="71"/>
      <c r="C99" s="24" t="s">
        <v>302</v>
      </c>
      <c r="D99" s="211"/>
      <c r="E99" s="12">
        <f>450-100</f>
        <v>350</v>
      </c>
      <c r="F99" s="12">
        <f>700-200</f>
        <v>500</v>
      </c>
      <c r="G99" s="12"/>
      <c r="H99" s="12">
        <v>60</v>
      </c>
      <c r="I99" s="12"/>
      <c r="J99" s="12"/>
      <c r="K99" s="12"/>
      <c r="L99" s="12"/>
      <c r="M99" s="12"/>
      <c r="N99" s="12"/>
      <c r="O99" s="12"/>
      <c r="P99" s="12">
        <f t="shared" si="23"/>
        <v>910</v>
      </c>
      <c r="Q99" s="231">
        <f t="shared" si="19"/>
        <v>910</v>
      </c>
    </row>
    <row r="100" spans="2:17" ht="13.5" customHeight="1">
      <c r="B100" s="71"/>
      <c r="C100" s="24" t="s">
        <v>303</v>
      </c>
      <c r="D100" s="211">
        <f>100+50</f>
        <v>150</v>
      </c>
      <c r="E100" s="12">
        <v>20</v>
      </c>
      <c r="F100" s="12"/>
      <c r="G100" s="12"/>
      <c r="H100" s="12">
        <f>50-50</f>
        <v>0</v>
      </c>
      <c r="I100" s="12"/>
      <c r="J100" s="12"/>
      <c r="K100" s="12">
        <v>80</v>
      </c>
      <c r="L100" s="12"/>
      <c r="M100" s="12"/>
      <c r="N100" s="12"/>
      <c r="O100" s="12"/>
      <c r="P100" s="12">
        <f t="shared" si="23"/>
        <v>250</v>
      </c>
      <c r="Q100" s="231">
        <f>SUM(D100:O100)</f>
        <v>250</v>
      </c>
    </row>
    <row r="101" spans="2:17" ht="13.5" customHeight="1">
      <c r="B101" s="71"/>
      <c r="C101" s="24" t="s">
        <v>339</v>
      </c>
      <c r="D101" s="211">
        <f>100-50</f>
        <v>50</v>
      </c>
      <c r="E101" s="12">
        <f>400+100+50+200+100</f>
        <v>850</v>
      </c>
      <c r="F101" s="12">
        <v>120</v>
      </c>
      <c r="G101" s="12"/>
      <c r="H101" s="12">
        <f>100-100</f>
        <v>0</v>
      </c>
      <c r="I101" s="12"/>
      <c r="J101" s="12"/>
      <c r="K101" s="12">
        <v>50</v>
      </c>
      <c r="L101" s="12"/>
      <c r="M101" s="12"/>
      <c r="N101" s="12">
        <v>20</v>
      </c>
      <c r="O101" s="12"/>
      <c r="P101" s="12">
        <f t="shared" si="23"/>
        <v>1090</v>
      </c>
      <c r="Q101" s="231">
        <f>SUM(D101:O101)</f>
        <v>1090</v>
      </c>
    </row>
    <row r="102" spans="2:17" ht="13.5" customHeight="1">
      <c r="B102" s="71"/>
      <c r="C102" s="24" t="s">
        <v>313</v>
      </c>
      <c r="D102" s="211"/>
      <c r="E102" s="12">
        <v>20</v>
      </c>
      <c r="F102" s="12">
        <v>10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23"/>
        <v>30</v>
      </c>
      <c r="Q102" s="231">
        <f aca="true" t="shared" si="24" ref="Q102:Q123">SUM(D102:O102)</f>
        <v>30</v>
      </c>
    </row>
    <row r="103" spans="2:17" ht="13.5" customHeight="1">
      <c r="B103" s="92" t="s">
        <v>260</v>
      </c>
      <c r="C103" s="27" t="s">
        <v>282</v>
      </c>
      <c r="D103" s="89">
        <f>SUM(D104:D105)</f>
        <v>370</v>
      </c>
      <c r="E103" s="89">
        <f aca="true" t="shared" si="25" ref="E103:P103">SUM(E104:E105)</f>
        <v>0</v>
      </c>
      <c r="F103" s="89">
        <f t="shared" si="25"/>
        <v>0</v>
      </c>
      <c r="G103" s="89">
        <f t="shared" si="25"/>
        <v>0</v>
      </c>
      <c r="H103" s="89">
        <f t="shared" si="25"/>
        <v>0</v>
      </c>
      <c r="I103" s="89">
        <f t="shared" si="25"/>
        <v>0</v>
      </c>
      <c r="J103" s="89">
        <f t="shared" si="25"/>
        <v>0</v>
      </c>
      <c r="K103" s="89">
        <f t="shared" si="25"/>
        <v>0</v>
      </c>
      <c r="L103" s="89">
        <f t="shared" si="25"/>
        <v>0</v>
      </c>
      <c r="M103" s="89">
        <f t="shared" si="25"/>
        <v>0</v>
      </c>
      <c r="N103" s="89">
        <f t="shared" si="25"/>
        <v>0</v>
      </c>
      <c r="O103" s="89">
        <f t="shared" si="25"/>
        <v>0</v>
      </c>
      <c r="P103" s="89">
        <f t="shared" si="25"/>
        <v>370</v>
      </c>
      <c r="Q103" s="231">
        <f t="shared" si="24"/>
        <v>370</v>
      </c>
    </row>
    <row r="104" spans="2:17" ht="13.5" customHeight="1">
      <c r="B104" s="71" t="s">
        <v>261</v>
      </c>
      <c r="C104" s="24" t="s">
        <v>370</v>
      </c>
      <c r="D104" s="211">
        <v>80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>SUM(D104:O104)</f>
        <v>80</v>
      </c>
      <c r="Q104" s="231">
        <f t="shared" si="24"/>
        <v>80</v>
      </c>
    </row>
    <row r="105" spans="2:17" ht="13.5" customHeight="1">
      <c r="B105" s="71" t="s">
        <v>262</v>
      </c>
      <c r="C105" s="24" t="s">
        <v>304</v>
      </c>
      <c r="D105" s="211">
        <v>290</v>
      </c>
      <c r="E105" s="36"/>
      <c r="F105" s="36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>SUM(D105:O105)</f>
        <v>290</v>
      </c>
      <c r="Q105" s="231">
        <f t="shared" si="24"/>
        <v>290</v>
      </c>
    </row>
    <row r="106" spans="2:17" ht="13.5" customHeight="1">
      <c r="B106" s="92" t="s">
        <v>263</v>
      </c>
      <c r="C106" s="27" t="s">
        <v>283</v>
      </c>
      <c r="D106" s="89">
        <f aca="true" t="shared" si="26" ref="D106:P106">SUM(D107:D125)</f>
        <v>3720</v>
      </c>
      <c r="E106" s="89">
        <f t="shared" si="26"/>
        <v>775</v>
      </c>
      <c r="F106" s="89">
        <f t="shared" si="26"/>
        <v>479</v>
      </c>
      <c r="G106" s="89">
        <f t="shared" si="26"/>
        <v>1600</v>
      </c>
      <c r="H106" s="89">
        <f t="shared" si="26"/>
        <v>90</v>
      </c>
      <c r="I106" s="89">
        <f t="shared" si="26"/>
        <v>3643</v>
      </c>
      <c r="J106" s="89">
        <f t="shared" si="26"/>
        <v>0</v>
      </c>
      <c r="K106" s="89">
        <f t="shared" si="26"/>
        <v>1100</v>
      </c>
      <c r="L106" s="89">
        <f t="shared" si="26"/>
        <v>1406</v>
      </c>
      <c r="M106" s="89">
        <f t="shared" si="26"/>
        <v>430</v>
      </c>
      <c r="N106" s="89">
        <f t="shared" si="26"/>
        <v>110</v>
      </c>
      <c r="O106" s="89">
        <f t="shared" si="26"/>
        <v>0</v>
      </c>
      <c r="P106" s="89">
        <f t="shared" si="26"/>
        <v>13353</v>
      </c>
      <c r="Q106" s="231">
        <f t="shared" si="24"/>
        <v>13353</v>
      </c>
    </row>
    <row r="107" spans="2:17" ht="13.5" customHeight="1">
      <c r="B107" s="71" t="s">
        <v>264</v>
      </c>
      <c r="C107" s="24" t="s">
        <v>300</v>
      </c>
      <c r="D107" s="211">
        <v>200</v>
      </c>
      <c r="E107" s="12">
        <v>20</v>
      </c>
      <c r="F107" s="12"/>
      <c r="G107" s="12">
        <v>1350</v>
      </c>
      <c r="H107" s="12">
        <v>30</v>
      </c>
      <c r="I107" s="12"/>
      <c r="J107" s="12"/>
      <c r="K107" s="12">
        <v>550</v>
      </c>
      <c r="L107" s="12"/>
      <c r="M107" s="12">
        <v>200</v>
      </c>
      <c r="N107" s="12">
        <v>100</v>
      </c>
      <c r="O107" s="12"/>
      <c r="P107" s="12">
        <f aca="true" t="shared" si="27" ref="P107:P123">SUM(D107:O107)</f>
        <v>2450</v>
      </c>
      <c r="Q107" s="231">
        <f t="shared" si="24"/>
        <v>2450</v>
      </c>
    </row>
    <row r="108" spans="2:17" ht="13.5" customHeight="1">
      <c r="B108" s="71" t="s">
        <v>311</v>
      </c>
      <c r="C108" s="24" t="s">
        <v>312</v>
      </c>
      <c r="D108" s="211"/>
      <c r="E108" s="12"/>
      <c r="F108" s="12"/>
      <c r="G108" s="12"/>
      <c r="H108" s="12"/>
      <c r="I108" s="12">
        <f>3000+22+196</f>
        <v>3218</v>
      </c>
      <c r="J108" s="12"/>
      <c r="K108" s="12"/>
      <c r="L108" s="12"/>
      <c r="M108" s="12"/>
      <c r="N108" s="12"/>
      <c r="O108" s="12"/>
      <c r="P108" s="12">
        <f t="shared" si="27"/>
        <v>3218</v>
      </c>
      <c r="Q108" s="231">
        <f t="shared" si="24"/>
        <v>3218</v>
      </c>
    </row>
    <row r="109" spans="2:17" ht="13.5" customHeight="1">
      <c r="B109" s="71" t="s">
        <v>265</v>
      </c>
      <c r="C109" s="24" t="s">
        <v>299</v>
      </c>
      <c r="D109" s="211">
        <f>20+748</f>
        <v>768</v>
      </c>
      <c r="E109" s="12">
        <v>30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27"/>
        <v>798</v>
      </c>
      <c r="Q109" s="231">
        <f t="shared" si="24"/>
        <v>798</v>
      </c>
    </row>
    <row r="110" spans="2:17" ht="13.5" customHeight="1">
      <c r="B110" s="71" t="s">
        <v>266</v>
      </c>
      <c r="C110" s="24" t="s">
        <v>298</v>
      </c>
      <c r="D110" s="211">
        <f>150+500</f>
        <v>650</v>
      </c>
      <c r="E110" s="12">
        <v>200</v>
      </c>
      <c r="F110" s="12">
        <v>229</v>
      </c>
      <c r="G110" s="12">
        <v>250</v>
      </c>
      <c r="H110" s="12">
        <v>50</v>
      </c>
      <c r="I110" s="12"/>
      <c r="J110" s="12"/>
      <c r="K110" s="12"/>
      <c r="L110" s="12">
        <v>1406</v>
      </c>
      <c r="M110" s="12"/>
      <c r="N110" s="12"/>
      <c r="O110" s="12"/>
      <c r="P110" s="12">
        <f t="shared" si="27"/>
        <v>2785</v>
      </c>
      <c r="Q110" s="231">
        <f t="shared" si="24"/>
        <v>2785</v>
      </c>
    </row>
    <row r="111" spans="2:17" ht="13.5" customHeight="1">
      <c r="B111" s="71" t="s">
        <v>267</v>
      </c>
      <c r="C111" s="24" t="s">
        <v>297</v>
      </c>
      <c r="D111" s="21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27"/>
        <v>0</v>
      </c>
      <c r="Q111" s="231">
        <f t="shared" si="24"/>
        <v>0</v>
      </c>
    </row>
    <row r="112" spans="2:17" ht="13.5" customHeight="1">
      <c r="B112" s="71" t="s">
        <v>268</v>
      </c>
      <c r="C112" s="24" t="s">
        <v>296</v>
      </c>
      <c r="D112" s="211">
        <f>60+63</f>
        <v>123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27"/>
        <v>123</v>
      </c>
      <c r="Q112" s="231">
        <f t="shared" si="24"/>
        <v>123</v>
      </c>
    </row>
    <row r="113" spans="2:17" ht="13.5" customHeight="1">
      <c r="B113" s="71"/>
      <c r="C113" s="24" t="s">
        <v>317</v>
      </c>
      <c r="D113" s="10"/>
      <c r="E113" s="12"/>
      <c r="F113" s="12">
        <v>20</v>
      </c>
      <c r="G113" s="12"/>
      <c r="H113" s="12"/>
      <c r="I113" s="12"/>
      <c r="J113" s="12"/>
      <c r="K113" s="12"/>
      <c r="L113" s="12"/>
      <c r="M113" s="12">
        <v>40</v>
      </c>
      <c r="N113" s="12"/>
      <c r="O113" s="12"/>
      <c r="P113" s="12">
        <f t="shared" si="27"/>
        <v>60</v>
      </c>
      <c r="Q113" s="231">
        <f t="shared" si="24"/>
        <v>60</v>
      </c>
    </row>
    <row r="114" spans="2:17" ht="13.5" customHeight="1" hidden="1">
      <c r="B114" s="71"/>
      <c r="C114" s="24" t="s">
        <v>84</v>
      </c>
      <c r="D114" s="10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>
        <f t="shared" si="27"/>
        <v>0</v>
      </c>
      <c r="Q114" s="231">
        <f t="shared" si="24"/>
        <v>0</v>
      </c>
    </row>
    <row r="115" spans="2:17" ht="13.5" customHeight="1">
      <c r="B115" s="71"/>
      <c r="C115" s="24" t="s">
        <v>85</v>
      </c>
      <c r="D115" s="10"/>
      <c r="E115" s="12"/>
      <c r="F115" s="12"/>
      <c r="G115" s="12"/>
      <c r="H115" s="12"/>
      <c r="I115" s="12"/>
      <c r="J115" s="12"/>
      <c r="K115" s="12"/>
      <c r="L115" s="12"/>
      <c r="M115" s="12">
        <v>140</v>
      </c>
      <c r="N115" s="12"/>
      <c r="O115" s="12"/>
      <c r="P115" s="12">
        <f t="shared" si="27"/>
        <v>140</v>
      </c>
      <c r="Q115" s="231">
        <f t="shared" si="24"/>
        <v>140</v>
      </c>
    </row>
    <row r="116" spans="2:17" ht="12.75">
      <c r="B116" s="71"/>
      <c r="C116" s="24" t="s">
        <v>629</v>
      </c>
      <c r="D116" s="24">
        <v>120</v>
      </c>
      <c r="E116" s="101"/>
      <c r="F116" s="101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>
        <f t="shared" si="27"/>
        <v>120</v>
      </c>
      <c r="Q116" s="466">
        <f t="shared" si="24"/>
        <v>120</v>
      </c>
    </row>
    <row r="117" spans="2:17" ht="13.5" customHeight="1">
      <c r="B117" s="71"/>
      <c r="C117" s="24" t="s">
        <v>630</v>
      </c>
      <c r="D117" s="24">
        <v>500</v>
      </c>
      <c r="E117" s="20"/>
      <c r="F117" s="20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t="shared" si="27"/>
        <v>500</v>
      </c>
      <c r="Q117" s="231">
        <f t="shared" si="24"/>
        <v>500</v>
      </c>
    </row>
    <row r="118" spans="2:17" ht="13.5" customHeight="1">
      <c r="B118" s="71"/>
      <c r="C118" s="24" t="s">
        <v>631</v>
      </c>
      <c r="D118" s="24">
        <v>300</v>
      </c>
      <c r="E118" s="20"/>
      <c r="F118" s="20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27"/>
        <v>300</v>
      </c>
      <c r="Q118" s="231">
        <f t="shared" si="24"/>
        <v>300</v>
      </c>
    </row>
    <row r="119" spans="2:17" ht="13.5" customHeight="1">
      <c r="B119" s="71" t="s">
        <v>269</v>
      </c>
      <c r="C119" s="24" t="s">
        <v>295</v>
      </c>
      <c r="D119" s="211"/>
      <c r="E119" s="20"/>
      <c r="F119" s="20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27"/>
        <v>0</v>
      </c>
      <c r="Q119" s="231">
        <f t="shared" si="24"/>
        <v>0</v>
      </c>
    </row>
    <row r="120" spans="2:17" ht="13.5" customHeight="1">
      <c r="B120" s="71"/>
      <c r="C120" s="24" t="s">
        <v>306</v>
      </c>
      <c r="D120" s="20">
        <v>50</v>
      </c>
      <c r="E120" s="20">
        <v>5</v>
      </c>
      <c r="F120" s="20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27"/>
        <v>55</v>
      </c>
      <c r="Q120" s="231">
        <f t="shared" si="24"/>
        <v>55</v>
      </c>
    </row>
    <row r="121" spans="2:17" ht="13.5" customHeight="1">
      <c r="B121" s="71"/>
      <c r="C121" s="24" t="s">
        <v>381</v>
      </c>
      <c r="D121" s="20">
        <v>500</v>
      </c>
      <c r="E121" s="20"/>
      <c r="F121" s="20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27"/>
        <v>500</v>
      </c>
      <c r="Q121" s="231">
        <f t="shared" si="24"/>
        <v>500</v>
      </c>
    </row>
    <row r="122" spans="2:17" ht="13.5" customHeight="1">
      <c r="B122" s="71"/>
      <c r="C122" s="24" t="s">
        <v>382</v>
      </c>
      <c r="D122" s="20">
        <v>50</v>
      </c>
      <c r="E122" s="20"/>
      <c r="F122" s="20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27"/>
        <v>50</v>
      </c>
      <c r="Q122" s="231">
        <f t="shared" si="24"/>
        <v>50</v>
      </c>
    </row>
    <row r="123" spans="2:17" ht="13.5" customHeight="1">
      <c r="B123" s="71"/>
      <c r="C123" s="24" t="s">
        <v>308</v>
      </c>
      <c r="D123" s="20">
        <v>130</v>
      </c>
      <c r="E123" s="20">
        <v>150</v>
      </c>
      <c r="F123" s="20">
        <v>150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27"/>
        <v>430</v>
      </c>
      <c r="Q123" s="231">
        <f t="shared" si="24"/>
        <v>430</v>
      </c>
    </row>
    <row r="124" spans="2:17" ht="13.5" customHeight="1" hidden="1">
      <c r="B124" s="71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231"/>
    </row>
    <row r="125" spans="2:17" ht="13.5" customHeight="1">
      <c r="B125" s="71"/>
      <c r="C125" s="24" t="s">
        <v>660</v>
      </c>
      <c r="D125" s="211">
        <f>150+70+109</f>
        <v>329</v>
      </c>
      <c r="E125" s="12">
        <f>100+150+120</f>
        <v>370</v>
      </c>
      <c r="F125" s="12">
        <f>200-120</f>
        <v>80</v>
      </c>
      <c r="G125" s="12"/>
      <c r="H125" s="12">
        <v>10</v>
      </c>
      <c r="I125" s="12">
        <v>425</v>
      </c>
      <c r="J125" s="12"/>
      <c r="K125" s="12">
        <f>250+200+100</f>
        <v>550</v>
      </c>
      <c r="L125" s="12"/>
      <c r="M125" s="12">
        <v>50</v>
      </c>
      <c r="N125" s="12">
        <v>10</v>
      </c>
      <c r="O125" s="12"/>
      <c r="P125" s="12">
        <f aca="true" t="shared" si="28" ref="P125:P137">SUM(D125:O125)</f>
        <v>1824</v>
      </c>
      <c r="Q125" s="231">
        <f aca="true" t="shared" si="29" ref="Q125:Q139">SUM(D125:O125)</f>
        <v>1824</v>
      </c>
    </row>
    <row r="126" spans="2:17" ht="13.5" customHeight="1">
      <c r="B126" s="92" t="s">
        <v>270</v>
      </c>
      <c r="C126" s="27" t="s">
        <v>254</v>
      </c>
      <c r="D126" s="89">
        <f>SUM(D127:D128)</f>
        <v>50</v>
      </c>
      <c r="E126" s="89">
        <f aca="true" t="shared" si="30" ref="E126:O126">SUM(E127:E128)</f>
        <v>0</v>
      </c>
      <c r="F126" s="89">
        <f t="shared" si="30"/>
        <v>0</v>
      </c>
      <c r="G126" s="89">
        <f t="shared" si="30"/>
        <v>0</v>
      </c>
      <c r="H126" s="89">
        <f t="shared" si="30"/>
        <v>0</v>
      </c>
      <c r="I126" s="89">
        <f t="shared" si="30"/>
        <v>0</v>
      </c>
      <c r="J126" s="89">
        <f t="shared" si="30"/>
        <v>0</v>
      </c>
      <c r="K126" s="89">
        <f t="shared" si="30"/>
        <v>0</v>
      </c>
      <c r="L126" s="89">
        <f t="shared" si="30"/>
        <v>0</v>
      </c>
      <c r="M126" s="89">
        <f t="shared" si="30"/>
        <v>0</v>
      </c>
      <c r="N126" s="89">
        <f t="shared" si="30"/>
        <v>0</v>
      </c>
      <c r="O126" s="89">
        <f t="shared" si="30"/>
        <v>0</v>
      </c>
      <c r="P126" s="14">
        <f t="shared" si="28"/>
        <v>50</v>
      </c>
      <c r="Q126" s="231">
        <f t="shared" si="29"/>
        <v>50</v>
      </c>
    </row>
    <row r="127" spans="2:17" ht="13.5" customHeight="1">
      <c r="B127" s="71" t="s">
        <v>271</v>
      </c>
      <c r="C127" s="24" t="s">
        <v>294</v>
      </c>
      <c r="D127" s="211">
        <v>50</v>
      </c>
      <c r="E127" s="211"/>
      <c r="F127" s="211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28"/>
        <v>50</v>
      </c>
      <c r="Q127" s="231">
        <f t="shared" si="29"/>
        <v>50</v>
      </c>
    </row>
    <row r="128" spans="2:17" ht="13.5" customHeight="1">
      <c r="B128" s="71" t="s">
        <v>272</v>
      </c>
      <c r="C128" s="24" t="s">
        <v>307</v>
      </c>
      <c r="D128" s="211"/>
      <c r="E128" s="36"/>
      <c r="F128" s="36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28"/>
        <v>0</v>
      </c>
      <c r="Q128" s="231">
        <f t="shared" si="29"/>
        <v>0</v>
      </c>
    </row>
    <row r="129" spans="2:17" ht="13.5" customHeight="1">
      <c r="B129" s="92" t="s">
        <v>273</v>
      </c>
      <c r="C129" s="27" t="s">
        <v>255</v>
      </c>
      <c r="D129" s="89">
        <f aca="true" t="shared" si="31" ref="D129:O129">SUM(D130:D137)</f>
        <v>1392</v>
      </c>
      <c r="E129" s="89">
        <f t="shared" si="31"/>
        <v>672</v>
      </c>
      <c r="F129" s="89">
        <f t="shared" si="31"/>
        <v>311</v>
      </c>
      <c r="G129" s="89">
        <f t="shared" si="31"/>
        <v>432</v>
      </c>
      <c r="H129" s="89">
        <f t="shared" si="31"/>
        <v>81</v>
      </c>
      <c r="I129" s="89">
        <f t="shared" si="31"/>
        <v>985</v>
      </c>
      <c r="J129" s="89">
        <f t="shared" si="31"/>
        <v>117</v>
      </c>
      <c r="K129" s="89">
        <f t="shared" si="31"/>
        <v>929</v>
      </c>
      <c r="L129" s="89">
        <f t="shared" si="31"/>
        <v>380</v>
      </c>
      <c r="M129" s="89">
        <f t="shared" si="31"/>
        <v>68</v>
      </c>
      <c r="N129" s="89">
        <f t="shared" si="31"/>
        <v>99</v>
      </c>
      <c r="O129" s="89">
        <f t="shared" si="31"/>
        <v>0</v>
      </c>
      <c r="P129" s="14">
        <f t="shared" si="28"/>
        <v>5466</v>
      </c>
      <c r="Q129" s="231">
        <f t="shared" si="29"/>
        <v>5466</v>
      </c>
    </row>
    <row r="130" spans="2:17" ht="13.5" customHeight="1">
      <c r="B130" s="71" t="s">
        <v>274</v>
      </c>
      <c r="C130" s="24" t="s">
        <v>284</v>
      </c>
      <c r="D130" s="211">
        <f>(446+135+135)+250+46-90</f>
        <v>922</v>
      </c>
      <c r="E130" s="211">
        <f>362+90</f>
        <v>452</v>
      </c>
      <c r="F130" s="211">
        <v>281</v>
      </c>
      <c r="G130" s="211">
        <v>432</v>
      </c>
      <c r="H130" s="211">
        <v>81</v>
      </c>
      <c r="I130" s="211">
        <f>810+175</f>
        <v>985</v>
      </c>
      <c r="J130" s="211">
        <v>117</v>
      </c>
      <c r="K130" s="211">
        <v>529</v>
      </c>
      <c r="L130" s="211">
        <v>380</v>
      </c>
      <c r="M130" s="211">
        <v>68</v>
      </c>
      <c r="N130" s="211">
        <v>49</v>
      </c>
      <c r="O130" s="211">
        <v>0</v>
      </c>
      <c r="P130" s="20">
        <f t="shared" si="28"/>
        <v>4296</v>
      </c>
      <c r="Q130" s="231">
        <f t="shared" si="29"/>
        <v>4296</v>
      </c>
    </row>
    <row r="131" spans="2:17" ht="13.5" customHeight="1">
      <c r="B131" s="71" t="s">
        <v>275</v>
      </c>
      <c r="C131" s="24" t="s">
        <v>285</v>
      </c>
      <c r="D131" s="211"/>
      <c r="E131" s="36"/>
      <c r="F131" s="36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28"/>
        <v>0</v>
      </c>
      <c r="Q131" s="231">
        <f t="shared" si="29"/>
        <v>0</v>
      </c>
    </row>
    <row r="132" spans="2:17" ht="13.5" customHeight="1">
      <c r="B132" s="71" t="s">
        <v>276</v>
      </c>
      <c r="C132" s="24" t="s">
        <v>286</v>
      </c>
      <c r="D132" s="211">
        <v>20</v>
      </c>
      <c r="E132" s="36"/>
      <c r="F132" s="36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28"/>
        <v>20</v>
      </c>
      <c r="Q132" s="231">
        <f t="shared" si="29"/>
        <v>20</v>
      </c>
    </row>
    <row r="133" spans="2:17" ht="13.5" customHeight="1">
      <c r="B133" s="71" t="s">
        <v>277</v>
      </c>
      <c r="C133" s="24" t="s">
        <v>287</v>
      </c>
      <c r="D133" s="211"/>
      <c r="E133" s="36"/>
      <c r="F133" s="36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28"/>
        <v>0</v>
      </c>
      <c r="Q133" s="231">
        <f t="shared" si="29"/>
        <v>0</v>
      </c>
    </row>
    <row r="134" spans="2:17" ht="13.5" customHeight="1">
      <c r="B134" s="71" t="s">
        <v>278</v>
      </c>
      <c r="C134" s="24" t="s">
        <v>44</v>
      </c>
      <c r="D134" s="211">
        <f>150+200</f>
        <v>350</v>
      </c>
      <c r="E134" s="12">
        <f>100+100</f>
        <v>200</v>
      </c>
      <c r="F134" s="12">
        <v>10</v>
      </c>
      <c r="G134" s="12"/>
      <c r="H134" s="12"/>
      <c r="I134" s="12"/>
      <c r="J134" s="12"/>
      <c r="K134" s="12">
        <v>200</v>
      </c>
      <c r="L134" s="12"/>
      <c r="M134" s="12"/>
      <c r="N134" s="12">
        <v>50</v>
      </c>
      <c r="O134" s="12"/>
      <c r="P134" s="12">
        <f t="shared" si="28"/>
        <v>810</v>
      </c>
      <c r="Q134" s="231">
        <f t="shared" si="29"/>
        <v>810</v>
      </c>
    </row>
    <row r="135" spans="2:17" ht="13.5" customHeight="1">
      <c r="B135" s="71"/>
      <c r="C135" s="24" t="s">
        <v>318</v>
      </c>
      <c r="D135" s="211"/>
      <c r="E135" s="12"/>
      <c r="F135" s="12"/>
      <c r="G135" s="12"/>
      <c r="H135" s="12"/>
      <c r="I135" s="12"/>
      <c r="J135" s="12"/>
      <c r="K135" s="12">
        <f>400-100-100</f>
        <v>200</v>
      </c>
      <c r="M135" s="12"/>
      <c r="N135" s="12"/>
      <c r="O135" s="12"/>
      <c r="P135" s="12">
        <f t="shared" si="28"/>
        <v>200</v>
      </c>
      <c r="Q135" s="231">
        <f t="shared" si="29"/>
        <v>200</v>
      </c>
    </row>
    <row r="136" spans="2:17" ht="13.5" customHeight="1" hidden="1">
      <c r="B136" s="71"/>
      <c r="C136" s="24" t="s">
        <v>305</v>
      </c>
      <c r="D136" s="211"/>
      <c r="E136" s="36"/>
      <c r="F136" s="36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28"/>
        <v>0</v>
      </c>
      <c r="Q136" s="231">
        <f t="shared" si="29"/>
        <v>0</v>
      </c>
    </row>
    <row r="137" spans="2:19" ht="13.5" customHeight="1">
      <c r="B137" s="71"/>
      <c r="C137" s="24" t="s">
        <v>309</v>
      </c>
      <c r="D137" s="16">
        <v>100</v>
      </c>
      <c r="E137" s="16">
        <v>20</v>
      </c>
      <c r="F137" s="16">
        <v>20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28"/>
        <v>140</v>
      </c>
      <c r="Q137" s="231">
        <f t="shared" si="29"/>
        <v>140</v>
      </c>
      <c r="S137" t="s">
        <v>520</v>
      </c>
    </row>
    <row r="138" spans="2:17" ht="13.5" customHeight="1">
      <c r="B138" s="92" t="s">
        <v>289</v>
      </c>
      <c r="C138" s="153" t="s">
        <v>29</v>
      </c>
      <c r="D138" s="210">
        <f aca="true" t="shared" si="32" ref="D138:P138">SUM(D93+D103+D106+D126+D129)</f>
        <v>5782</v>
      </c>
      <c r="E138" s="210">
        <f t="shared" si="32"/>
        <v>2687</v>
      </c>
      <c r="F138" s="210">
        <f t="shared" si="32"/>
        <v>1420</v>
      </c>
      <c r="G138" s="210">
        <f t="shared" si="32"/>
        <v>2032</v>
      </c>
      <c r="H138" s="210">
        <f t="shared" si="32"/>
        <v>231</v>
      </c>
      <c r="I138" s="210">
        <f t="shared" si="32"/>
        <v>4628</v>
      </c>
      <c r="J138" s="210">
        <f t="shared" si="32"/>
        <v>553</v>
      </c>
      <c r="K138" s="210">
        <f t="shared" si="32"/>
        <v>2239</v>
      </c>
      <c r="L138" s="210">
        <f t="shared" si="32"/>
        <v>1786</v>
      </c>
      <c r="M138" s="210">
        <f t="shared" si="32"/>
        <v>498</v>
      </c>
      <c r="N138" s="210">
        <f t="shared" si="32"/>
        <v>229</v>
      </c>
      <c r="O138" s="210">
        <f t="shared" si="32"/>
        <v>0</v>
      </c>
      <c r="P138" s="210">
        <f t="shared" si="32"/>
        <v>22085</v>
      </c>
      <c r="Q138" s="231">
        <f t="shared" si="29"/>
        <v>22085</v>
      </c>
    </row>
    <row r="139" spans="2:21" ht="13.5" customHeight="1">
      <c r="B139" s="216" t="s">
        <v>288</v>
      </c>
      <c r="C139" s="153" t="s">
        <v>423</v>
      </c>
      <c r="D139" s="219">
        <v>100</v>
      </c>
      <c r="E139" s="219"/>
      <c r="F139" s="219"/>
      <c r="G139" s="219"/>
      <c r="H139" s="219"/>
      <c r="I139" s="219"/>
      <c r="J139" s="219">
        <v>2945</v>
      </c>
      <c r="K139" s="219"/>
      <c r="L139" s="219"/>
      <c r="M139" s="219"/>
      <c r="N139" s="219"/>
      <c r="O139" s="219"/>
      <c r="P139" s="219">
        <f>SUM(D139:O139)</f>
        <v>3045</v>
      </c>
      <c r="Q139" s="231">
        <f t="shared" si="29"/>
        <v>3045</v>
      </c>
      <c r="S139" t="s">
        <v>521</v>
      </c>
      <c r="U139" t="s">
        <v>522</v>
      </c>
    </row>
    <row r="140" spans="2:17" ht="13.5" customHeight="1" hidden="1">
      <c r="B140" s="216"/>
      <c r="C140" s="324"/>
      <c r="D140" s="210"/>
      <c r="E140" s="219"/>
      <c r="F140" s="219"/>
      <c r="G140" s="219"/>
      <c r="H140" s="219"/>
      <c r="I140" s="219"/>
      <c r="J140" s="325"/>
      <c r="K140" s="219"/>
      <c r="L140" s="219"/>
      <c r="M140" s="219"/>
      <c r="N140" s="219"/>
      <c r="O140" s="219"/>
      <c r="P140" s="219">
        <f>SUM(D140:O140)</f>
        <v>0</v>
      </c>
      <c r="Q140" s="231">
        <f>SUM(D140:O140)</f>
        <v>0</v>
      </c>
    </row>
    <row r="141" spans="2:17" ht="13.5" customHeight="1">
      <c r="B141" s="216" t="s">
        <v>314</v>
      </c>
      <c r="C141" s="153" t="s">
        <v>37</v>
      </c>
      <c r="D141" s="210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>
        <f>SUM(D141:O141)</f>
        <v>0</v>
      </c>
      <c r="Q141" s="231">
        <f>SUM(D141:O141)</f>
        <v>0</v>
      </c>
    </row>
    <row r="142" spans="2:17" ht="13.5" customHeight="1" thickBot="1">
      <c r="B142" s="216" t="s">
        <v>315</v>
      </c>
      <c r="C142" s="215" t="s">
        <v>316</v>
      </c>
      <c r="D142" s="154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19">
        <f>SUM(D142:O142)</f>
        <v>0</v>
      </c>
      <c r="Q142" s="231">
        <f>SUM(D142:O142)</f>
        <v>0</v>
      </c>
    </row>
    <row r="143" spans="2:17" ht="22.5" customHeight="1" thickBot="1">
      <c r="B143" s="213"/>
      <c r="C143" s="224" t="s">
        <v>5</v>
      </c>
      <c r="D143" s="223">
        <f aca="true" t="shared" si="33" ref="D143:P143">SUM(D89+D92+D138+D139+D141+D142)</f>
        <v>10100</v>
      </c>
      <c r="E143" s="223">
        <f t="shared" si="33"/>
        <v>8958</v>
      </c>
      <c r="F143" s="223">
        <f t="shared" si="33"/>
        <v>4802</v>
      </c>
      <c r="G143" s="223">
        <f t="shared" si="33"/>
        <v>2032</v>
      </c>
      <c r="H143" s="223">
        <f t="shared" si="33"/>
        <v>231</v>
      </c>
      <c r="I143" s="223">
        <f t="shared" si="33"/>
        <v>4628</v>
      </c>
      <c r="J143" s="223">
        <f t="shared" si="33"/>
        <v>3498</v>
      </c>
      <c r="K143" s="223">
        <f t="shared" si="33"/>
        <v>2589</v>
      </c>
      <c r="L143" s="223">
        <f t="shared" si="33"/>
        <v>1786</v>
      </c>
      <c r="M143" s="223">
        <f t="shared" si="33"/>
        <v>498</v>
      </c>
      <c r="N143" s="223">
        <f t="shared" si="33"/>
        <v>270</v>
      </c>
      <c r="O143" s="223">
        <f t="shared" si="33"/>
        <v>1044</v>
      </c>
      <c r="P143" s="233">
        <f t="shared" si="33"/>
        <v>40436</v>
      </c>
      <c r="Q143" s="231">
        <f>SUM(D143:O143)</f>
        <v>40436</v>
      </c>
    </row>
    <row r="144" spans="2:17" ht="13.5" customHeight="1">
      <c r="B144" s="71"/>
      <c r="C144" s="90" t="s">
        <v>45</v>
      </c>
      <c r="D144" s="218"/>
      <c r="E144" s="217">
        <v>2</v>
      </c>
      <c r="F144" s="217">
        <v>1</v>
      </c>
      <c r="G144" s="93"/>
      <c r="H144" s="217"/>
      <c r="I144" s="217"/>
      <c r="J144" s="217"/>
      <c r="K144" s="217"/>
      <c r="L144" s="217"/>
      <c r="M144" s="217"/>
      <c r="N144" s="217"/>
      <c r="O144" s="217">
        <v>1</v>
      </c>
      <c r="P144" s="217">
        <f>SUM(D144:O144)</f>
        <v>4</v>
      </c>
      <c r="Q144" s="2"/>
    </row>
    <row r="145" spans="4:17" ht="12.75">
      <c r="D145" s="3"/>
      <c r="E145" s="220"/>
      <c r="F145" s="220"/>
      <c r="G145" s="221"/>
      <c r="H145" s="2"/>
      <c r="I145" s="2"/>
      <c r="J145" s="2"/>
      <c r="K145" s="2"/>
      <c r="L145" s="2"/>
      <c r="M145" s="2"/>
      <c r="N145" s="2"/>
      <c r="O145" s="2"/>
      <c r="P145" s="9"/>
      <c r="Q145" s="2"/>
    </row>
    <row r="146" ht="13.5" hidden="1" thickBot="1"/>
    <row r="147" spans="2:16" ht="28.5" customHeight="1" hidden="1" thickBot="1">
      <c r="B147" s="595" t="s">
        <v>116</v>
      </c>
      <c r="C147" s="597" t="s">
        <v>27</v>
      </c>
      <c r="D147" s="599" t="s">
        <v>555</v>
      </c>
      <c r="E147" s="600"/>
      <c r="F147" s="600"/>
      <c r="G147" s="600"/>
      <c r="H147" s="600"/>
      <c r="I147" s="600"/>
      <c r="J147" s="600"/>
      <c r="K147" s="600"/>
      <c r="L147" s="600"/>
      <c r="M147" s="600"/>
      <c r="N147" s="600"/>
      <c r="O147" s="600"/>
      <c r="P147" s="601"/>
    </row>
    <row r="148" spans="2:16" ht="77.25" customHeight="1" hidden="1" thickBot="1">
      <c r="B148" s="596"/>
      <c r="C148" s="598"/>
      <c r="D148" s="214" t="s">
        <v>310</v>
      </c>
      <c r="E148" s="212" t="s">
        <v>378</v>
      </c>
      <c r="F148" s="212" t="s">
        <v>365</v>
      </c>
      <c r="G148" s="212" t="s">
        <v>112</v>
      </c>
      <c r="H148" s="212" t="s">
        <v>113</v>
      </c>
      <c r="I148" s="212" t="s">
        <v>412</v>
      </c>
      <c r="J148" s="214" t="s">
        <v>376</v>
      </c>
      <c r="K148" s="214" t="s">
        <v>377</v>
      </c>
      <c r="L148" s="214" t="s">
        <v>335</v>
      </c>
      <c r="M148" s="214" t="s">
        <v>366</v>
      </c>
      <c r="N148" s="214" t="s">
        <v>319</v>
      </c>
      <c r="O148" s="214" t="s">
        <v>364</v>
      </c>
      <c r="P148" s="252" t="s">
        <v>42</v>
      </c>
    </row>
    <row r="149" spans="2:17" ht="13.5" customHeight="1" hidden="1">
      <c r="B149" s="225" t="s">
        <v>291</v>
      </c>
      <c r="C149" s="22" t="s">
        <v>292</v>
      </c>
      <c r="D149" s="49">
        <f aca="true" t="shared" si="34" ref="D149:P149">SUM(D150:D152)</f>
        <v>0</v>
      </c>
      <c r="E149" s="49">
        <f t="shared" si="34"/>
        <v>5179</v>
      </c>
      <c r="F149" s="49">
        <f t="shared" si="34"/>
        <v>2612</v>
      </c>
      <c r="G149" s="49">
        <f t="shared" si="34"/>
        <v>0</v>
      </c>
      <c r="H149" s="49">
        <f t="shared" si="34"/>
        <v>0</v>
      </c>
      <c r="I149" s="49">
        <f t="shared" si="34"/>
        <v>0</v>
      </c>
      <c r="J149" s="49">
        <f t="shared" si="34"/>
        <v>0</v>
      </c>
      <c r="K149" s="49">
        <f t="shared" si="34"/>
        <v>0</v>
      </c>
      <c r="L149" s="49">
        <f t="shared" si="34"/>
        <v>0</v>
      </c>
      <c r="M149" s="49">
        <f t="shared" si="34"/>
        <v>0</v>
      </c>
      <c r="N149" s="49">
        <f t="shared" si="34"/>
        <v>0</v>
      </c>
      <c r="O149" s="49">
        <f t="shared" si="34"/>
        <v>978</v>
      </c>
      <c r="P149" s="49">
        <f t="shared" si="34"/>
        <v>8769</v>
      </c>
      <c r="Q149" s="231">
        <f aca="true" t="shared" si="35" ref="Q149:Q154">SUM(D149:O149)</f>
        <v>8769</v>
      </c>
    </row>
    <row r="150" spans="2:17" ht="13.5" customHeight="1" hidden="1">
      <c r="B150" s="225"/>
      <c r="C150" s="61" t="s">
        <v>324</v>
      </c>
      <c r="D150" s="228"/>
      <c r="E150" s="217">
        <v>5024</v>
      </c>
      <c r="F150" s="217">
        <v>2612</v>
      </c>
      <c r="G150" s="217"/>
      <c r="H150" s="217"/>
      <c r="I150" s="217"/>
      <c r="J150" s="217"/>
      <c r="K150" s="217"/>
      <c r="L150" s="217"/>
      <c r="M150" s="217"/>
      <c r="N150" s="217"/>
      <c r="O150" s="93">
        <v>978</v>
      </c>
      <c r="P150" s="217">
        <f>SUM(D150:O150)</f>
        <v>8614</v>
      </c>
      <c r="Q150" s="231">
        <f t="shared" si="35"/>
        <v>8614</v>
      </c>
    </row>
    <row r="151" spans="2:17" ht="13.5" customHeight="1" hidden="1">
      <c r="B151" s="225"/>
      <c r="C151" s="61" t="s">
        <v>46</v>
      </c>
      <c r="D151" s="228"/>
      <c r="E151" s="217">
        <v>60</v>
      </c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>
        <f>SUM(D151:O151)</f>
        <v>60</v>
      </c>
      <c r="Q151" s="231">
        <f t="shared" si="35"/>
        <v>60</v>
      </c>
    </row>
    <row r="152" spans="2:17" ht="12.75" customHeight="1" hidden="1">
      <c r="B152" s="71"/>
      <c r="C152" s="2" t="s">
        <v>628</v>
      </c>
      <c r="D152" s="12"/>
      <c r="E152" s="12">
        <v>95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217">
        <f>SUM(D152:O152)</f>
        <v>95</v>
      </c>
      <c r="Q152" s="231">
        <f t="shared" si="35"/>
        <v>95</v>
      </c>
    </row>
    <row r="153" spans="2:17" ht="12.75" customHeight="1" hidden="1">
      <c r="B153" s="92" t="s">
        <v>293</v>
      </c>
      <c r="C153" s="27" t="s">
        <v>323</v>
      </c>
      <c r="D153" s="14">
        <f>SUM(D154:D158)</f>
        <v>3406</v>
      </c>
      <c r="E153" s="14">
        <f aca="true" t="shared" si="36" ref="E153:O153">SUM(E154:E158)</f>
        <v>0</v>
      </c>
      <c r="F153" s="14">
        <f t="shared" si="36"/>
        <v>0</v>
      </c>
      <c r="G153" s="14">
        <f t="shared" si="36"/>
        <v>0</v>
      </c>
      <c r="H153" s="14">
        <f t="shared" si="36"/>
        <v>0</v>
      </c>
      <c r="I153" s="14">
        <f t="shared" si="36"/>
        <v>0</v>
      </c>
      <c r="J153" s="14">
        <f t="shared" si="36"/>
        <v>0</v>
      </c>
      <c r="K153" s="14">
        <f t="shared" si="36"/>
        <v>350</v>
      </c>
      <c r="L153" s="14">
        <f t="shared" si="36"/>
        <v>0</v>
      </c>
      <c r="M153" s="14">
        <f t="shared" si="36"/>
        <v>0</v>
      </c>
      <c r="N153" s="14">
        <f t="shared" si="36"/>
        <v>70</v>
      </c>
      <c r="O153" s="14">
        <f t="shared" si="36"/>
        <v>0</v>
      </c>
      <c r="P153" s="232">
        <f>SUM(P154:P158)</f>
        <v>3826</v>
      </c>
      <c r="Q153" s="231">
        <f t="shared" si="35"/>
        <v>3826</v>
      </c>
    </row>
    <row r="154" spans="2:17" ht="12.75" customHeight="1" hidden="1">
      <c r="B154" s="92"/>
      <c r="C154" s="24" t="s">
        <v>43</v>
      </c>
      <c r="D154" s="228">
        <v>1795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2">
        <f>SUM(D154:O154)</f>
        <v>1795</v>
      </c>
      <c r="Q154" s="231">
        <f t="shared" si="35"/>
        <v>1795</v>
      </c>
    </row>
    <row r="155" spans="2:17" ht="12.75" customHeight="1" hidden="1">
      <c r="B155" s="92"/>
      <c r="C155" s="230" t="s">
        <v>322</v>
      </c>
      <c r="D155" s="228">
        <v>341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2">
        <f>SUM(D155:O155)</f>
        <v>341</v>
      </c>
      <c r="Q155" s="231">
        <f>SUM(D155:O155)</f>
        <v>341</v>
      </c>
    </row>
    <row r="156" spans="2:17" ht="12.75" customHeight="1" hidden="1">
      <c r="B156" s="92"/>
      <c r="C156" s="24" t="s">
        <v>371</v>
      </c>
      <c r="D156" s="12">
        <v>1020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>SUM(D156:O156)</f>
        <v>1020</v>
      </c>
      <c r="Q156" s="231">
        <f>SUM(D156:O156)</f>
        <v>1020</v>
      </c>
    </row>
    <row r="157" spans="2:17" ht="12.75" customHeight="1" hidden="1">
      <c r="B157" s="92"/>
      <c r="C157" s="24" t="s">
        <v>638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>
        <v>70</v>
      </c>
      <c r="O157" s="12"/>
      <c r="P157" s="12">
        <f>SUM(D157:O157)</f>
        <v>70</v>
      </c>
      <c r="Q157" s="231">
        <f aca="true" t="shared" si="37" ref="Q157:Q169">SUM(D157:O157)</f>
        <v>70</v>
      </c>
    </row>
    <row r="158" spans="2:17" ht="12.75" customHeight="1" hidden="1">
      <c r="B158" s="92"/>
      <c r="C158" s="24" t="s">
        <v>367</v>
      </c>
      <c r="D158" s="20">
        <v>250</v>
      </c>
      <c r="E158" s="20"/>
      <c r="F158" s="20"/>
      <c r="G158" s="20"/>
      <c r="H158" s="20"/>
      <c r="I158" s="20"/>
      <c r="J158" s="20"/>
      <c r="K158" s="20">
        <v>350</v>
      </c>
      <c r="L158" s="12"/>
      <c r="M158" s="12"/>
      <c r="N158" s="12"/>
      <c r="O158" s="12"/>
      <c r="P158" s="12">
        <f>SUM(D158:O158)</f>
        <v>600</v>
      </c>
      <c r="Q158" s="231">
        <f t="shared" si="37"/>
        <v>600</v>
      </c>
    </row>
    <row r="159" spans="2:17" ht="13.5" customHeight="1" hidden="1">
      <c r="B159" s="92" t="s">
        <v>212</v>
      </c>
      <c r="C159" s="153" t="s">
        <v>290</v>
      </c>
      <c r="D159" s="210">
        <f aca="true" t="shared" si="38" ref="D159:P159">SUM(D149+D153)</f>
        <v>3406</v>
      </c>
      <c r="E159" s="210">
        <f t="shared" si="38"/>
        <v>5179</v>
      </c>
      <c r="F159" s="210">
        <f t="shared" si="38"/>
        <v>2612</v>
      </c>
      <c r="G159" s="210">
        <f t="shared" si="38"/>
        <v>0</v>
      </c>
      <c r="H159" s="210">
        <f t="shared" si="38"/>
        <v>0</v>
      </c>
      <c r="I159" s="210">
        <f t="shared" si="38"/>
        <v>0</v>
      </c>
      <c r="J159" s="210">
        <f t="shared" si="38"/>
        <v>0</v>
      </c>
      <c r="K159" s="210">
        <f t="shared" si="38"/>
        <v>350</v>
      </c>
      <c r="L159" s="210">
        <f t="shared" si="38"/>
        <v>0</v>
      </c>
      <c r="M159" s="210">
        <f t="shared" si="38"/>
        <v>0</v>
      </c>
      <c r="N159" s="210">
        <f t="shared" si="38"/>
        <v>70</v>
      </c>
      <c r="O159" s="210">
        <f t="shared" si="38"/>
        <v>978</v>
      </c>
      <c r="P159" s="210">
        <f t="shared" si="38"/>
        <v>12595</v>
      </c>
      <c r="Q159" s="231">
        <f t="shared" si="37"/>
        <v>12595</v>
      </c>
    </row>
    <row r="160" spans="2:17" ht="13.5" customHeight="1" hidden="1">
      <c r="B160" s="71"/>
      <c r="C160" s="24" t="s">
        <v>28</v>
      </c>
      <c r="D160" s="17">
        <f>553+124</f>
        <v>677</v>
      </c>
      <c r="E160" s="12">
        <v>896</v>
      </c>
      <c r="F160" s="12">
        <v>457</v>
      </c>
      <c r="G160" s="12"/>
      <c r="H160" s="12"/>
      <c r="I160" s="12"/>
      <c r="J160" s="12"/>
      <c r="K160" s="12"/>
      <c r="L160" s="12"/>
      <c r="M160" s="12"/>
      <c r="N160" s="12">
        <v>11</v>
      </c>
      <c r="O160" s="20">
        <f>86+2</f>
        <v>88</v>
      </c>
      <c r="P160" s="12">
        <f>SUM(D160:O160)</f>
        <v>2129</v>
      </c>
      <c r="Q160" s="231">
        <f t="shared" si="37"/>
        <v>2129</v>
      </c>
    </row>
    <row r="161" spans="2:17" ht="12.75" hidden="1">
      <c r="B161" s="71"/>
      <c r="C161" s="24" t="s">
        <v>111</v>
      </c>
      <c r="D161" s="12">
        <v>106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>SUM(D161:O161)</f>
        <v>106</v>
      </c>
      <c r="Q161" s="231">
        <f t="shared" si="37"/>
        <v>106</v>
      </c>
    </row>
    <row r="162" spans="2:17" ht="13.5" customHeight="1" hidden="1">
      <c r="B162" s="92" t="s">
        <v>213</v>
      </c>
      <c r="C162" s="153" t="s">
        <v>94</v>
      </c>
      <c r="D162" s="210">
        <f>SUM(D160:D161)</f>
        <v>783</v>
      </c>
      <c r="E162" s="210">
        <f aca="true" t="shared" si="39" ref="E162:P162">SUM(E160:E161)</f>
        <v>896</v>
      </c>
      <c r="F162" s="210">
        <f t="shared" si="39"/>
        <v>457</v>
      </c>
      <c r="G162" s="210">
        <f t="shared" si="39"/>
        <v>0</v>
      </c>
      <c r="H162" s="210">
        <f t="shared" si="39"/>
        <v>0</v>
      </c>
      <c r="I162" s="210">
        <f t="shared" si="39"/>
        <v>0</v>
      </c>
      <c r="J162" s="210">
        <f t="shared" si="39"/>
        <v>0</v>
      </c>
      <c r="K162" s="210">
        <f t="shared" si="39"/>
        <v>0</v>
      </c>
      <c r="L162" s="210">
        <f t="shared" si="39"/>
        <v>0</v>
      </c>
      <c r="M162" s="210">
        <f t="shared" si="39"/>
        <v>0</v>
      </c>
      <c r="N162" s="210">
        <f t="shared" si="39"/>
        <v>11</v>
      </c>
      <c r="O162" s="210">
        <f t="shared" si="39"/>
        <v>88</v>
      </c>
      <c r="P162" s="210">
        <f t="shared" si="39"/>
        <v>2235</v>
      </c>
      <c r="Q162" s="231">
        <f t="shared" si="37"/>
        <v>2235</v>
      </c>
    </row>
    <row r="163" spans="2:17" ht="13.5" customHeight="1" hidden="1">
      <c r="B163" s="92" t="s">
        <v>256</v>
      </c>
      <c r="C163" s="27" t="s">
        <v>279</v>
      </c>
      <c r="D163" s="89">
        <f>SUM(D164:D172)</f>
        <v>250</v>
      </c>
      <c r="E163" s="89">
        <f aca="true" t="shared" si="40" ref="E163:P163">SUM(E164:E172)</f>
        <v>890</v>
      </c>
      <c r="F163" s="89">
        <f t="shared" si="40"/>
        <v>830</v>
      </c>
      <c r="G163" s="89">
        <f t="shared" si="40"/>
        <v>0</v>
      </c>
      <c r="H163" s="89">
        <f t="shared" si="40"/>
        <v>210</v>
      </c>
      <c r="I163" s="89">
        <f t="shared" si="40"/>
        <v>0</v>
      </c>
      <c r="J163" s="89">
        <f t="shared" si="40"/>
        <v>0</v>
      </c>
      <c r="K163" s="89">
        <f t="shared" si="40"/>
        <v>210</v>
      </c>
      <c r="L163" s="89">
        <f t="shared" si="40"/>
        <v>0</v>
      </c>
      <c r="M163" s="89">
        <f t="shared" si="40"/>
        <v>0</v>
      </c>
      <c r="N163" s="89">
        <f t="shared" si="40"/>
        <v>20</v>
      </c>
      <c r="O163" s="89">
        <f t="shared" si="40"/>
        <v>0</v>
      </c>
      <c r="P163" s="89">
        <f t="shared" si="40"/>
        <v>2410</v>
      </c>
      <c r="Q163" s="231">
        <f t="shared" si="37"/>
        <v>2410</v>
      </c>
    </row>
    <row r="164" spans="2:17" ht="13.5" customHeight="1" hidden="1">
      <c r="B164" s="71" t="s">
        <v>257</v>
      </c>
      <c r="C164" s="24" t="s">
        <v>338</v>
      </c>
      <c r="D164" s="211">
        <v>20</v>
      </c>
      <c r="E164" s="36"/>
      <c r="F164" s="36"/>
      <c r="G164" s="12"/>
      <c r="H164" s="12"/>
      <c r="I164" s="12"/>
      <c r="J164" s="12"/>
      <c r="K164" s="12"/>
      <c r="L164" s="12"/>
      <c r="M164" s="12"/>
      <c r="N164" s="12"/>
      <c r="O164" s="12"/>
      <c r="P164" s="12">
        <f>SUM(D164:O164)</f>
        <v>20</v>
      </c>
      <c r="Q164" s="231">
        <f t="shared" si="37"/>
        <v>20</v>
      </c>
    </row>
    <row r="165" spans="2:17" ht="13.5" customHeight="1" hidden="1">
      <c r="B165" s="71" t="s">
        <v>259</v>
      </c>
      <c r="C165" s="24" t="s">
        <v>280</v>
      </c>
      <c r="D165" s="211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>
        <f aca="true" t="shared" si="41" ref="P165:P172">SUM(D165:O165)</f>
        <v>0</v>
      </c>
      <c r="Q165" s="231">
        <f t="shared" si="37"/>
        <v>0</v>
      </c>
    </row>
    <row r="166" spans="2:17" ht="13.5" customHeight="1" hidden="1">
      <c r="B166" s="71"/>
      <c r="C166" s="24" t="s">
        <v>301</v>
      </c>
      <c r="D166" s="211">
        <v>30</v>
      </c>
      <c r="E166" s="12"/>
      <c r="F166" s="12"/>
      <c r="G166" s="12"/>
      <c r="H166" s="12"/>
      <c r="I166" s="12"/>
      <c r="J166" s="12"/>
      <c r="K166" s="12">
        <v>80</v>
      </c>
      <c r="L166" s="12"/>
      <c r="M166" s="12"/>
      <c r="N166" s="12"/>
      <c r="O166" s="12"/>
      <c r="P166" s="12">
        <f t="shared" si="41"/>
        <v>110</v>
      </c>
      <c r="Q166" s="231">
        <f t="shared" si="37"/>
        <v>110</v>
      </c>
    </row>
    <row r="167" spans="2:17" ht="13.5" customHeight="1" hidden="1">
      <c r="B167" s="71" t="s">
        <v>258</v>
      </c>
      <c r="C167" s="24" t="s">
        <v>281</v>
      </c>
      <c r="D167" s="211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>
        <f t="shared" si="41"/>
        <v>0</v>
      </c>
      <c r="Q167" s="231">
        <f t="shared" si="37"/>
        <v>0</v>
      </c>
    </row>
    <row r="168" spans="2:17" ht="13.5" customHeight="1" hidden="1">
      <c r="B168" s="71"/>
      <c r="C168" s="24" t="s">
        <v>337</v>
      </c>
      <c r="D168" s="211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>
        <f t="shared" si="41"/>
        <v>0</v>
      </c>
      <c r="Q168" s="231">
        <f t="shared" si="37"/>
        <v>0</v>
      </c>
    </row>
    <row r="169" spans="2:17" ht="13.5" customHeight="1" hidden="1">
      <c r="B169" s="71"/>
      <c r="C169" s="24" t="s">
        <v>302</v>
      </c>
      <c r="D169" s="211"/>
      <c r="E169" s="12">
        <v>450</v>
      </c>
      <c r="F169" s="12">
        <v>700</v>
      </c>
      <c r="G169" s="12"/>
      <c r="H169" s="12">
        <v>60</v>
      </c>
      <c r="I169" s="12"/>
      <c r="J169" s="12"/>
      <c r="K169" s="12"/>
      <c r="L169" s="12"/>
      <c r="M169" s="12"/>
      <c r="N169" s="12"/>
      <c r="O169" s="12"/>
      <c r="P169" s="12">
        <f t="shared" si="41"/>
        <v>1210</v>
      </c>
      <c r="Q169" s="231">
        <f t="shared" si="37"/>
        <v>1210</v>
      </c>
    </row>
    <row r="170" spans="2:17" ht="13.5" customHeight="1" hidden="1">
      <c r="B170" s="71"/>
      <c r="C170" s="24" t="s">
        <v>303</v>
      </c>
      <c r="D170" s="211">
        <v>100</v>
      </c>
      <c r="E170" s="12">
        <v>20</v>
      </c>
      <c r="F170" s="12"/>
      <c r="G170" s="12"/>
      <c r="H170" s="12">
        <v>50</v>
      </c>
      <c r="I170" s="12"/>
      <c r="J170" s="12"/>
      <c r="K170" s="12">
        <v>80</v>
      </c>
      <c r="L170" s="12"/>
      <c r="M170" s="12"/>
      <c r="N170" s="12"/>
      <c r="O170" s="12"/>
      <c r="P170" s="12">
        <f t="shared" si="41"/>
        <v>250</v>
      </c>
      <c r="Q170" s="231">
        <f>SUM(D170:O170)</f>
        <v>250</v>
      </c>
    </row>
    <row r="171" spans="2:17" ht="13.5" customHeight="1" hidden="1">
      <c r="B171" s="71"/>
      <c r="C171" s="24" t="s">
        <v>339</v>
      </c>
      <c r="D171" s="211">
        <v>100</v>
      </c>
      <c r="E171" s="12">
        <v>400</v>
      </c>
      <c r="F171" s="12">
        <v>120</v>
      </c>
      <c r="G171" s="12"/>
      <c r="H171" s="12">
        <v>100</v>
      </c>
      <c r="I171" s="12"/>
      <c r="J171" s="12"/>
      <c r="K171" s="12">
        <v>50</v>
      </c>
      <c r="L171" s="12"/>
      <c r="M171" s="12"/>
      <c r="N171" s="12">
        <v>20</v>
      </c>
      <c r="O171" s="12"/>
      <c r="P171" s="12">
        <f t="shared" si="41"/>
        <v>790</v>
      </c>
      <c r="Q171" s="231">
        <f>SUM(D171:O171)</f>
        <v>790</v>
      </c>
    </row>
    <row r="172" spans="2:17" ht="13.5" customHeight="1" hidden="1">
      <c r="B172" s="71"/>
      <c r="C172" s="24" t="s">
        <v>313</v>
      </c>
      <c r="D172" s="211"/>
      <c r="E172" s="12">
        <v>20</v>
      </c>
      <c r="F172" s="12">
        <v>10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>
        <f t="shared" si="41"/>
        <v>30</v>
      </c>
      <c r="Q172" s="231">
        <f aca="true" t="shared" si="42" ref="Q172:Q193">SUM(D172:O172)</f>
        <v>30</v>
      </c>
    </row>
    <row r="173" spans="2:17" ht="13.5" customHeight="1" hidden="1">
      <c r="B173" s="92" t="s">
        <v>260</v>
      </c>
      <c r="C173" s="27" t="s">
        <v>282</v>
      </c>
      <c r="D173" s="89">
        <f>SUM(D174:D175)</f>
        <v>370</v>
      </c>
      <c r="E173" s="89">
        <f aca="true" t="shared" si="43" ref="E173:P173">SUM(E174:E175)</f>
        <v>0</v>
      </c>
      <c r="F173" s="89">
        <f t="shared" si="43"/>
        <v>0</v>
      </c>
      <c r="G173" s="89">
        <f t="shared" si="43"/>
        <v>0</v>
      </c>
      <c r="H173" s="89">
        <f t="shared" si="43"/>
        <v>0</v>
      </c>
      <c r="I173" s="89">
        <f t="shared" si="43"/>
        <v>0</v>
      </c>
      <c r="J173" s="89">
        <f t="shared" si="43"/>
        <v>0</v>
      </c>
      <c r="K173" s="89">
        <f t="shared" si="43"/>
        <v>0</v>
      </c>
      <c r="L173" s="89">
        <f t="shared" si="43"/>
        <v>0</v>
      </c>
      <c r="M173" s="89">
        <f t="shared" si="43"/>
        <v>0</v>
      </c>
      <c r="N173" s="89">
        <f t="shared" si="43"/>
        <v>0</v>
      </c>
      <c r="O173" s="89">
        <f t="shared" si="43"/>
        <v>0</v>
      </c>
      <c r="P173" s="89">
        <f t="shared" si="43"/>
        <v>370</v>
      </c>
      <c r="Q173" s="231">
        <f t="shared" si="42"/>
        <v>370</v>
      </c>
    </row>
    <row r="174" spans="2:17" ht="13.5" customHeight="1" hidden="1">
      <c r="B174" s="71" t="s">
        <v>261</v>
      </c>
      <c r="C174" s="24" t="s">
        <v>370</v>
      </c>
      <c r="D174" s="211">
        <v>80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>
        <f>SUM(D174:O174)</f>
        <v>80</v>
      </c>
      <c r="Q174" s="231">
        <f t="shared" si="42"/>
        <v>80</v>
      </c>
    </row>
    <row r="175" spans="2:17" ht="13.5" customHeight="1" hidden="1">
      <c r="B175" s="71" t="s">
        <v>262</v>
      </c>
      <c r="C175" s="24" t="s">
        <v>304</v>
      </c>
      <c r="D175" s="211">
        <v>290</v>
      </c>
      <c r="E175" s="36"/>
      <c r="F175" s="36"/>
      <c r="G175" s="12"/>
      <c r="H175" s="12"/>
      <c r="I175" s="12"/>
      <c r="J175" s="12"/>
      <c r="K175" s="12"/>
      <c r="L175" s="12"/>
      <c r="M175" s="12"/>
      <c r="N175" s="12"/>
      <c r="O175" s="12"/>
      <c r="P175" s="12">
        <f>SUM(D175:O175)</f>
        <v>290</v>
      </c>
      <c r="Q175" s="231">
        <f t="shared" si="42"/>
        <v>290</v>
      </c>
    </row>
    <row r="176" spans="2:17" ht="13.5" customHeight="1" hidden="1">
      <c r="B176" s="92" t="s">
        <v>263</v>
      </c>
      <c r="C176" s="27" t="s">
        <v>283</v>
      </c>
      <c r="D176" s="89">
        <f aca="true" t="shared" si="44" ref="D176:P176">SUM(D177:D195)</f>
        <v>2730</v>
      </c>
      <c r="E176" s="89">
        <f t="shared" si="44"/>
        <v>505</v>
      </c>
      <c r="F176" s="89">
        <f t="shared" si="44"/>
        <v>370</v>
      </c>
      <c r="G176" s="89">
        <f t="shared" si="44"/>
        <v>1600</v>
      </c>
      <c r="H176" s="89">
        <f t="shared" si="44"/>
        <v>90</v>
      </c>
      <c r="I176" s="89">
        <f t="shared" si="44"/>
        <v>3000</v>
      </c>
      <c r="J176" s="89">
        <f t="shared" si="44"/>
        <v>0</v>
      </c>
      <c r="K176" s="89">
        <f t="shared" si="44"/>
        <v>800</v>
      </c>
      <c r="L176" s="89">
        <f t="shared" si="44"/>
        <v>1406</v>
      </c>
      <c r="M176" s="89">
        <f t="shared" si="44"/>
        <v>430</v>
      </c>
      <c r="N176" s="89">
        <f t="shared" si="44"/>
        <v>110</v>
      </c>
      <c r="O176" s="89">
        <f t="shared" si="44"/>
        <v>0</v>
      </c>
      <c r="P176" s="89">
        <f t="shared" si="44"/>
        <v>11041</v>
      </c>
      <c r="Q176" s="231">
        <f t="shared" si="42"/>
        <v>11041</v>
      </c>
    </row>
    <row r="177" spans="2:17" ht="13.5" customHeight="1" hidden="1">
      <c r="B177" s="71" t="s">
        <v>264</v>
      </c>
      <c r="C177" s="24" t="s">
        <v>300</v>
      </c>
      <c r="D177" s="211">
        <v>200</v>
      </c>
      <c r="E177" s="12">
        <v>20</v>
      </c>
      <c r="F177" s="12"/>
      <c r="G177" s="12">
        <v>1350</v>
      </c>
      <c r="H177" s="12">
        <v>30</v>
      </c>
      <c r="I177" s="12"/>
      <c r="J177" s="12"/>
      <c r="K177" s="12">
        <v>550</v>
      </c>
      <c r="L177" s="12"/>
      <c r="M177" s="12">
        <v>200</v>
      </c>
      <c r="N177" s="12">
        <v>100</v>
      </c>
      <c r="O177" s="12"/>
      <c r="P177" s="12">
        <f aca="true" t="shared" si="45" ref="P177:P193">SUM(D177:O177)</f>
        <v>2450</v>
      </c>
      <c r="Q177" s="231">
        <f t="shared" si="42"/>
        <v>2450</v>
      </c>
    </row>
    <row r="178" spans="2:17" ht="13.5" customHeight="1" hidden="1">
      <c r="B178" s="71" t="s">
        <v>311</v>
      </c>
      <c r="C178" s="24" t="s">
        <v>312</v>
      </c>
      <c r="D178" s="211"/>
      <c r="E178" s="12"/>
      <c r="F178" s="12"/>
      <c r="G178" s="12"/>
      <c r="H178" s="12"/>
      <c r="I178" s="12">
        <v>3000</v>
      </c>
      <c r="J178" s="12"/>
      <c r="K178" s="12"/>
      <c r="L178" s="12"/>
      <c r="M178" s="12"/>
      <c r="N178" s="12"/>
      <c r="O178" s="12"/>
      <c r="P178" s="12">
        <f t="shared" si="45"/>
        <v>3000</v>
      </c>
      <c r="Q178" s="231">
        <f t="shared" si="42"/>
        <v>3000</v>
      </c>
    </row>
    <row r="179" spans="2:17" ht="13.5" customHeight="1" hidden="1">
      <c r="B179" s="71" t="s">
        <v>265</v>
      </c>
      <c r="C179" s="24" t="s">
        <v>299</v>
      </c>
      <c r="D179" s="211">
        <v>20</v>
      </c>
      <c r="E179" s="12">
        <v>30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>
        <f t="shared" si="45"/>
        <v>50</v>
      </c>
      <c r="Q179" s="231">
        <f t="shared" si="42"/>
        <v>50</v>
      </c>
    </row>
    <row r="180" spans="2:17" ht="13.5" customHeight="1" hidden="1">
      <c r="B180" s="71" t="s">
        <v>266</v>
      </c>
      <c r="C180" s="24" t="s">
        <v>298</v>
      </c>
      <c r="D180" s="211">
        <f>150+500</f>
        <v>650</v>
      </c>
      <c r="E180" s="12">
        <v>200</v>
      </c>
      <c r="F180" s="12"/>
      <c r="G180" s="12">
        <v>250</v>
      </c>
      <c r="H180" s="12">
        <v>50</v>
      </c>
      <c r="I180" s="12"/>
      <c r="J180" s="12"/>
      <c r="K180" s="12"/>
      <c r="L180" s="12">
        <v>1406</v>
      </c>
      <c r="M180" s="12"/>
      <c r="N180" s="12"/>
      <c r="O180" s="12"/>
      <c r="P180" s="12">
        <f t="shared" si="45"/>
        <v>2556</v>
      </c>
      <c r="Q180" s="231">
        <f t="shared" si="42"/>
        <v>2556</v>
      </c>
    </row>
    <row r="181" spans="2:17" ht="13.5" customHeight="1" hidden="1">
      <c r="B181" s="71" t="s">
        <v>267</v>
      </c>
      <c r="C181" s="24" t="s">
        <v>297</v>
      </c>
      <c r="D181" s="211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>
        <f t="shared" si="45"/>
        <v>0</v>
      </c>
      <c r="Q181" s="231">
        <f t="shared" si="42"/>
        <v>0</v>
      </c>
    </row>
    <row r="182" spans="2:17" ht="13.5" customHeight="1" hidden="1">
      <c r="B182" s="71" t="s">
        <v>268</v>
      </c>
      <c r="C182" s="24" t="s">
        <v>296</v>
      </c>
      <c r="D182" s="211">
        <v>60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>
        <f t="shared" si="45"/>
        <v>60</v>
      </c>
      <c r="Q182" s="231">
        <f t="shared" si="42"/>
        <v>60</v>
      </c>
    </row>
    <row r="183" spans="2:17" ht="13.5" customHeight="1" hidden="1">
      <c r="B183" s="71"/>
      <c r="C183" s="24" t="s">
        <v>317</v>
      </c>
      <c r="D183" s="10"/>
      <c r="E183" s="12"/>
      <c r="F183" s="12">
        <v>20</v>
      </c>
      <c r="G183" s="12"/>
      <c r="H183" s="12"/>
      <c r="I183" s="12"/>
      <c r="J183" s="12"/>
      <c r="K183" s="12"/>
      <c r="L183" s="12"/>
      <c r="M183" s="12">
        <v>40</v>
      </c>
      <c r="N183" s="12"/>
      <c r="O183" s="12"/>
      <c r="P183" s="12">
        <f t="shared" si="45"/>
        <v>60</v>
      </c>
      <c r="Q183" s="231">
        <f t="shared" si="42"/>
        <v>60</v>
      </c>
    </row>
    <row r="184" spans="2:17" ht="13.5" customHeight="1" hidden="1">
      <c r="B184" s="71"/>
      <c r="C184" s="24" t="s">
        <v>84</v>
      </c>
      <c r="D184" s="10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>
        <f t="shared" si="45"/>
        <v>0</v>
      </c>
      <c r="Q184" s="231">
        <f t="shared" si="42"/>
        <v>0</v>
      </c>
    </row>
    <row r="185" spans="2:17" ht="13.5" customHeight="1" hidden="1">
      <c r="B185" s="71"/>
      <c r="C185" s="24" t="s">
        <v>85</v>
      </c>
      <c r="D185" s="10"/>
      <c r="E185" s="12"/>
      <c r="F185" s="12"/>
      <c r="G185" s="12"/>
      <c r="H185" s="12"/>
      <c r="I185" s="12"/>
      <c r="J185" s="12"/>
      <c r="K185" s="12"/>
      <c r="L185" s="12"/>
      <c r="M185" s="12">
        <v>140</v>
      </c>
      <c r="N185" s="12"/>
      <c r="O185" s="12"/>
      <c r="P185" s="12">
        <f t="shared" si="45"/>
        <v>140</v>
      </c>
      <c r="Q185" s="231">
        <f t="shared" si="42"/>
        <v>140</v>
      </c>
    </row>
    <row r="186" spans="2:17" ht="12.75" hidden="1">
      <c r="B186" s="71"/>
      <c r="C186" s="24" t="s">
        <v>629</v>
      </c>
      <c r="D186" s="24">
        <v>120</v>
      </c>
      <c r="E186" s="101"/>
      <c r="F186" s="101"/>
      <c r="G186" s="465"/>
      <c r="H186" s="465"/>
      <c r="I186" s="465"/>
      <c r="J186" s="465"/>
      <c r="K186" s="465"/>
      <c r="L186" s="465"/>
      <c r="M186" s="465"/>
      <c r="N186" s="465"/>
      <c r="O186" s="465"/>
      <c r="P186" s="465">
        <f t="shared" si="45"/>
        <v>120</v>
      </c>
      <c r="Q186" s="466">
        <f t="shared" si="42"/>
        <v>120</v>
      </c>
    </row>
    <row r="187" spans="2:17" ht="13.5" customHeight="1" hidden="1">
      <c r="B187" s="71"/>
      <c r="C187" s="24" t="s">
        <v>630</v>
      </c>
      <c r="D187" s="24">
        <v>500</v>
      </c>
      <c r="E187" s="20"/>
      <c r="F187" s="20"/>
      <c r="G187" s="12"/>
      <c r="H187" s="12"/>
      <c r="I187" s="12"/>
      <c r="J187" s="12"/>
      <c r="K187" s="12"/>
      <c r="L187" s="12"/>
      <c r="M187" s="12"/>
      <c r="N187" s="12"/>
      <c r="O187" s="12"/>
      <c r="P187" s="12">
        <f t="shared" si="45"/>
        <v>500</v>
      </c>
      <c r="Q187" s="231">
        <f t="shared" si="42"/>
        <v>500</v>
      </c>
    </row>
    <row r="188" spans="2:17" ht="13.5" customHeight="1" hidden="1">
      <c r="B188" s="71"/>
      <c r="C188" s="24" t="s">
        <v>631</v>
      </c>
      <c r="D188" s="24">
        <v>300</v>
      </c>
      <c r="E188" s="20"/>
      <c r="F188" s="20"/>
      <c r="G188" s="12"/>
      <c r="H188" s="12"/>
      <c r="I188" s="12"/>
      <c r="J188" s="12"/>
      <c r="K188" s="12"/>
      <c r="L188" s="12"/>
      <c r="M188" s="12"/>
      <c r="N188" s="12"/>
      <c r="O188" s="12"/>
      <c r="P188" s="12">
        <f t="shared" si="45"/>
        <v>300</v>
      </c>
      <c r="Q188" s="231">
        <f t="shared" si="42"/>
        <v>300</v>
      </c>
    </row>
    <row r="189" spans="2:17" ht="13.5" customHeight="1" hidden="1">
      <c r="B189" s="71" t="s">
        <v>269</v>
      </c>
      <c r="C189" s="24" t="s">
        <v>295</v>
      </c>
      <c r="D189" s="211"/>
      <c r="E189" s="20"/>
      <c r="F189" s="20"/>
      <c r="G189" s="12"/>
      <c r="H189" s="12"/>
      <c r="I189" s="12"/>
      <c r="J189" s="12"/>
      <c r="K189" s="12"/>
      <c r="L189" s="12"/>
      <c r="M189" s="12"/>
      <c r="N189" s="12"/>
      <c r="O189" s="12"/>
      <c r="P189" s="12">
        <f t="shared" si="45"/>
        <v>0</v>
      </c>
      <c r="Q189" s="231">
        <f t="shared" si="42"/>
        <v>0</v>
      </c>
    </row>
    <row r="190" spans="2:17" ht="13.5" customHeight="1" hidden="1">
      <c r="B190" s="71"/>
      <c r="C190" s="24" t="s">
        <v>306</v>
      </c>
      <c r="D190" s="20">
        <v>50</v>
      </c>
      <c r="E190" s="20">
        <v>5</v>
      </c>
      <c r="F190" s="20"/>
      <c r="G190" s="12"/>
      <c r="H190" s="12"/>
      <c r="I190" s="12"/>
      <c r="J190" s="12"/>
      <c r="K190" s="12"/>
      <c r="L190" s="12"/>
      <c r="M190" s="12"/>
      <c r="N190" s="12"/>
      <c r="O190" s="12"/>
      <c r="P190" s="12">
        <f t="shared" si="45"/>
        <v>55</v>
      </c>
      <c r="Q190" s="231">
        <f t="shared" si="42"/>
        <v>55</v>
      </c>
    </row>
    <row r="191" spans="2:17" ht="13.5" customHeight="1" hidden="1">
      <c r="B191" s="71"/>
      <c r="C191" s="24" t="s">
        <v>381</v>
      </c>
      <c r="D191" s="20">
        <v>500</v>
      </c>
      <c r="E191" s="20"/>
      <c r="F191" s="20"/>
      <c r="G191" s="12"/>
      <c r="H191" s="12"/>
      <c r="I191" s="12"/>
      <c r="J191" s="12"/>
      <c r="K191" s="12"/>
      <c r="L191" s="12"/>
      <c r="M191" s="12"/>
      <c r="N191" s="12"/>
      <c r="O191" s="12"/>
      <c r="P191" s="12">
        <f t="shared" si="45"/>
        <v>500</v>
      </c>
      <c r="Q191" s="231">
        <f t="shared" si="42"/>
        <v>500</v>
      </c>
    </row>
    <row r="192" spans="2:17" ht="13.5" customHeight="1" hidden="1">
      <c r="B192" s="71"/>
      <c r="C192" s="24" t="s">
        <v>382</v>
      </c>
      <c r="D192" s="20">
        <v>50</v>
      </c>
      <c r="E192" s="20"/>
      <c r="F192" s="20"/>
      <c r="G192" s="12"/>
      <c r="H192" s="12"/>
      <c r="I192" s="12"/>
      <c r="J192" s="12"/>
      <c r="K192" s="12"/>
      <c r="L192" s="12"/>
      <c r="M192" s="12"/>
      <c r="N192" s="12"/>
      <c r="O192" s="12"/>
      <c r="P192" s="12">
        <f t="shared" si="45"/>
        <v>50</v>
      </c>
      <c r="Q192" s="231">
        <f t="shared" si="42"/>
        <v>50</v>
      </c>
    </row>
    <row r="193" spans="2:17" ht="13.5" customHeight="1" hidden="1">
      <c r="B193" s="71"/>
      <c r="C193" s="24" t="s">
        <v>308</v>
      </c>
      <c r="D193" s="20">
        <v>130</v>
      </c>
      <c r="E193" s="20">
        <v>150</v>
      </c>
      <c r="F193" s="20">
        <v>150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>
        <f t="shared" si="45"/>
        <v>430</v>
      </c>
      <c r="Q193" s="231">
        <f t="shared" si="42"/>
        <v>430</v>
      </c>
    </row>
    <row r="194" spans="2:17" ht="13.5" customHeight="1" hidden="1">
      <c r="B194" s="71"/>
      <c r="C194" s="24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231"/>
    </row>
    <row r="195" spans="2:17" ht="13.5" customHeight="1" hidden="1">
      <c r="B195" s="71"/>
      <c r="C195" s="24" t="s">
        <v>383</v>
      </c>
      <c r="D195" s="211">
        <v>150</v>
      </c>
      <c r="E195" s="12">
        <v>100</v>
      </c>
      <c r="F195" s="12">
        <v>200</v>
      </c>
      <c r="G195" s="12"/>
      <c r="H195" s="12">
        <v>10</v>
      </c>
      <c r="I195" s="12"/>
      <c r="J195" s="12"/>
      <c r="K195" s="12">
        <v>250</v>
      </c>
      <c r="L195" s="12"/>
      <c r="M195" s="12">
        <v>50</v>
      </c>
      <c r="N195" s="12">
        <v>10</v>
      </c>
      <c r="O195" s="12"/>
      <c r="P195" s="12">
        <f aca="true" t="shared" si="46" ref="P195:P207">SUM(D195:O195)</f>
        <v>770</v>
      </c>
      <c r="Q195" s="231">
        <f aca="true" t="shared" si="47" ref="Q195:Q209">SUM(D195:O195)</f>
        <v>770</v>
      </c>
    </row>
    <row r="196" spans="2:17" ht="13.5" customHeight="1" hidden="1">
      <c r="B196" s="92" t="s">
        <v>270</v>
      </c>
      <c r="C196" s="27" t="s">
        <v>254</v>
      </c>
      <c r="D196" s="89">
        <f>SUM(D197:D198)</f>
        <v>50</v>
      </c>
      <c r="E196" s="89">
        <f aca="true" t="shared" si="48" ref="E196:O196">SUM(E197:E198)</f>
        <v>0</v>
      </c>
      <c r="F196" s="89">
        <f t="shared" si="48"/>
        <v>0</v>
      </c>
      <c r="G196" s="89">
        <f t="shared" si="48"/>
        <v>0</v>
      </c>
      <c r="H196" s="89">
        <f t="shared" si="48"/>
        <v>0</v>
      </c>
      <c r="I196" s="89">
        <f t="shared" si="48"/>
        <v>0</v>
      </c>
      <c r="J196" s="89">
        <f t="shared" si="48"/>
        <v>0</v>
      </c>
      <c r="K196" s="89">
        <f t="shared" si="48"/>
        <v>0</v>
      </c>
      <c r="L196" s="89">
        <f t="shared" si="48"/>
        <v>0</v>
      </c>
      <c r="M196" s="89">
        <f t="shared" si="48"/>
        <v>0</v>
      </c>
      <c r="N196" s="89">
        <f t="shared" si="48"/>
        <v>0</v>
      </c>
      <c r="O196" s="89">
        <f t="shared" si="48"/>
        <v>0</v>
      </c>
      <c r="P196" s="14">
        <f t="shared" si="46"/>
        <v>50</v>
      </c>
      <c r="Q196" s="231">
        <f t="shared" si="47"/>
        <v>50</v>
      </c>
    </row>
    <row r="197" spans="2:17" ht="13.5" customHeight="1" hidden="1">
      <c r="B197" s="71" t="s">
        <v>271</v>
      </c>
      <c r="C197" s="24" t="s">
        <v>294</v>
      </c>
      <c r="D197" s="211">
        <v>50</v>
      </c>
      <c r="E197" s="211"/>
      <c r="F197" s="211"/>
      <c r="G197" s="12"/>
      <c r="H197" s="12"/>
      <c r="I197" s="12"/>
      <c r="J197" s="12"/>
      <c r="K197" s="12"/>
      <c r="L197" s="12"/>
      <c r="M197" s="12"/>
      <c r="N197" s="12"/>
      <c r="O197" s="12"/>
      <c r="P197" s="12">
        <f t="shared" si="46"/>
        <v>50</v>
      </c>
      <c r="Q197" s="231">
        <f t="shared" si="47"/>
        <v>50</v>
      </c>
    </row>
    <row r="198" spans="2:17" ht="13.5" customHeight="1" hidden="1">
      <c r="B198" s="71" t="s">
        <v>272</v>
      </c>
      <c r="C198" s="24" t="s">
        <v>307</v>
      </c>
      <c r="D198" s="211"/>
      <c r="E198" s="36"/>
      <c r="F198" s="36"/>
      <c r="G198" s="12"/>
      <c r="H198" s="12"/>
      <c r="I198" s="12"/>
      <c r="J198" s="12"/>
      <c r="K198" s="12"/>
      <c r="L198" s="12"/>
      <c r="M198" s="12"/>
      <c r="N198" s="12"/>
      <c r="O198" s="12"/>
      <c r="P198" s="12">
        <f t="shared" si="46"/>
        <v>0</v>
      </c>
      <c r="Q198" s="231">
        <f t="shared" si="47"/>
        <v>0</v>
      </c>
    </row>
    <row r="199" spans="2:17" ht="13.5" customHeight="1" hidden="1">
      <c r="B199" s="92" t="s">
        <v>273</v>
      </c>
      <c r="C199" s="27" t="s">
        <v>255</v>
      </c>
      <c r="D199" s="89">
        <f aca="true" t="shared" si="49" ref="D199:O199">SUM(D200:D207)</f>
        <v>986</v>
      </c>
      <c r="E199" s="89">
        <f t="shared" si="49"/>
        <v>482</v>
      </c>
      <c r="F199" s="89">
        <f t="shared" si="49"/>
        <v>311</v>
      </c>
      <c r="G199" s="89">
        <f t="shared" si="49"/>
        <v>432</v>
      </c>
      <c r="H199" s="89">
        <f t="shared" si="49"/>
        <v>81</v>
      </c>
      <c r="I199" s="89">
        <f t="shared" si="49"/>
        <v>810</v>
      </c>
      <c r="J199" s="89">
        <f t="shared" si="49"/>
        <v>0</v>
      </c>
      <c r="K199" s="89">
        <f t="shared" si="49"/>
        <v>1129</v>
      </c>
      <c r="L199" s="89">
        <f t="shared" si="49"/>
        <v>380</v>
      </c>
      <c r="M199" s="89">
        <f t="shared" si="49"/>
        <v>68</v>
      </c>
      <c r="N199" s="89">
        <f t="shared" si="49"/>
        <v>99</v>
      </c>
      <c r="O199" s="89">
        <f t="shared" si="49"/>
        <v>0</v>
      </c>
      <c r="P199" s="14">
        <f t="shared" si="46"/>
        <v>4778</v>
      </c>
      <c r="Q199" s="231">
        <f t="shared" si="47"/>
        <v>4778</v>
      </c>
    </row>
    <row r="200" spans="2:17" ht="13.5" customHeight="1" hidden="1">
      <c r="B200" s="71" t="s">
        <v>274</v>
      </c>
      <c r="C200" s="24" t="s">
        <v>284</v>
      </c>
      <c r="D200" s="211">
        <f>446+135+135</f>
        <v>716</v>
      </c>
      <c r="E200" s="211">
        <v>362</v>
      </c>
      <c r="F200" s="211">
        <v>281</v>
      </c>
      <c r="G200" s="211">
        <v>432</v>
      </c>
      <c r="H200" s="211">
        <v>81</v>
      </c>
      <c r="I200" s="211">
        <v>810</v>
      </c>
      <c r="J200" s="211">
        <v>0</v>
      </c>
      <c r="K200" s="211">
        <v>529</v>
      </c>
      <c r="L200" s="211">
        <v>380</v>
      </c>
      <c r="M200" s="211">
        <v>68</v>
      </c>
      <c r="N200" s="211">
        <v>49</v>
      </c>
      <c r="O200" s="211">
        <v>0</v>
      </c>
      <c r="P200" s="20">
        <f t="shared" si="46"/>
        <v>3708</v>
      </c>
      <c r="Q200" s="231">
        <f t="shared" si="47"/>
        <v>3708</v>
      </c>
    </row>
    <row r="201" spans="2:17" ht="13.5" customHeight="1" hidden="1">
      <c r="B201" s="71" t="s">
        <v>275</v>
      </c>
      <c r="C201" s="24" t="s">
        <v>285</v>
      </c>
      <c r="D201" s="211"/>
      <c r="E201" s="36"/>
      <c r="F201" s="36"/>
      <c r="G201" s="12"/>
      <c r="H201" s="12"/>
      <c r="I201" s="12"/>
      <c r="J201" s="12"/>
      <c r="K201" s="12"/>
      <c r="L201" s="12"/>
      <c r="M201" s="12"/>
      <c r="N201" s="12"/>
      <c r="O201" s="12"/>
      <c r="P201" s="12">
        <f t="shared" si="46"/>
        <v>0</v>
      </c>
      <c r="Q201" s="231">
        <f t="shared" si="47"/>
        <v>0</v>
      </c>
    </row>
    <row r="202" spans="2:17" ht="13.5" customHeight="1" hidden="1">
      <c r="B202" s="71" t="s">
        <v>276</v>
      </c>
      <c r="C202" s="24" t="s">
        <v>286</v>
      </c>
      <c r="D202" s="211">
        <v>20</v>
      </c>
      <c r="E202" s="36"/>
      <c r="F202" s="36"/>
      <c r="G202" s="12"/>
      <c r="H202" s="12"/>
      <c r="I202" s="12"/>
      <c r="J202" s="12"/>
      <c r="K202" s="12"/>
      <c r="L202" s="12"/>
      <c r="M202" s="12"/>
      <c r="N202" s="12"/>
      <c r="O202" s="12"/>
      <c r="P202" s="12">
        <f t="shared" si="46"/>
        <v>20</v>
      </c>
      <c r="Q202" s="231">
        <f t="shared" si="47"/>
        <v>20</v>
      </c>
    </row>
    <row r="203" spans="2:17" ht="13.5" customHeight="1" hidden="1">
      <c r="B203" s="71" t="s">
        <v>277</v>
      </c>
      <c r="C203" s="24" t="s">
        <v>287</v>
      </c>
      <c r="D203" s="211"/>
      <c r="E203" s="36"/>
      <c r="F203" s="36"/>
      <c r="G203" s="12"/>
      <c r="H203" s="12"/>
      <c r="I203" s="12"/>
      <c r="J203" s="12"/>
      <c r="K203" s="12"/>
      <c r="L203" s="12"/>
      <c r="M203" s="12"/>
      <c r="N203" s="12"/>
      <c r="O203" s="12"/>
      <c r="P203" s="12">
        <f t="shared" si="46"/>
        <v>0</v>
      </c>
      <c r="Q203" s="231">
        <f t="shared" si="47"/>
        <v>0</v>
      </c>
    </row>
    <row r="204" spans="2:17" ht="13.5" customHeight="1" hidden="1">
      <c r="B204" s="71" t="s">
        <v>278</v>
      </c>
      <c r="C204" s="24" t="s">
        <v>44</v>
      </c>
      <c r="D204" s="211">
        <v>150</v>
      </c>
      <c r="E204" s="12">
        <v>100</v>
      </c>
      <c r="F204" s="12">
        <v>10</v>
      </c>
      <c r="G204" s="12"/>
      <c r="H204" s="12"/>
      <c r="I204" s="12"/>
      <c r="J204" s="12"/>
      <c r="K204" s="12">
        <v>200</v>
      </c>
      <c r="L204" s="12"/>
      <c r="M204" s="12"/>
      <c r="N204" s="12">
        <v>50</v>
      </c>
      <c r="O204" s="12"/>
      <c r="P204" s="12">
        <f t="shared" si="46"/>
        <v>510</v>
      </c>
      <c r="Q204" s="231">
        <f t="shared" si="47"/>
        <v>510</v>
      </c>
    </row>
    <row r="205" spans="2:17" ht="13.5" customHeight="1" hidden="1">
      <c r="B205" s="71"/>
      <c r="C205" s="24" t="s">
        <v>318</v>
      </c>
      <c r="D205" s="211"/>
      <c r="E205" s="12"/>
      <c r="F205" s="12"/>
      <c r="G205" s="12"/>
      <c r="H205" s="12"/>
      <c r="I205" s="12"/>
      <c r="J205" s="12"/>
      <c r="K205" s="12">
        <v>400</v>
      </c>
      <c r="L205" s="12"/>
      <c r="M205" s="12"/>
      <c r="N205" s="12"/>
      <c r="O205" s="12"/>
      <c r="P205" s="12">
        <f t="shared" si="46"/>
        <v>400</v>
      </c>
      <c r="Q205" s="231">
        <f t="shared" si="47"/>
        <v>400</v>
      </c>
    </row>
    <row r="206" spans="2:17" ht="13.5" customHeight="1" hidden="1">
      <c r="B206" s="71"/>
      <c r="C206" s="24" t="s">
        <v>305</v>
      </c>
      <c r="D206" s="211"/>
      <c r="E206" s="36"/>
      <c r="F206" s="36"/>
      <c r="G206" s="12"/>
      <c r="H206" s="12"/>
      <c r="I206" s="12"/>
      <c r="J206" s="12"/>
      <c r="K206" s="12"/>
      <c r="L206" s="12"/>
      <c r="M206" s="12"/>
      <c r="N206" s="12"/>
      <c r="O206" s="12"/>
      <c r="P206" s="12">
        <f t="shared" si="46"/>
        <v>0</v>
      </c>
      <c r="Q206" s="231">
        <f t="shared" si="47"/>
        <v>0</v>
      </c>
    </row>
    <row r="207" spans="2:19" ht="13.5" customHeight="1" hidden="1">
      <c r="B207" s="71"/>
      <c r="C207" s="24" t="s">
        <v>309</v>
      </c>
      <c r="D207" s="16">
        <v>100</v>
      </c>
      <c r="E207" s="16">
        <v>20</v>
      </c>
      <c r="F207" s="16">
        <v>20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>
        <f t="shared" si="46"/>
        <v>140</v>
      </c>
      <c r="Q207" s="231">
        <f t="shared" si="47"/>
        <v>140</v>
      </c>
      <c r="S207" t="s">
        <v>520</v>
      </c>
    </row>
    <row r="208" spans="2:17" ht="13.5" customHeight="1" hidden="1">
      <c r="B208" s="92" t="s">
        <v>289</v>
      </c>
      <c r="C208" s="153" t="s">
        <v>29</v>
      </c>
      <c r="D208" s="210">
        <f aca="true" t="shared" si="50" ref="D208:P208">SUM(D163+D173+D176+D196+D199)</f>
        <v>4386</v>
      </c>
      <c r="E208" s="210">
        <f t="shared" si="50"/>
        <v>1877</v>
      </c>
      <c r="F208" s="210">
        <f t="shared" si="50"/>
        <v>1511</v>
      </c>
      <c r="G208" s="210">
        <f t="shared" si="50"/>
        <v>2032</v>
      </c>
      <c r="H208" s="210">
        <f t="shared" si="50"/>
        <v>381</v>
      </c>
      <c r="I208" s="210">
        <f t="shared" si="50"/>
        <v>3810</v>
      </c>
      <c r="J208" s="210">
        <f t="shared" si="50"/>
        <v>0</v>
      </c>
      <c r="K208" s="210">
        <f t="shared" si="50"/>
        <v>2139</v>
      </c>
      <c r="L208" s="210">
        <f t="shared" si="50"/>
        <v>1786</v>
      </c>
      <c r="M208" s="210">
        <f t="shared" si="50"/>
        <v>498</v>
      </c>
      <c r="N208" s="210">
        <f t="shared" si="50"/>
        <v>229</v>
      </c>
      <c r="O208" s="210">
        <f t="shared" si="50"/>
        <v>0</v>
      </c>
      <c r="P208" s="210">
        <f t="shared" si="50"/>
        <v>18649</v>
      </c>
      <c r="Q208" s="231">
        <f t="shared" si="47"/>
        <v>18649</v>
      </c>
    </row>
    <row r="209" spans="2:21" ht="13.5" customHeight="1" hidden="1">
      <c r="B209" s="216" t="s">
        <v>288</v>
      </c>
      <c r="C209" s="153" t="s">
        <v>423</v>
      </c>
      <c r="D209" s="219">
        <v>100</v>
      </c>
      <c r="E209" s="219"/>
      <c r="F209" s="219"/>
      <c r="G209" s="219"/>
      <c r="H209" s="219"/>
      <c r="I209" s="219"/>
      <c r="J209" s="219">
        <v>2945</v>
      </c>
      <c r="K209" s="219"/>
      <c r="L209" s="219"/>
      <c r="M209" s="219"/>
      <c r="N209" s="219"/>
      <c r="O209" s="219"/>
      <c r="P209" s="219">
        <f>SUM(D209:O209)</f>
        <v>3045</v>
      </c>
      <c r="Q209" s="231">
        <f t="shared" si="47"/>
        <v>3045</v>
      </c>
      <c r="S209" t="s">
        <v>521</v>
      </c>
      <c r="U209" t="s">
        <v>522</v>
      </c>
    </row>
    <row r="210" spans="2:17" ht="13.5" customHeight="1" hidden="1">
      <c r="B210" s="216"/>
      <c r="C210" s="324"/>
      <c r="D210" s="210"/>
      <c r="E210" s="219"/>
      <c r="F210" s="219"/>
      <c r="G210" s="219"/>
      <c r="H210" s="219"/>
      <c r="I210" s="219"/>
      <c r="J210" s="325"/>
      <c r="K210" s="219"/>
      <c r="L210" s="219"/>
      <c r="M210" s="219"/>
      <c r="N210" s="219"/>
      <c r="O210" s="219"/>
      <c r="P210" s="219">
        <f>SUM(D210:O210)</f>
        <v>0</v>
      </c>
      <c r="Q210" s="231">
        <f>SUM(D210:O210)</f>
        <v>0</v>
      </c>
    </row>
    <row r="211" spans="2:17" ht="13.5" customHeight="1" hidden="1">
      <c r="B211" s="216" t="s">
        <v>314</v>
      </c>
      <c r="C211" s="153" t="s">
        <v>37</v>
      </c>
      <c r="D211" s="210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>
        <f>SUM(D211:O211)</f>
        <v>0</v>
      </c>
      <c r="Q211" s="231">
        <f>SUM(D211:O211)</f>
        <v>0</v>
      </c>
    </row>
    <row r="212" spans="2:17" ht="13.5" customHeight="1" hidden="1" thickBot="1">
      <c r="B212" s="216" t="s">
        <v>315</v>
      </c>
      <c r="C212" s="215" t="s">
        <v>316</v>
      </c>
      <c r="D212" s="154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19">
        <f>SUM(D212:O212)</f>
        <v>0</v>
      </c>
      <c r="Q212" s="231">
        <f>SUM(D212:O212)</f>
        <v>0</v>
      </c>
    </row>
    <row r="213" spans="2:17" ht="22.5" customHeight="1" hidden="1" thickBot="1">
      <c r="B213" s="213"/>
      <c r="C213" s="224" t="s">
        <v>5</v>
      </c>
      <c r="D213" s="223">
        <f aca="true" t="shared" si="51" ref="D213:P213">SUM(D159+D162+D208+D209+D211+D212)</f>
        <v>8675</v>
      </c>
      <c r="E213" s="223">
        <f t="shared" si="51"/>
        <v>7952</v>
      </c>
      <c r="F213" s="223">
        <f t="shared" si="51"/>
        <v>4580</v>
      </c>
      <c r="G213" s="223">
        <f t="shared" si="51"/>
        <v>2032</v>
      </c>
      <c r="H213" s="223">
        <f t="shared" si="51"/>
        <v>381</v>
      </c>
      <c r="I213" s="223">
        <f t="shared" si="51"/>
        <v>3810</v>
      </c>
      <c r="J213" s="223">
        <f t="shared" si="51"/>
        <v>2945</v>
      </c>
      <c r="K213" s="223">
        <f t="shared" si="51"/>
        <v>2489</v>
      </c>
      <c r="L213" s="223">
        <f t="shared" si="51"/>
        <v>1786</v>
      </c>
      <c r="M213" s="223">
        <f t="shared" si="51"/>
        <v>498</v>
      </c>
      <c r="N213" s="223">
        <f t="shared" si="51"/>
        <v>310</v>
      </c>
      <c r="O213" s="223">
        <f t="shared" si="51"/>
        <v>1066</v>
      </c>
      <c r="P213" s="233">
        <f t="shared" si="51"/>
        <v>36524</v>
      </c>
      <c r="Q213" s="231">
        <f>SUM(D213:O213)</f>
        <v>36524</v>
      </c>
    </row>
    <row r="214" spans="2:17" ht="13.5" customHeight="1" hidden="1">
      <c r="B214" s="71"/>
      <c r="C214" s="90" t="s">
        <v>45</v>
      </c>
      <c r="D214" s="218"/>
      <c r="E214" s="217">
        <v>2</v>
      </c>
      <c r="F214" s="217">
        <v>1</v>
      </c>
      <c r="G214" s="93"/>
      <c r="H214" s="217"/>
      <c r="I214" s="217"/>
      <c r="J214" s="217"/>
      <c r="K214" s="217"/>
      <c r="L214" s="217"/>
      <c r="M214" s="217"/>
      <c r="N214" s="217"/>
      <c r="O214" s="217">
        <v>1</v>
      </c>
      <c r="P214" s="217">
        <f>SUM(D214:O214)</f>
        <v>4</v>
      </c>
      <c r="Q214" s="2"/>
    </row>
    <row r="215" spans="4:17" ht="12.75" hidden="1">
      <c r="D215" s="3"/>
      <c r="E215" s="220"/>
      <c r="F215" s="220"/>
      <c r="G215" s="221"/>
      <c r="H215" s="2"/>
      <c r="I215" s="2"/>
      <c r="J215" s="2"/>
      <c r="K215" s="2"/>
      <c r="L215" s="2"/>
      <c r="M215" s="2"/>
      <c r="N215" s="2"/>
      <c r="O215" s="2"/>
      <c r="P215" s="9"/>
      <c r="Q215" s="2"/>
    </row>
    <row r="216" spans="4:17" ht="13.5" hidden="1" thickBot="1">
      <c r="D216" s="3"/>
      <c r="E216" s="220"/>
      <c r="F216" s="220"/>
      <c r="G216" s="221"/>
      <c r="H216" s="2"/>
      <c r="I216" s="2"/>
      <c r="J216" s="2"/>
      <c r="K216" s="2"/>
      <c r="L216" s="2"/>
      <c r="M216" s="2"/>
      <c r="N216" s="2"/>
      <c r="O216" s="2"/>
      <c r="P216" s="9"/>
      <c r="Q216" s="2"/>
    </row>
    <row r="217" spans="2:16" ht="28.5" customHeight="1" hidden="1" thickBot="1">
      <c r="B217" s="595" t="s">
        <v>116</v>
      </c>
      <c r="C217" s="597" t="s">
        <v>27</v>
      </c>
      <c r="D217" s="599" t="s">
        <v>555</v>
      </c>
      <c r="E217" s="600"/>
      <c r="F217" s="600"/>
      <c r="G217" s="600"/>
      <c r="H217" s="600"/>
      <c r="I217" s="600"/>
      <c r="J217" s="600"/>
      <c r="K217" s="600"/>
      <c r="L217" s="600"/>
      <c r="M217" s="600"/>
      <c r="N217" s="600"/>
      <c r="O217" s="600"/>
      <c r="P217" s="601"/>
    </row>
    <row r="218" spans="2:16" ht="77.25" customHeight="1" hidden="1" thickBot="1">
      <c r="B218" s="596"/>
      <c r="C218" s="598"/>
      <c r="D218" s="214" t="s">
        <v>310</v>
      </c>
      <c r="E218" s="212" t="s">
        <v>378</v>
      </c>
      <c r="F218" s="212" t="s">
        <v>365</v>
      </c>
      <c r="G218" s="212" t="s">
        <v>112</v>
      </c>
      <c r="H218" s="212" t="s">
        <v>113</v>
      </c>
      <c r="I218" s="212" t="s">
        <v>412</v>
      </c>
      <c r="J218" s="214" t="s">
        <v>376</v>
      </c>
      <c r="K218" s="214" t="s">
        <v>377</v>
      </c>
      <c r="L218" s="214" t="s">
        <v>335</v>
      </c>
      <c r="M218" s="214" t="s">
        <v>366</v>
      </c>
      <c r="N218" s="214" t="s">
        <v>319</v>
      </c>
      <c r="O218" s="214" t="s">
        <v>364</v>
      </c>
      <c r="P218" s="252" t="s">
        <v>42</v>
      </c>
    </row>
    <row r="219" spans="2:17" ht="13.5" customHeight="1" hidden="1">
      <c r="B219" s="225" t="s">
        <v>291</v>
      </c>
      <c r="C219" s="22" t="s">
        <v>292</v>
      </c>
      <c r="D219" s="49">
        <f aca="true" t="shared" si="52" ref="D219:P219">SUM(D220:D222)</f>
        <v>0</v>
      </c>
      <c r="E219" s="49">
        <f t="shared" si="52"/>
        <v>5179</v>
      </c>
      <c r="F219" s="49">
        <f t="shared" si="52"/>
        <v>2612</v>
      </c>
      <c r="G219" s="49">
        <f t="shared" si="52"/>
        <v>0</v>
      </c>
      <c r="H219" s="49">
        <f t="shared" si="52"/>
        <v>0</v>
      </c>
      <c r="I219" s="49">
        <f t="shared" si="52"/>
        <v>0</v>
      </c>
      <c r="J219" s="49">
        <f t="shared" si="52"/>
        <v>0</v>
      </c>
      <c r="K219" s="49">
        <f t="shared" si="52"/>
        <v>0</v>
      </c>
      <c r="L219" s="49">
        <f t="shared" si="52"/>
        <v>0</v>
      </c>
      <c r="M219" s="49">
        <f t="shared" si="52"/>
        <v>0</v>
      </c>
      <c r="N219" s="49">
        <f t="shared" si="52"/>
        <v>0</v>
      </c>
      <c r="O219" s="49">
        <f t="shared" si="52"/>
        <v>978</v>
      </c>
      <c r="P219" s="49">
        <f t="shared" si="52"/>
        <v>8769</v>
      </c>
      <c r="Q219" s="231">
        <f aca="true" t="shared" si="53" ref="Q219:Q224">SUM(D219:O219)</f>
        <v>8769</v>
      </c>
    </row>
    <row r="220" spans="2:17" ht="13.5" customHeight="1" hidden="1">
      <c r="B220" s="225"/>
      <c r="C220" s="61" t="s">
        <v>324</v>
      </c>
      <c r="D220" s="228"/>
      <c r="E220" s="217">
        <v>5024</v>
      </c>
      <c r="F220" s="217">
        <v>2612</v>
      </c>
      <c r="G220" s="217"/>
      <c r="H220" s="217"/>
      <c r="I220" s="217"/>
      <c r="J220" s="217"/>
      <c r="K220" s="217"/>
      <c r="L220" s="217"/>
      <c r="M220" s="217"/>
      <c r="N220" s="217"/>
      <c r="O220" s="93">
        <v>978</v>
      </c>
      <c r="P220" s="217">
        <f>SUM(D220:O220)</f>
        <v>8614</v>
      </c>
      <c r="Q220" s="231">
        <f t="shared" si="53"/>
        <v>8614</v>
      </c>
    </row>
    <row r="221" spans="2:17" ht="13.5" customHeight="1" hidden="1">
      <c r="B221" s="225"/>
      <c r="C221" s="61" t="s">
        <v>46</v>
      </c>
      <c r="D221" s="228"/>
      <c r="E221" s="217">
        <v>60</v>
      </c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>
        <f>SUM(D221:O221)</f>
        <v>60</v>
      </c>
      <c r="Q221" s="231">
        <f t="shared" si="53"/>
        <v>60</v>
      </c>
    </row>
    <row r="222" spans="2:17" ht="12.75" customHeight="1" hidden="1">
      <c r="B222" s="71"/>
      <c r="C222" s="2" t="s">
        <v>628</v>
      </c>
      <c r="D222" s="12"/>
      <c r="E222" s="12">
        <v>95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217">
        <f>SUM(D222:O222)</f>
        <v>95</v>
      </c>
      <c r="Q222" s="231">
        <f t="shared" si="53"/>
        <v>95</v>
      </c>
    </row>
    <row r="223" spans="2:17" ht="12.75" customHeight="1" hidden="1">
      <c r="B223" s="92" t="s">
        <v>293</v>
      </c>
      <c r="C223" s="27" t="s">
        <v>323</v>
      </c>
      <c r="D223" s="14">
        <f>SUM(D224:D228)</f>
        <v>3406</v>
      </c>
      <c r="E223" s="14">
        <f aca="true" t="shared" si="54" ref="E223:O223">SUM(E224:E228)</f>
        <v>0</v>
      </c>
      <c r="F223" s="14">
        <f t="shared" si="54"/>
        <v>0</v>
      </c>
      <c r="G223" s="14">
        <f t="shared" si="54"/>
        <v>0</v>
      </c>
      <c r="H223" s="14">
        <f t="shared" si="54"/>
        <v>0</v>
      </c>
      <c r="I223" s="14">
        <f t="shared" si="54"/>
        <v>0</v>
      </c>
      <c r="J223" s="14">
        <f t="shared" si="54"/>
        <v>0</v>
      </c>
      <c r="K223" s="14">
        <f t="shared" si="54"/>
        <v>350</v>
      </c>
      <c r="L223" s="14">
        <f t="shared" si="54"/>
        <v>0</v>
      </c>
      <c r="M223" s="14">
        <f t="shared" si="54"/>
        <v>0</v>
      </c>
      <c r="N223" s="14">
        <f t="shared" si="54"/>
        <v>70</v>
      </c>
      <c r="O223" s="14">
        <f t="shared" si="54"/>
        <v>0</v>
      </c>
      <c r="P223" s="232">
        <f>SUM(P224:P228)</f>
        <v>3826</v>
      </c>
      <c r="Q223" s="231">
        <f t="shared" si="53"/>
        <v>3826</v>
      </c>
    </row>
    <row r="224" spans="2:17" ht="12.75" customHeight="1" hidden="1">
      <c r="B224" s="92"/>
      <c r="C224" s="24" t="s">
        <v>43</v>
      </c>
      <c r="D224" s="228">
        <v>1795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2">
        <f>SUM(D224:O224)</f>
        <v>1795</v>
      </c>
      <c r="Q224" s="231">
        <f t="shared" si="53"/>
        <v>1795</v>
      </c>
    </row>
    <row r="225" spans="2:17" ht="12.75" customHeight="1" hidden="1">
      <c r="B225" s="92"/>
      <c r="C225" s="230" t="s">
        <v>322</v>
      </c>
      <c r="D225" s="228">
        <v>341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2">
        <f>SUM(D225:O225)</f>
        <v>341</v>
      </c>
      <c r="Q225" s="231">
        <f>SUM(D225:O225)</f>
        <v>341</v>
      </c>
    </row>
    <row r="226" spans="2:17" ht="12.75" customHeight="1" hidden="1">
      <c r="B226" s="92"/>
      <c r="C226" s="24" t="s">
        <v>371</v>
      </c>
      <c r="D226" s="12">
        <v>1020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>
        <f>SUM(D226:O226)</f>
        <v>1020</v>
      </c>
      <c r="Q226" s="231">
        <f>SUM(D226:O226)</f>
        <v>1020</v>
      </c>
    </row>
    <row r="227" spans="2:17" ht="12.75" customHeight="1" hidden="1">
      <c r="B227" s="92"/>
      <c r="C227" s="24" t="s">
        <v>638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>
        <v>70</v>
      </c>
      <c r="O227" s="12"/>
      <c r="P227" s="12">
        <f>SUM(D227:O227)</f>
        <v>70</v>
      </c>
      <c r="Q227" s="231">
        <f aca="true" t="shared" si="55" ref="Q227:Q239">SUM(D227:O227)</f>
        <v>70</v>
      </c>
    </row>
    <row r="228" spans="2:17" ht="12.75" customHeight="1" hidden="1">
      <c r="B228" s="92"/>
      <c r="C228" s="24" t="s">
        <v>367</v>
      </c>
      <c r="D228" s="20">
        <v>250</v>
      </c>
      <c r="E228" s="20"/>
      <c r="F228" s="20"/>
      <c r="G228" s="20"/>
      <c r="H228" s="20"/>
      <c r="I228" s="20"/>
      <c r="J228" s="20"/>
      <c r="K228" s="20">
        <v>350</v>
      </c>
      <c r="L228" s="12"/>
      <c r="M228" s="12"/>
      <c r="N228" s="12"/>
      <c r="O228" s="12"/>
      <c r="P228" s="12">
        <f>SUM(D228:O228)</f>
        <v>600</v>
      </c>
      <c r="Q228" s="231">
        <f t="shared" si="55"/>
        <v>600</v>
      </c>
    </row>
    <row r="229" spans="2:17" ht="13.5" customHeight="1" hidden="1">
      <c r="B229" s="92" t="s">
        <v>212</v>
      </c>
      <c r="C229" s="153" t="s">
        <v>290</v>
      </c>
      <c r="D229" s="210">
        <f aca="true" t="shared" si="56" ref="D229:P229">SUM(D219+D223)</f>
        <v>3406</v>
      </c>
      <c r="E229" s="210">
        <f t="shared" si="56"/>
        <v>5179</v>
      </c>
      <c r="F229" s="210">
        <f t="shared" si="56"/>
        <v>2612</v>
      </c>
      <c r="G229" s="210">
        <f t="shared" si="56"/>
        <v>0</v>
      </c>
      <c r="H229" s="210">
        <f t="shared" si="56"/>
        <v>0</v>
      </c>
      <c r="I229" s="210">
        <f t="shared" si="56"/>
        <v>0</v>
      </c>
      <c r="J229" s="210">
        <f t="shared" si="56"/>
        <v>0</v>
      </c>
      <c r="K229" s="210">
        <f t="shared" si="56"/>
        <v>350</v>
      </c>
      <c r="L229" s="210">
        <f t="shared" si="56"/>
        <v>0</v>
      </c>
      <c r="M229" s="210">
        <f t="shared" si="56"/>
        <v>0</v>
      </c>
      <c r="N229" s="210">
        <f t="shared" si="56"/>
        <v>70</v>
      </c>
      <c r="O229" s="210">
        <f t="shared" si="56"/>
        <v>978</v>
      </c>
      <c r="P229" s="210">
        <f t="shared" si="56"/>
        <v>12595</v>
      </c>
      <c r="Q229" s="231">
        <f t="shared" si="55"/>
        <v>12595</v>
      </c>
    </row>
    <row r="230" spans="2:17" ht="13.5" customHeight="1" hidden="1">
      <c r="B230" s="71"/>
      <c r="C230" s="24" t="s">
        <v>28</v>
      </c>
      <c r="D230" s="17">
        <f>553+124</f>
        <v>677</v>
      </c>
      <c r="E230" s="12">
        <v>896</v>
      </c>
      <c r="F230" s="12">
        <v>457</v>
      </c>
      <c r="G230" s="12"/>
      <c r="H230" s="12"/>
      <c r="I230" s="12"/>
      <c r="J230" s="12"/>
      <c r="K230" s="12"/>
      <c r="L230" s="12"/>
      <c r="M230" s="12"/>
      <c r="N230" s="12">
        <v>11</v>
      </c>
      <c r="O230" s="20">
        <f>86+2</f>
        <v>88</v>
      </c>
      <c r="P230" s="12">
        <f>SUM(D230:O230)</f>
        <v>2129</v>
      </c>
      <c r="Q230" s="231">
        <f t="shared" si="55"/>
        <v>2129</v>
      </c>
    </row>
    <row r="231" spans="2:17" ht="12.75" hidden="1">
      <c r="B231" s="71"/>
      <c r="C231" s="24" t="s">
        <v>111</v>
      </c>
      <c r="D231" s="12">
        <v>106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>
        <f>SUM(D231:O231)</f>
        <v>106</v>
      </c>
      <c r="Q231" s="231">
        <f t="shared" si="55"/>
        <v>106</v>
      </c>
    </row>
    <row r="232" spans="2:17" ht="13.5" customHeight="1" hidden="1">
      <c r="B232" s="92" t="s">
        <v>213</v>
      </c>
      <c r="C232" s="153" t="s">
        <v>94</v>
      </c>
      <c r="D232" s="210">
        <f>SUM(D230:D231)</f>
        <v>783</v>
      </c>
      <c r="E232" s="210">
        <f aca="true" t="shared" si="57" ref="E232:P232">SUM(E230:E231)</f>
        <v>896</v>
      </c>
      <c r="F232" s="210">
        <f t="shared" si="57"/>
        <v>457</v>
      </c>
      <c r="G232" s="210">
        <f t="shared" si="57"/>
        <v>0</v>
      </c>
      <c r="H232" s="210">
        <f t="shared" si="57"/>
        <v>0</v>
      </c>
      <c r="I232" s="210">
        <f t="shared" si="57"/>
        <v>0</v>
      </c>
      <c r="J232" s="210">
        <f t="shared" si="57"/>
        <v>0</v>
      </c>
      <c r="K232" s="210">
        <f t="shared" si="57"/>
        <v>0</v>
      </c>
      <c r="L232" s="210">
        <f t="shared" si="57"/>
        <v>0</v>
      </c>
      <c r="M232" s="210">
        <f t="shared" si="57"/>
        <v>0</v>
      </c>
      <c r="N232" s="210">
        <f t="shared" si="57"/>
        <v>11</v>
      </c>
      <c r="O232" s="210">
        <f t="shared" si="57"/>
        <v>88</v>
      </c>
      <c r="P232" s="210">
        <f t="shared" si="57"/>
        <v>2235</v>
      </c>
      <c r="Q232" s="231">
        <f t="shared" si="55"/>
        <v>2235</v>
      </c>
    </row>
    <row r="233" spans="2:17" ht="13.5" customHeight="1" hidden="1">
      <c r="B233" s="92" t="s">
        <v>256</v>
      </c>
      <c r="C233" s="27" t="s">
        <v>279</v>
      </c>
      <c r="D233" s="89">
        <f>SUM(D234:D242)</f>
        <v>250</v>
      </c>
      <c r="E233" s="89">
        <f aca="true" t="shared" si="58" ref="E233:P233">SUM(E234:E242)</f>
        <v>890</v>
      </c>
      <c r="F233" s="89">
        <f t="shared" si="58"/>
        <v>830</v>
      </c>
      <c r="G233" s="89">
        <f t="shared" si="58"/>
        <v>0</v>
      </c>
      <c r="H233" s="89">
        <f t="shared" si="58"/>
        <v>210</v>
      </c>
      <c r="I233" s="89">
        <f t="shared" si="58"/>
        <v>0</v>
      </c>
      <c r="J233" s="89">
        <f t="shared" si="58"/>
        <v>0</v>
      </c>
      <c r="K233" s="89">
        <f t="shared" si="58"/>
        <v>210</v>
      </c>
      <c r="L233" s="89">
        <f t="shared" si="58"/>
        <v>0</v>
      </c>
      <c r="M233" s="89">
        <f t="shared" si="58"/>
        <v>0</v>
      </c>
      <c r="N233" s="89">
        <f t="shared" si="58"/>
        <v>20</v>
      </c>
      <c r="O233" s="89">
        <f t="shared" si="58"/>
        <v>0</v>
      </c>
      <c r="P233" s="89">
        <f t="shared" si="58"/>
        <v>2410</v>
      </c>
      <c r="Q233" s="231">
        <f t="shared" si="55"/>
        <v>2410</v>
      </c>
    </row>
    <row r="234" spans="2:17" ht="13.5" customHeight="1" hidden="1">
      <c r="B234" s="71" t="s">
        <v>257</v>
      </c>
      <c r="C234" s="24" t="s">
        <v>338</v>
      </c>
      <c r="D234" s="211">
        <v>20</v>
      </c>
      <c r="E234" s="36"/>
      <c r="F234" s="36"/>
      <c r="G234" s="12"/>
      <c r="H234" s="12"/>
      <c r="I234" s="12"/>
      <c r="J234" s="12"/>
      <c r="K234" s="12"/>
      <c r="L234" s="12"/>
      <c r="M234" s="12"/>
      <c r="N234" s="12"/>
      <c r="O234" s="12"/>
      <c r="P234" s="12">
        <f>SUM(D234:O234)</f>
        <v>20</v>
      </c>
      <c r="Q234" s="231">
        <f t="shared" si="55"/>
        <v>20</v>
      </c>
    </row>
    <row r="235" spans="2:17" ht="13.5" customHeight="1" hidden="1">
      <c r="B235" s="71" t="s">
        <v>259</v>
      </c>
      <c r="C235" s="24" t="s">
        <v>280</v>
      </c>
      <c r="D235" s="2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>
        <f aca="true" t="shared" si="59" ref="P235:P242">SUM(D235:O235)</f>
        <v>0</v>
      </c>
      <c r="Q235" s="231">
        <f t="shared" si="55"/>
        <v>0</v>
      </c>
    </row>
    <row r="236" spans="2:17" ht="13.5" customHeight="1" hidden="1">
      <c r="B236" s="71"/>
      <c r="C236" s="24" t="s">
        <v>301</v>
      </c>
      <c r="D236" s="211">
        <v>30</v>
      </c>
      <c r="E236" s="12"/>
      <c r="F236" s="12"/>
      <c r="G236" s="12"/>
      <c r="H236" s="12"/>
      <c r="I236" s="12"/>
      <c r="J236" s="12"/>
      <c r="K236" s="12">
        <v>80</v>
      </c>
      <c r="L236" s="12"/>
      <c r="M236" s="12"/>
      <c r="N236" s="12"/>
      <c r="O236" s="12"/>
      <c r="P236" s="12">
        <f t="shared" si="59"/>
        <v>110</v>
      </c>
      <c r="Q236" s="231">
        <f t="shared" si="55"/>
        <v>110</v>
      </c>
    </row>
    <row r="237" spans="2:17" ht="13.5" customHeight="1" hidden="1">
      <c r="B237" s="71" t="s">
        <v>258</v>
      </c>
      <c r="C237" s="24" t="s">
        <v>281</v>
      </c>
      <c r="D237" s="2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>
        <f t="shared" si="59"/>
        <v>0</v>
      </c>
      <c r="Q237" s="231">
        <f t="shared" si="55"/>
        <v>0</v>
      </c>
    </row>
    <row r="238" spans="2:17" ht="13.5" customHeight="1" hidden="1">
      <c r="B238" s="71"/>
      <c r="C238" s="24" t="s">
        <v>337</v>
      </c>
      <c r="D238" s="21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>
        <f t="shared" si="59"/>
        <v>0</v>
      </c>
      <c r="Q238" s="231">
        <f t="shared" si="55"/>
        <v>0</v>
      </c>
    </row>
    <row r="239" spans="2:17" ht="13.5" customHeight="1" hidden="1">
      <c r="B239" s="71"/>
      <c r="C239" s="24" t="s">
        <v>302</v>
      </c>
      <c r="D239" s="211"/>
      <c r="E239" s="12">
        <v>450</v>
      </c>
      <c r="F239" s="12">
        <v>700</v>
      </c>
      <c r="G239" s="12"/>
      <c r="H239" s="12">
        <v>60</v>
      </c>
      <c r="I239" s="12"/>
      <c r="J239" s="12"/>
      <c r="K239" s="12"/>
      <c r="L239" s="12"/>
      <c r="M239" s="12"/>
      <c r="N239" s="12"/>
      <c r="O239" s="12"/>
      <c r="P239" s="12">
        <f t="shared" si="59"/>
        <v>1210</v>
      </c>
      <c r="Q239" s="231">
        <f t="shared" si="55"/>
        <v>1210</v>
      </c>
    </row>
    <row r="240" spans="2:17" ht="13.5" customHeight="1" hidden="1">
      <c r="B240" s="71"/>
      <c r="C240" s="24" t="s">
        <v>303</v>
      </c>
      <c r="D240" s="211">
        <v>100</v>
      </c>
      <c r="E240" s="12">
        <v>20</v>
      </c>
      <c r="F240" s="12"/>
      <c r="G240" s="12"/>
      <c r="H240" s="12">
        <v>50</v>
      </c>
      <c r="I240" s="12"/>
      <c r="J240" s="12"/>
      <c r="K240" s="12">
        <v>80</v>
      </c>
      <c r="L240" s="12"/>
      <c r="M240" s="12"/>
      <c r="N240" s="12"/>
      <c r="O240" s="12"/>
      <c r="P240" s="12">
        <f t="shared" si="59"/>
        <v>250</v>
      </c>
      <c r="Q240" s="231">
        <f>SUM(D240:O240)</f>
        <v>250</v>
      </c>
    </row>
    <row r="241" spans="2:17" ht="13.5" customHeight="1" hidden="1">
      <c r="B241" s="71"/>
      <c r="C241" s="24" t="s">
        <v>339</v>
      </c>
      <c r="D241" s="211">
        <v>100</v>
      </c>
      <c r="E241" s="12">
        <v>400</v>
      </c>
      <c r="F241" s="12">
        <v>120</v>
      </c>
      <c r="G241" s="12"/>
      <c r="H241" s="12">
        <v>100</v>
      </c>
      <c r="I241" s="12"/>
      <c r="J241" s="12"/>
      <c r="K241" s="12">
        <v>50</v>
      </c>
      <c r="L241" s="12"/>
      <c r="M241" s="12"/>
      <c r="N241" s="12">
        <v>20</v>
      </c>
      <c r="O241" s="12"/>
      <c r="P241" s="12">
        <f t="shared" si="59"/>
        <v>790</v>
      </c>
      <c r="Q241" s="231">
        <f>SUM(D241:O241)</f>
        <v>790</v>
      </c>
    </row>
    <row r="242" spans="2:17" ht="13.5" customHeight="1" hidden="1">
      <c r="B242" s="71"/>
      <c r="C242" s="24" t="s">
        <v>313</v>
      </c>
      <c r="D242" s="211"/>
      <c r="E242" s="12">
        <v>20</v>
      </c>
      <c r="F242" s="12">
        <v>10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>
        <f t="shared" si="59"/>
        <v>30</v>
      </c>
      <c r="Q242" s="231">
        <f aca="true" t="shared" si="60" ref="Q242:Q263">SUM(D242:O242)</f>
        <v>30</v>
      </c>
    </row>
    <row r="243" spans="2:17" ht="13.5" customHeight="1" hidden="1">
      <c r="B243" s="92" t="s">
        <v>260</v>
      </c>
      <c r="C243" s="27" t="s">
        <v>282</v>
      </c>
      <c r="D243" s="89">
        <f>SUM(D244:D245)</f>
        <v>370</v>
      </c>
      <c r="E243" s="89">
        <f aca="true" t="shared" si="61" ref="E243:P243">SUM(E244:E245)</f>
        <v>0</v>
      </c>
      <c r="F243" s="89">
        <f t="shared" si="61"/>
        <v>0</v>
      </c>
      <c r="G243" s="89">
        <f t="shared" si="61"/>
        <v>0</v>
      </c>
      <c r="H243" s="89">
        <f t="shared" si="61"/>
        <v>0</v>
      </c>
      <c r="I243" s="89">
        <f t="shared" si="61"/>
        <v>0</v>
      </c>
      <c r="J243" s="89">
        <f t="shared" si="61"/>
        <v>0</v>
      </c>
      <c r="K243" s="89">
        <f t="shared" si="61"/>
        <v>0</v>
      </c>
      <c r="L243" s="89">
        <f t="shared" si="61"/>
        <v>0</v>
      </c>
      <c r="M243" s="89">
        <f t="shared" si="61"/>
        <v>0</v>
      </c>
      <c r="N243" s="89">
        <f t="shared" si="61"/>
        <v>0</v>
      </c>
      <c r="O243" s="89">
        <f t="shared" si="61"/>
        <v>0</v>
      </c>
      <c r="P243" s="89">
        <f t="shared" si="61"/>
        <v>370</v>
      </c>
      <c r="Q243" s="231">
        <f t="shared" si="60"/>
        <v>370</v>
      </c>
    </row>
    <row r="244" spans="2:17" ht="13.5" customHeight="1" hidden="1">
      <c r="B244" s="71" t="s">
        <v>261</v>
      </c>
      <c r="C244" s="24" t="s">
        <v>370</v>
      </c>
      <c r="D244" s="211">
        <v>80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>
        <f>SUM(D244:O244)</f>
        <v>80</v>
      </c>
      <c r="Q244" s="231">
        <f t="shared" si="60"/>
        <v>80</v>
      </c>
    </row>
    <row r="245" spans="2:17" ht="13.5" customHeight="1" hidden="1">
      <c r="B245" s="71" t="s">
        <v>262</v>
      </c>
      <c r="C245" s="24" t="s">
        <v>304</v>
      </c>
      <c r="D245" s="211">
        <v>290</v>
      </c>
      <c r="E245" s="36"/>
      <c r="F245" s="36"/>
      <c r="G245" s="12"/>
      <c r="H245" s="12"/>
      <c r="I245" s="12"/>
      <c r="J245" s="12"/>
      <c r="K245" s="12"/>
      <c r="L245" s="12"/>
      <c r="M245" s="12"/>
      <c r="N245" s="12"/>
      <c r="O245" s="12"/>
      <c r="P245" s="12">
        <f>SUM(D245:O245)</f>
        <v>290</v>
      </c>
      <c r="Q245" s="231">
        <f t="shared" si="60"/>
        <v>290</v>
      </c>
    </row>
    <row r="246" spans="2:17" ht="13.5" customHeight="1" hidden="1">
      <c r="B246" s="92" t="s">
        <v>263</v>
      </c>
      <c r="C246" s="27" t="s">
        <v>283</v>
      </c>
      <c r="D246" s="89">
        <f aca="true" t="shared" si="62" ref="D246:P246">SUM(D247:D265)</f>
        <v>2730</v>
      </c>
      <c r="E246" s="89">
        <f t="shared" si="62"/>
        <v>505</v>
      </c>
      <c r="F246" s="89">
        <f t="shared" si="62"/>
        <v>370</v>
      </c>
      <c r="G246" s="89">
        <f t="shared" si="62"/>
        <v>1600</v>
      </c>
      <c r="H246" s="89">
        <f t="shared" si="62"/>
        <v>90</v>
      </c>
      <c r="I246" s="89">
        <f t="shared" si="62"/>
        <v>3000</v>
      </c>
      <c r="J246" s="89">
        <f t="shared" si="62"/>
        <v>0</v>
      </c>
      <c r="K246" s="89">
        <f t="shared" si="62"/>
        <v>800</v>
      </c>
      <c r="L246" s="89">
        <f t="shared" si="62"/>
        <v>1406</v>
      </c>
      <c r="M246" s="89">
        <f t="shared" si="62"/>
        <v>430</v>
      </c>
      <c r="N246" s="89">
        <f t="shared" si="62"/>
        <v>110</v>
      </c>
      <c r="O246" s="89">
        <f t="shared" si="62"/>
        <v>0</v>
      </c>
      <c r="P246" s="89">
        <f t="shared" si="62"/>
        <v>11041</v>
      </c>
      <c r="Q246" s="231">
        <f t="shared" si="60"/>
        <v>11041</v>
      </c>
    </row>
    <row r="247" spans="2:17" ht="13.5" customHeight="1" hidden="1">
      <c r="B247" s="71" t="s">
        <v>264</v>
      </c>
      <c r="C247" s="24" t="s">
        <v>300</v>
      </c>
      <c r="D247" s="211">
        <v>200</v>
      </c>
      <c r="E247" s="12">
        <v>20</v>
      </c>
      <c r="F247" s="12"/>
      <c r="G247" s="12">
        <v>1350</v>
      </c>
      <c r="H247" s="12">
        <v>30</v>
      </c>
      <c r="I247" s="12"/>
      <c r="J247" s="12"/>
      <c r="K247" s="12">
        <v>550</v>
      </c>
      <c r="L247" s="12"/>
      <c r="M247" s="12">
        <v>200</v>
      </c>
      <c r="N247" s="12">
        <v>100</v>
      </c>
      <c r="O247" s="12"/>
      <c r="P247" s="12">
        <f aca="true" t="shared" si="63" ref="P247:P263">SUM(D247:O247)</f>
        <v>2450</v>
      </c>
      <c r="Q247" s="231">
        <f t="shared" si="60"/>
        <v>2450</v>
      </c>
    </row>
    <row r="248" spans="2:17" ht="13.5" customHeight="1" hidden="1">
      <c r="B248" s="71" t="s">
        <v>311</v>
      </c>
      <c r="C248" s="24" t="s">
        <v>312</v>
      </c>
      <c r="D248" s="211"/>
      <c r="E248" s="12"/>
      <c r="F248" s="12"/>
      <c r="G248" s="12"/>
      <c r="H248" s="12"/>
      <c r="I248" s="12">
        <v>3000</v>
      </c>
      <c r="J248" s="12"/>
      <c r="K248" s="12"/>
      <c r="L248" s="12"/>
      <c r="M248" s="12"/>
      <c r="N248" s="12"/>
      <c r="O248" s="12"/>
      <c r="P248" s="12">
        <f t="shared" si="63"/>
        <v>3000</v>
      </c>
      <c r="Q248" s="231">
        <f t="shared" si="60"/>
        <v>3000</v>
      </c>
    </row>
    <row r="249" spans="2:17" ht="13.5" customHeight="1" hidden="1">
      <c r="B249" s="71" t="s">
        <v>265</v>
      </c>
      <c r="C249" s="24" t="s">
        <v>299</v>
      </c>
      <c r="D249" s="211">
        <v>20</v>
      </c>
      <c r="E249" s="12">
        <v>30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>
        <f t="shared" si="63"/>
        <v>50</v>
      </c>
      <c r="Q249" s="231">
        <f t="shared" si="60"/>
        <v>50</v>
      </c>
    </row>
    <row r="250" spans="2:17" ht="13.5" customHeight="1" hidden="1">
      <c r="B250" s="71" t="s">
        <v>266</v>
      </c>
      <c r="C250" s="24" t="s">
        <v>298</v>
      </c>
      <c r="D250" s="211">
        <f>150+500</f>
        <v>650</v>
      </c>
      <c r="E250" s="12">
        <v>200</v>
      </c>
      <c r="F250" s="12"/>
      <c r="G250" s="12">
        <v>250</v>
      </c>
      <c r="H250" s="12">
        <v>50</v>
      </c>
      <c r="I250" s="12"/>
      <c r="J250" s="12"/>
      <c r="K250" s="12"/>
      <c r="L250" s="12">
        <v>1406</v>
      </c>
      <c r="M250" s="12"/>
      <c r="N250" s="12"/>
      <c r="O250" s="12"/>
      <c r="P250" s="12">
        <f t="shared" si="63"/>
        <v>2556</v>
      </c>
      <c r="Q250" s="231">
        <f t="shared" si="60"/>
        <v>2556</v>
      </c>
    </row>
    <row r="251" spans="2:17" ht="13.5" customHeight="1" hidden="1">
      <c r="B251" s="71" t="s">
        <v>267</v>
      </c>
      <c r="C251" s="24" t="s">
        <v>297</v>
      </c>
      <c r="D251" s="21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>
        <f t="shared" si="63"/>
        <v>0</v>
      </c>
      <c r="Q251" s="231">
        <f t="shared" si="60"/>
        <v>0</v>
      </c>
    </row>
    <row r="252" spans="2:17" ht="13.5" customHeight="1" hidden="1">
      <c r="B252" s="71" t="s">
        <v>268</v>
      </c>
      <c r="C252" s="24" t="s">
        <v>296</v>
      </c>
      <c r="D252" s="211">
        <v>60</v>
      </c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>
        <f t="shared" si="63"/>
        <v>60</v>
      </c>
      <c r="Q252" s="231">
        <f t="shared" si="60"/>
        <v>60</v>
      </c>
    </row>
    <row r="253" spans="2:17" ht="13.5" customHeight="1" hidden="1">
      <c r="B253" s="71"/>
      <c r="C253" s="24" t="s">
        <v>317</v>
      </c>
      <c r="D253" s="10"/>
      <c r="E253" s="12"/>
      <c r="F253" s="12">
        <v>20</v>
      </c>
      <c r="G253" s="12"/>
      <c r="H253" s="12"/>
      <c r="I253" s="12"/>
      <c r="J253" s="12"/>
      <c r="K253" s="12"/>
      <c r="L253" s="12"/>
      <c r="M253" s="12">
        <v>40</v>
      </c>
      <c r="N253" s="12"/>
      <c r="O253" s="12"/>
      <c r="P253" s="12">
        <f t="shared" si="63"/>
        <v>60</v>
      </c>
      <c r="Q253" s="231">
        <f t="shared" si="60"/>
        <v>60</v>
      </c>
    </row>
    <row r="254" spans="2:17" ht="13.5" customHeight="1" hidden="1">
      <c r="B254" s="71"/>
      <c r="C254" s="24" t="s">
        <v>84</v>
      </c>
      <c r="D254" s="10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>
        <f t="shared" si="63"/>
        <v>0</v>
      </c>
      <c r="Q254" s="231">
        <f t="shared" si="60"/>
        <v>0</v>
      </c>
    </row>
    <row r="255" spans="2:17" ht="13.5" customHeight="1" hidden="1">
      <c r="B255" s="71"/>
      <c r="C255" s="24" t="s">
        <v>85</v>
      </c>
      <c r="D255" s="10"/>
      <c r="E255" s="12"/>
      <c r="F255" s="12"/>
      <c r="G255" s="12"/>
      <c r="H255" s="12"/>
      <c r="I255" s="12"/>
      <c r="J255" s="12"/>
      <c r="K255" s="12"/>
      <c r="L255" s="12"/>
      <c r="M255" s="12">
        <v>140</v>
      </c>
      <c r="N255" s="12"/>
      <c r="O255" s="12"/>
      <c r="P255" s="12">
        <f t="shared" si="63"/>
        <v>140</v>
      </c>
      <c r="Q255" s="231">
        <f t="shared" si="60"/>
        <v>140</v>
      </c>
    </row>
    <row r="256" spans="2:17" ht="12.75" hidden="1">
      <c r="B256" s="71"/>
      <c r="C256" s="24" t="s">
        <v>629</v>
      </c>
      <c r="D256" s="24">
        <v>120</v>
      </c>
      <c r="E256" s="101"/>
      <c r="F256" s="101"/>
      <c r="G256" s="465"/>
      <c r="H256" s="465"/>
      <c r="I256" s="465"/>
      <c r="J256" s="465"/>
      <c r="K256" s="465"/>
      <c r="L256" s="465"/>
      <c r="M256" s="465"/>
      <c r="N256" s="465"/>
      <c r="O256" s="465"/>
      <c r="P256" s="465">
        <f t="shared" si="63"/>
        <v>120</v>
      </c>
      <c r="Q256" s="466">
        <f t="shared" si="60"/>
        <v>120</v>
      </c>
    </row>
    <row r="257" spans="2:17" ht="13.5" customHeight="1" hidden="1">
      <c r="B257" s="71"/>
      <c r="C257" s="24" t="s">
        <v>630</v>
      </c>
      <c r="D257" s="24">
        <v>500</v>
      </c>
      <c r="E257" s="20"/>
      <c r="F257" s="20"/>
      <c r="G257" s="12"/>
      <c r="H257" s="12"/>
      <c r="I257" s="12"/>
      <c r="J257" s="12"/>
      <c r="K257" s="12"/>
      <c r="L257" s="12"/>
      <c r="M257" s="12"/>
      <c r="N257" s="12"/>
      <c r="O257" s="12"/>
      <c r="P257" s="12">
        <f t="shared" si="63"/>
        <v>500</v>
      </c>
      <c r="Q257" s="231">
        <f t="shared" si="60"/>
        <v>500</v>
      </c>
    </row>
    <row r="258" spans="2:17" ht="13.5" customHeight="1" hidden="1">
      <c r="B258" s="71"/>
      <c r="C258" s="24" t="s">
        <v>631</v>
      </c>
      <c r="D258" s="24">
        <v>300</v>
      </c>
      <c r="E258" s="20"/>
      <c r="F258" s="20"/>
      <c r="G258" s="12"/>
      <c r="H258" s="12"/>
      <c r="I258" s="12"/>
      <c r="J258" s="12"/>
      <c r="K258" s="12"/>
      <c r="L258" s="12"/>
      <c r="M258" s="12"/>
      <c r="N258" s="12"/>
      <c r="O258" s="12"/>
      <c r="P258" s="12">
        <f t="shared" si="63"/>
        <v>300</v>
      </c>
      <c r="Q258" s="231">
        <f t="shared" si="60"/>
        <v>300</v>
      </c>
    </row>
    <row r="259" spans="2:17" ht="13.5" customHeight="1" hidden="1">
      <c r="B259" s="71" t="s">
        <v>269</v>
      </c>
      <c r="C259" s="24" t="s">
        <v>295</v>
      </c>
      <c r="D259" s="211"/>
      <c r="E259" s="20"/>
      <c r="F259" s="20"/>
      <c r="G259" s="12"/>
      <c r="H259" s="12"/>
      <c r="I259" s="12"/>
      <c r="J259" s="12"/>
      <c r="K259" s="12"/>
      <c r="L259" s="12"/>
      <c r="M259" s="12"/>
      <c r="N259" s="12"/>
      <c r="O259" s="12"/>
      <c r="P259" s="12">
        <f t="shared" si="63"/>
        <v>0</v>
      </c>
      <c r="Q259" s="231">
        <f t="shared" si="60"/>
        <v>0</v>
      </c>
    </row>
    <row r="260" spans="2:17" ht="13.5" customHeight="1" hidden="1">
      <c r="B260" s="71"/>
      <c r="C260" s="24" t="s">
        <v>306</v>
      </c>
      <c r="D260" s="20">
        <v>50</v>
      </c>
      <c r="E260" s="20">
        <v>5</v>
      </c>
      <c r="F260" s="20"/>
      <c r="G260" s="12"/>
      <c r="H260" s="12"/>
      <c r="I260" s="12"/>
      <c r="J260" s="12"/>
      <c r="K260" s="12"/>
      <c r="L260" s="12"/>
      <c r="M260" s="12"/>
      <c r="N260" s="12"/>
      <c r="O260" s="12"/>
      <c r="P260" s="12">
        <f t="shared" si="63"/>
        <v>55</v>
      </c>
      <c r="Q260" s="231">
        <f t="shared" si="60"/>
        <v>55</v>
      </c>
    </row>
    <row r="261" spans="2:17" ht="13.5" customHeight="1" hidden="1">
      <c r="B261" s="71"/>
      <c r="C261" s="24" t="s">
        <v>381</v>
      </c>
      <c r="D261" s="20">
        <v>500</v>
      </c>
      <c r="E261" s="20"/>
      <c r="F261" s="20"/>
      <c r="G261" s="12"/>
      <c r="H261" s="12"/>
      <c r="I261" s="12"/>
      <c r="J261" s="12"/>
      <c r="K261" s="12"/>
      <c r="L261" s="12"/>
      <c r="M261" s="12"/>
      <c r="N261" s="12"/>
      <c r="O261" s="12"/>
      <c r="P261" s="12">
        <f t="shared" si="63"/>
        <v>500</v>
      </c>
      <c r="Q261" s="231">
        <f t="shared" si="60"/>
        <v>500</v>
      </c>
    </row>
    <row r="262" spans="2:17" ht="13.5" customHeight="1" hidden="1">
      <c r="B262" s="71"/>
      <c r="C262" s="24" t="s">
        <v>382</v>
      </c>
      <c r="D262" s="20">
        <v>50</v>
      </c>
      <c r="E262" s="20"/>
      <c r="F262" s="20"/>
      <c r="G262" s="12"/>
      <c r="H262" s="12"/>
      <c r="I262" s="12"/>
      <c r="J262" s="12"/>
      <c r="K262" s="12"/>
      <c r="L262" s="12"/>
      <c r="M262" s="12"/>
      <c r="N262" s="12"/>
      <c r="O262" s="12"/>
      <c r="P262" s="12">
        <f t="shared" si="63"/>
        <v>50</v>
      </c>
      <c r="Q262" s="231">
        <f t="shared" si="60"/>
        <v>50</v>
      </c>
    </row>
    <row r="263" spans="2:17" ht="13.5" customHeight="1" hidden="1">
      <c r="B263" s="71"/>
      <c r="C263" s="24" t="s">
        <v>308</v>
      </c>
      <c r="D263" s="20">
        <v>130</v>
      </c>
      <c r="E263" s="20">
        <v>150</v>
      </c>
      <c r="F263" s="20">
        <v>150</v>
      </c>
      <c r="G263" s="12"/>
      <c r="H263" s="12"/>
      <c r="I263" s="12"/>
      <c r="J263" s="12"/>
      <c r="K263" s="12"/>
      <c r="L263" s="12"/>
      <c r="M263" s="12"/>
      <c r="N263" s="12"/>
      <c r="O263" s="12"/>
      <c r="P263" s="12">
        <f t="shared" si="63"/>
        <v>430</v>
      </c>
      <c r="Q263" s="231">
        <f t="shared" si="60"/>
        <v>430</v>
      </c>
    </row>
    <row r="264" spans="2:17" ht="13.5" customHeight="1" hidden="1">
      <c r="B264" s="71"/>
      <c r="C264" s="24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231"/>
    </row>
    <row r="265" spans="2:17" ht="13.5" customHeight="1" hidden="1">
      <c r="B265" s="71"/>
      <c r="C265" s="24" t="s">
        <v>383</v>
      </c>
      <c r="D265" s="211">
        <v>150</v>
      </c>
      <c r="E265" s="12">
        <v>100</v>
      </c>
      <c r="F265" s="12">
        <v>200</v>
      </c>
      <c r="G265" s="12"/>
      <c r="H265" s="12">
        <v>10</v>
      </c>
      <c r="I265" s="12"/>
      <c r="J265" s="12"/>
      <c r="K265" s="12">
        <v>250</v>
      </c>
      <c r="L265" s="12"/>
      <c r="M265" s="12">
        <v>50</v>
      </c>
      <c r="N265" s="12">
        <v>10</v>
      </c>
      <c r="O265" s="12"/>
      <c r="P265" s="12">
        <f aca="true" t="shared" si="64" ref="P265:P277">SUM(D265:O265)</f>
        <v>770</v>
      </c>
      <c r="Q265" s="231">
        <f aca="true" t="shared" si="65" ref="Q265:Q279">SUM(D265:O265)</f>
        <v>770</v>
      </c>
    </row>
    <row r="266" spans="2:17" ht="13.5" customHeight="1" hidden="1">
      <c r="B266" s="92" t="s">
        <v>270</v>
      </c>
      <c r="C266" s="27" t="s">
        <v>254</v>
      </c>
      <c r="D266" s="89">
        <f>SUM(D267:D268)</f>
        <v>50</v>
      </c>
      <c r="E266" s="89">
        <f aca="true" t="shared" si="66" ref="E266:O266">SUM(E267:E268)</f>
        <v>0</v>
      </c>
      <c r="F266" s="89">
        <f t="shared" si="66"/>
        <v>0</v>
      </c>
      <c r="G266" s="89">
        <f t="shared" si="66"/>
        <v>0</v>
      </c>
      <c r="H266" s="89">
        <f t="shared" si="66"/>
        <v>0</v>
      </c>
      <c r="I266" s="89">
        <f t="shared" si="66"/>
        <v>0</v>
      </c>
      <c r="J266" s="89">
        <f t="shared" si="66"/>
        <v>0</v>
      </c>
      <c r="K266" s="89">
        <f t="shared" si="66"/>
        <v>0</v>
      </c>
      <c r="L266" s="89">
        <f t="shared" si="66"/>
        <v>0</v>
      </c>
      <c r="M266" s="89">
        <f t="shared" si="66"/>
        <v>0</v>
      </c>
      <c r="N266" s="89">
        <f t="shared" si="66"/>
        <v>0</v>
      </c>
      <c r="O266" s="89">
        <f t="shared" si="66"/>
        <v>0</v>
      </c>
      <c r="P266" s="14">
        <f t="shared" si="64"/>
        <v>50</v>
      </c>
      <c r="Q266" s="231">
        <f t="shared" si="65"/>
        <v>50</v>
      </c>
    </row>
    <row r="267" spans="2:17" ht="13.5" customHeight="1" hidden="1">
      <c r="B267" s="71" t="s">
        <v>271</v>
      </c>
      <c r="C267" s="24" t="s">
        <v>294</v>
      </c>
      <c r="D267" s="211">
        <v>50</v>
      </c>
      <c r="E267" s="211"/>
      <c r="F267" s="211"/>
      <c r="G267" s="12"/>
      <c r="H267" s="12"/>
      <c r="I267" s="12"/>
      <c r="J267" s="12"/>
      <c r="K267" s="12"/>
      <c r="L267" s="12"/>
      <c r="M267" s="12"/>
      <c r="N267" s="12"/>
      <c r="O267" s="12"/>
      <c r="P267" s="12">
        <f t="shared" si="64"/>
        <v>50</v>
      </c>
      <c r="Q267" s="231">
        <f t="shared" si="65"/>
        <v>50</v>
      </c>
    </row>
    <row r="268" spans="2:17" ht="13.5" customHeight="1" hidden="1">
      <c r="B268" s="71" t="s">
        <v>272</v>
      </c>
      <c r="C268" s="24" t="s">
        <v>307</v>
      </c>
      <c r="D268" s="211"/>
      <c r="E268" s="36"/>
      <c r="F268" s="36"/>
      <c r="G268" s="12"/>
      <c r="H268" s="12"/>
      <c r="I268" s="12"/>
      <c r="J268" s="12"/>
      <c r="K268" s="12"/>
      <c r="L268" s="12"/>
      <c r="M268" s="12"/>
      <c r="N268" s="12"/>
      <c r="O268" s="12"/>
      <c r="P268" s="12">
        <f t="shared" si="64"/>
        <v>0</v>
      </c>
      <c r="Q268" s="231">
        <f t="shared" si="65"/>
        <v>0</v>
      </c>
    </row>
    <row r="269" spans="2:17" ht="13.5" customHeight="1" hidden="1">
      <c r="B269" s="92" t="s">
        <v>273</v>
      </c>
      <c r="C269" s="27" t="s">
        <v>255</v>
      </c>
      <c r="D269" s="89">
        <f aca="true" t="shared" si="67" ref="D269:O269">SUM(D270:D277)</f>
        <v>986</v>
      </c>
      <c r="E269" s="89">
        <f t="shared" si="67"/>
        <v>482</v>
      </c>
      <c r="F269" s="89">
        <f t="shared" si="67"/>
        <v>311</v>
      </c>
      <c r="G269" s="89">
        <f t="shared" si="67"/>
        <v>432</v>
      </c>
      <c r="H269" s="89">
        <f t="shared" si="67"/>
        <v>81</v>
      </c>
      <c r="I269" s="89">
        <f t="shared" si="67"/>
        <v>810</v>
      </c>
      <c r="J269" s="89">
        <f t="shared" si="67"/>
        <v>0</v>
      </c>
      <c r="K269" s="89">
        <f t="shared" si="67"/>
        <v>1129</v>
      </c>
      <c r="L269" s="89">
        <f t="shared" si="67"/>
        <v>380</v>
      </c>
      <c r="M269" s="89">
        <f t="shared" si="67"/>
        <v>68</v>
      </c>
      <c r="N269" s="89">
        <f t="shared" si="67"/>
        <v>99</v>
      </c>
      <c r="O269" s="89">
        <f t="shared" si="67"/>
        <v>0</v>
      </c>
      <c r="P269" s="14">
        <f t="shared" si="64"/>
        <v>4778</v>
      </c>
      <c r="Q269" s="231">
        <f t="shared" si="65"/>
        <v>4778</v>
      </c>
    </row>
    <row r="270" spans="2:17" ht="13.5" customHeight="1" hidden="1">
      <c r="B270" s="71" t="s">
        <v>274</v>
      </c>
      <c r="C270" s="24" t="s">
        <v>284</v>
      </c>
      <c r="D270" s="211">
        <f>446+135+135</f>
        <v>716</v>
      </c>
      <c r="E270" s="211">
        <v>362</v>
      </c>
      <c r="F270" s="211">
        <v>281</v>
      </c>
      <c r="G270" s="211">
        <v>432</v>
      </c>
      <c r="H270" s="211">
        <v>81</v>
      </c>
      <c r="I270" s="211">
        <v>810</v>
      </c>
      <c r="J270" s="211">
        <v>0</v>
      </c>
      <c r="K270" s="211">
        <v>529</v>
      </c>
      <c r="L270" s="211">
        <v>380</v>
      </c>
      <c r="M270" s="211">
        <v>68</v>
      </c>
      <c r="N270" s="211">
        <v>49</v>
      </c>
      <c r="O270" s="211">
        <v>0</v>
      </c>
      <c r="P270" s="20">
        <f t="shared" si="64"/>
        <v>3708</v>
      </c>
      <c r="Q270" s="231">
        <f t="shared" si="65"/>
        <v>3708</v>
      </c>
    </row>
    <row r="271" spans="2:17" ht="13.5" customHeight="1" hidden="1">
      <c r="B271" s="71" t="s">
        <v>275</v>
      </c>
      <c r="C271" s="24" t="s">
        <v>285</v>
      </c>
      <c r="D271" s="211"/>
      <c r="E271" s="36"/>
      <c r="F271" s="36"/>
      <c r="G271" s="12"/>
      <c r="H271" s="12"/>
      <c r="I271" s="12"/>
      <c r="J271" s="12"/>
      <c r="K271" s="12"/>
      <c r="L271" s="12"/>
      <c r="M271" s="12"/>
      <c r="N271" s="12"/>
      <c r="O271" s="12"/>
      <c r="P271" s="12">
        <f t="shared" si="64"/>
        <v>0</v>
      </c>
      <c r="Q271" s="231">
        <f t="shared" si="65"/>
        <v>0</v>
      </c>
    </row>
    <row r="272" spans="2:17" ht="13.5" customHeight="1" hidden="1">
      <c r="B272" s="71" t="s">
        <v>276</v>
      </c>
      <c r="C272" s="24" t="s">
        <v>286</v>
      </c>
      <c r="D272" s="211">
        <v>20</v>
      </c>
      <c r="E272" s="36"/>
      <c r="F272" s="36"/>
      <c r="G272" s="12"/>
      <c r="H272" s="12"/>
      <c r="I272" s="12"/>
      <c r="J272" s="12"/>
      <c r="K272" s="12"/>
      <c r="L272" s="12"/>
      <c r="M272" s="12"/>
      <c r="N272" s="12"/>
      <c r="O272" s="12"/>
      <c r="P272" s="12">
        <f t="shared" si="64"/>
        <v>20</v>
      </c>
      <c r="Q272" s="231">
        <f t="shared" si="65"/>
        <v>20</v>
      </c>
    </row>
    <row r="273" spans="2:17" ht="13.5" customHeight="1" hidden="1">
      <c r="B273" s="71" t="s">
        <v>277</v>
      </c>
      <c r="C273" s="24" t="s">
        <v>287</v>
      </c>
      <c r="D273" s="211"/>
      <c r="E273" s="36"/>
      <c r="F273" s="36"/>
      <c r="G273" s="12"/>
      <c r="H273" s="12"/>
      <c r="I273" s="12"/>
      <c r="J273" s="12"/>
      <c r="K273" s="12"/>
      <c r="L273" s="12"/>
      <c r="M273" s="12"/>
      <c r="N273" s="12"/>
      <c r="O273" s="12"/>
      <c r="P273" s="12">
        <f t="shared" si="64"/>
        <v>0</v>
      </c>
      <c r="Q273" s="231">
        <f t="shared" si="65"/>
        <v>0</v>
      </c>
    </row>
    <row r="274" spans="2:17" ht="13.5" customHeight="1" hidden="1">
      <c r="B274" s="71" t="s">
        <v>278</v>
      </c>
      <c r="C274" s="24" t="s">
        <v>44</v>
      </c>
      <c r="D274" s="211">
        <v>150</v>
      </c>
      <c r="E274" s="12">
        <v>100</v>
      </c>
      <c r="F274" s="12">
        <v>10</v>
      </c>
      <c r="G274" s="12"/>
      <c r="H274" s="12"/>
      <c r="I274" s="12"/>
      <c r="J274" s="12"/>
      <c r="K274" s="12">
        <v>200</v>
      </c>
      <c r="L274" s="12"/>
      <c r="M274" s="12"/>
      <c r="N274" s="12">
        <v>50</v>
      </c>
      <c r="O274" s="12"/>
      <c r="P274" s="12">
        <f t="shared" si="64"/>
        <v>510</v>
      </c>
      <c r="Q274" s="231">
        <f t="shared" si="65"/>
        <v>510</v>
      </c>
    </row>
    <row r="275" spans="2:17" ht="13.5" customHeight="1" hidden="1">
      <c r="B275" s="71"/>
      <c r="C275" s="24" t="s">
        <v>318</v>
      </c>
      <c r="D275" s="211"/>
      <c r="E275" s="12"/>
      <c r="F275" s="12"/>
      <c r="G275" s="12"/>
      <c r="H275" s="12"/>
      <c r="I275" s="12"/>
      <c r="J275" s="12"/>
      <c r="K275" s="12">
        <v>400</v>
      </c>
      <c r="L275" s="12"/>
      <c r="M275" s="12"/>
      <c r="N275" s="12"/>
      <c r="O275" s="12"/>
      <c r="P275" s="12">
        <f t="shared" si="64"/>
        <v>400</v>
      </c>
      <c r="Q275" s="231">
        <f t="shared" si="65"/>
        <v>400</v>
      </c>
    </row>
    <row r="276" spans="2:17" ht="13.5" customHeight="1" hidden="1">
      <c r="B276" s="71"/>
      <c r="C276" s="24" t="s">
        <v>305</v>
      </c>
      <c r="D276" s="211"/>
      <c r="E276" s="36"/>
      <c r="F276" s="36"/>
      <c r="G276" s="12"/>
      <c r="H276" s="12"/>
      <c r="I276" s="12"/>
      <c r="J276" s="12"/>
      <c r="K276" s="12"/>
      <c r="L276" s="12"/>
      <c r="M276" s="12"/>
      <c r="N276" s="12"/>
      <c r="O276" s="12"/>
      <c r="P276" s="12">
        <f t="shared" si="64"/>
        <v>0</v>
      </c>
      <c r="Q276" s="231">
        <f t="shared" si="65"/>
        <v>0</v>
      </c>
    </row>
    <row r="277" spans="2:19" ht="13.5" customHeight="1" hidden="1">
      <c r="B277" s="71"/>
      <c r="C277" s="24" t="s">
        <v>309</v>
      </c>
      <c r="D277" s="16">
        <v>100</v>
      </c>
      <c r="E277" s="16">
        <v>20</v>
      </c>
      <c r="F277" s="16">
        <v>20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>
        <f t="shared" si="64"/>
        <v>140</v>
      </c>
      <c r="Q277" s="231">
        <f t="shared" si="65"/>
        <v>140</v>
      </c>
      <c r="S277" t="s">
        <v>520</v>
      </c>
    </row>
    <row r="278" spans="2:17" ht="13.5" customHeight="1" hidden="1">
      <c r="B278" s="92" t="s">
        <v>289</v>
      </c>
      <c r="C278" s="153" t="s">
        <v>29</v>
      </c>
      <c r="D278" s="210">
        <f aca="true" t="shared" si="68" ref="D278:P278">SUM(D233+D243+D246+D266+D269)</f>
        <v>4386</v>
      </c>
      <c r="E278" s="210">
        <f t="shared" si="68"/>
        <v>1877</v>
      </c>
      <c r="F278" s="210">
        <f t="shared" si="68"/>
        <v>1511</v>
      </c>
      <c r="G278" s="210">
        <f t="shared" si="68"/>
        <v>2032</v>
      </c>
      <c r="H278" s="210">
        <f t="shared" si="68"/>
        <v>381</v>
      </c>
      <c r="I278" s="210">
        <f t="shared" si="68"/>
        <v>3810</v>
      </c>
      <c r="J278" s="210">
        <f t="shared" si="68"/>
        <v>0</v>
      </c>
      <c r="K278" s="210">
        <f t="shared" si="68"/>
        <v>2139</v>
      </c>
      <c r="L278" s="210">
        <f t="shared" si="68"/>
        <v>1786</v>
      </c>
      <c r="M278" s="210">
        <f t="shared" si="68"/>
        <v>498</v>
      </c>
      <c r="N278" s="210">
        <f t="shared" si="68"/>
        <v>229</v>
      </c>
      <c r="O278" s="210">
        <f t="shared" si="68"/>
        <v>0</v>
      </c>
      <c r="P278" s="210">
        <f t="shared" si="68"/>
        <v>18649</v>
      </c>
      <c r="Q278" s="231">
        <f t="shared" si="65"/>
        <v>18649</v>
      </c>
    </row>
    <row r="279" spans="2:21" ht="13.5" customHeight="1" hidden="1">
      <c r="B279" s="216" t="s">
        <v>288</v>
      </c>
      <c r="C279" s="153" t="s">
        <v>423</v>
      </c>
      <c r="D279" s="219">
        <v>100</v>
      </c>
      <c r="E279" s="219"/>
      <c r="F279" s="219"/>
      <c r="G279" s="219"/>
      <c r="H279" s="219"/>
      <c r="I279" s="219"/>
      <c r="J279" s="219">
        <v>2945</v>
      </c>
      <c r="K279" s="219"/>
      <c r="L279" s="219"/>
      <c r="M279" s="219"/>
      <c r="N279" s="219"/>
      <c r="O279" s="219"/>
      <c r="P279" s="219">
        <f>SUM(D279:O279)</f>
        <v>3045</v>
      </c>
      <c r="Q279" s="231">
        <f t="shared" si="65"/>
        <v>3045</v>
      </c>
      <c r="S279" t="s">
        <v>521</v>
      </c>
      <c r="U279" t="s">
        <v>522</v>
      </c>
    </row>
    <row r="280" spans="2:17" ht="13.5" customHeight="1" hidden="1">
      <c r="B280" s="216"/>
      <c r="C280" s="324"/>
      <c r="D280" s="210"/>
      <c r="E280" s="219"/>
      <c r="F280" s="219"/>
      <c r="G280" s="219"/>
      <c r="H280" s="219"/>
      <c r="I280" s="219"/>
      <c r="J280" s="325"/>
      <c r="K280" s="219"/>
      <c r="L280" s="219"/>
      <c r="M280" s="219"/>
      <c r="N280" s="219"/>
      <c r="O280" s="219"/>
      <c r="P280" s="219">
        <f>SUM(D280:O280)</f>
        <v>0</v>
      </c>
      <c r="Q280" s="231">
        <f>SUM(D280:O280)</f>
        <v>0</v>
      </c>
    </row>
    <row r="281" spans="2:17" ht="13.5" customHeight="1" hidden="1">
      <c r="B281" s="216" t="s">
        <v>314</v>
      </c>
      <c r="C281" s="153" t="s">
        <v>37</v>
      </c>
      <c r="D281" s="210"/>
      <c r="E281" s="219"/>
      <c r="F281" s="219"/>
      <c r="G281" s="219"/>
      <c r="H281" s="219"/>
      <c r="I281" s="219"/>
      <c r="J281" s="219"/>
      <c r="K281" s="219"/>
      <c r="L281" s="219"/>
      <c r="M281" s="219"/>
      <c r="N281" s="219"/>
      <c r="O281" s="219"/>
      <c r="P281" s="219">
        <f>SUM(D281:O281)</f>
        <v>0</v>
      </c>
      <c r="Q281" s="231">
        <f>SUM(D281:O281)</f>
        <v>0</v>
      </c>
    </row>
    <row r="282" spans="2:17" ht="13.5" customHeight="1" hidden="1" thickBot="1">
      <c r="B282" s="216" t="s">
        <v>315</v>
      </c>
      <c r="C282" s="215" t="s">
        <v>316</v>
      </c>
      <c r="D282" s="154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19">
        <f>SUM(D282:O282)</f>
        <v>0</v>
      </c>
      <c r="Q282" s="231">
        <f>SUM(D282:O282)</f>
        <v>0</v>
      </c>
    </row>
    <row r="283" spans="2:17" ht="22.5" customHeight="1" hidden="1" thickBot="1">
      <c r="B283" s="213"/>
      <c r="C283" s="224" t="s">
        <v>5</v>
      </c>
      <c r="D283" s="223">
        <f aca="true" t="shared" si="69" ref="D283:P283">SUM(D229+D232+D278+D279+D281+D282)</f>
        <v>8675</v>
      </c>
      <c r="E283" s="223">
        <f t="shared" si="69"/>
        <v>7952</v>
      </c>
      <c r="F283" s="223">
        <f t="shared" si="69"/>
        <v>4580</v>
      </c>
      <c r="G283" s="223">
        <f t="shared" si="69"/>
        <v>2032</v>
      </c>
      <c r="H283" s="223">
        <f t="shared" si="69"/>
        <v>381</v>
      </c>
      <c r="I283" s="223">
        <f t="shared" si="69"/>
        <v>3810</v>
      </c>
      <c r="J283" s="223">
        <f t="shared" si="69"/>
        <v>2945</v>
      </c>
      <c r="K283" s="223">
        <f t="shared" si="69"/>
        <v>2489</v>
      </c>
      <c r="L283" s="223">
        <f t="shared" si="69"/>
        <v>1786</v>
      </c>
      <c r="M283" s="223">
        <f t="shared" si="69"/>
        <v>498</v>
      </c>
      <c r="N283" s="223">
        <f t="shared" si="69"/>
        <v>310</v>
      </c>
      <c r="O283" s="223">
        <f t="shared" si="69"/>
        <v>1066</v>
      </c>
      <c r="P283" s="233">
        <f t="shared" si="69"/>
        <v>36524</v>
      </c>
      <c r="Q283" s="231">
        <f>SUM(D283:O283)</f>
        <v>36524</v>
      </c>
    </row>
    <row r="284" spans="2:17" ht="13.5" customHeight="1" hidden="1">
      <c r="B284" s="71"/>
      <c r="C284" s="90" t="s">
        <v>45</v>
      </c>
      <c r="D284" s="218"/>
      <c r="E284" s="217">
        <v>2</v>
      </c>
      <c r="F284" s="217">
        <v>1</v>
      </c>
      <c r="G284" s="93"/>
      <c r="H284" s="217"/>
      <c r="I284" s="217"/>
      <c r="J284" s="217"/>
      <c r="K284" s="217"/>
      <c r="L284" s="217"/>
      <c r="M284" s="217"/>
      <c r="N284" s="217"/>
      <c r="O284" s="217">
        <v>1</v>
      </c>
      <c r="P284" s="217">
        <f>SUM(D284:O284)</f>
        <v>4</v>
      </c>
      <c r="Q284" s="2"/>
    </row>
    <row r="285" spans="4:17" ht="13.5" hidden="1" thickBot="1">
      <c r="D285" s="3"/>
      <c r="E285" s="220"/>
      <c r="F285" s="220"/>
      <c r="G285" s="221"/>
      <c r="H285" s="2"/>
      <c r="I285" s="2"/>
      <c r="J285" s="2"/>
      <c r="K285" s="2"/>
      <c r="L285" s="2"/>
      <c r="M285" s="2"/>
      <c r="N285" s="2"/>
      <c r="O285" s="2"/>
      <c r="P285" s="9"/>
      <c r="Q285" s="2"/>
    </row>
    <row r="286" spans="2:17" ht="22.5" customHeight="1" hidden="1" thickBot="1">
      <c r="B286" s="213"/>
      <c r="C286" s="224" t="s">
        <v>5</v>
      </c>
      <c r="D286" s="223">
        <f aca="true" t="shared" si="70" ref="D286:P286">SUM(D232+D235+D281+D282+D284+D285)</f>
        <v>783</v>
      </c>
      <c r="E286" s="223">
        <f t="shared" si="70"/>
        <v>898</v>
      </c>
      <c r="F286" s="223">
        <f t="shared" si="70"/>
        <v>458</v>
      </c>
      <c r="G286" s="223">
        <f t="shared" si="70"/>
        <v>0</v>
      </c>
      <c r="H286" s="223">
        <f t="shared" si="70"/>
        <v>0</v>
      </c>
      <c r="I286" s="223">
        <f t="shared" si="70"/>
        <v>0</v>
      </c>
      <c r="J286" s="223">
        <f t="shared" si="70"/>
        <v>0</v>
      </c>
      <c r="K286" s="223">
        <f t="shared" si="70"/>
        <v>0</v>
      </c>
      <c r="L286" s="223">
        <f t="shared" si="70"/>
        <v>0</v>
      </c>
      <c r="M286" s="223">
        <f t="shared" si="70"/>
        <v>0</v>
      </c>
      <c r="N286" s="223">
        <f t="shared" si="70"/>
        <v>11</v>
      </c>
      <c r="O286" s="223">
        <f t="shared" si="70"/>
        <v>89</v>
      </c>
      <c r="P286" s="233">
        <f t="shared" si="70"/>
        <v>2239</v>
      </c>
      <c r="Q286" s="231">
        <f>SUM(D286:O286)</f>
        <v>2239</v>
      </c>
    </row>
    <row r="287" spans="2:17" ht="13.5" customHeight="1" hidden="1">
      <c r="B287" s="71"/>
      <c r="C287" s="90" t="s">
        <v>45</v>
      </c>
      <c r="D287" s="218"/>
      <c r="E287" s="217">
        <v>2</v>
      </c>
      <c r="F287" s="217">
        <v>1</v>
      </c>
      <c r="G287" s="93"/>
      <c r="H287" s="217"/>
      <c r="I287" s="217"/>
      <c r="J287" s="217"/>
      <c r="K287" s="217"/>
      <c r="L287" s="217"/>
      <c r="M287" s="217"/>
      <c r="N287" s="217"/>
      <c r="O287" s="217">
        <v>1</v>
      </c>
      <c r="P287" s="217">
        <f>SUM(D287:O287)</f>
        <v>4</v>
      </c>
      <c r="Q287" s="2"/>
    </row>
    <row r="288" ht="12.75" hidden="1"/>
    <row r="289" ht="12.75" hidden="1"/>
  </sheetData>
  <sheetProtection/>
  <mergeCells count="15">
    <mergeCell ref="B3:P3"/>
    <mergeCell ref="B4:P4"/>
    <mergeCell ref="C6:C7"/>
    <mergeCell ref="B6:B7"/>
    <mergeCell ref="D6:P6"/>
    <mergeCell ref="C5:J5"/>
    <mergeCell ref="B76:B77"/>
    <mergeCell ref="C76:C77"/>
    <mergeCell ref="D76:P76"/>
    <mergeCell ref="B147:B148"/>
    <mergeCell ref="B217:B218"/>
    <mergeCell ref="C217:C218"/>
    <mergeCell ref="D217:P217"/>
    <mergeCell ref="C147:C148"/>
    <mergeCell ref="D147:P147"/>
  </mergeCells>
  <printOptions/>
  <pageMargins left="0.46" right="0.15748031496062992" top="0.3937007874015748" bottom="0.15748031496062992" header="0.2362204724409449" footer="0.15748031496062992"/>
  <pageSetup horizontalDpi="600" verticalDpi="600" orientation="landscape" paperSize="9" scale="74" r:id="rId1"/>
  <rowBreaks count="6" manualBreakCount="6">
    <brk id="40" max="15" man="1"/>
    <brk id="74" max="15" man="1"/>
    <brk id="111" max="15" man="1"/>
    <brk id="181" max="15" man="1"/>
    <brk id="215" max="15" man="1"/>
    <brk id="251" max="15" man="1"/>
  </rowBreaks>
  <colBreaks count="1" manualBreakCount="1">
    <brk id="16" max="7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38.625" style="0" customWidth="1"/>
    <col min="2" max="2" width="12.625" style="0" customWidth="1"/>
    <col min="3" max="3" width="12.625" style="130" customWidth="1"/>
    <col min="4" max="7" width="12.625" style="0" customWidth="1"/>
    <col min="8" max="8" width="12.625" style="0" hidden="1" customWidth="1"/>
    <col min="9" max="11" width="12.625" style="0" customWidth="1"/>
    <col min="12" max="12" width="10.375" style="0" customWidth="1"/>
  </cols>
  <sheetData>
    <row r="1" spans="1:26" ht="13.5" customHeight="1">
      <c r="A1" s="5"/>
      <c r="B1" s="5"/>
      <c r="C1" s="5"/>
      <c r="D1" s="5"/>
      <c r="E1" s="5"/>
      <c r="F1" s="239" t="s">
        <v>619</v>
      </c>
      <c r="G1" s="10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5"/>
      <c r="B2" s="5"/>
      <c r="C2" s="5"/>
      <c r="D2" s="5"/>
      <c r="E2" s="5"/>
      <c r="F2" s="251" t="str">
        <f>'1.Bev-kiad.'!D2</f>
        <v>az 1/2020.(II.25) önkormányzati rendelethez</v>
      </c>
      <c r="G2" s="10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>
      <c r="A3" s="104"/>
      <c r="B3" s="5"/>
      <c r="C3" s="105"/>
      <c r="D3" s="5"/>
      <c r="E3" s="5"/>
      <c r="F3" s="1"/>
      <c r="G3" s="106"/>
      <c r="H3" s="5"/>
      <c r="I3" s="5"/>
      <c r="J3" s="5"/>
      <c r="K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4" customFormat="1" ht="13.5" customHeight="1">
      <c r="A4" s="108" t="s">
        <v>346</v>
      </c>
      <c r="B4" s="5"/>
      <c r="C4" s="105"/>
      <c r="D4" s="63"/>
      <c r="E4" s="63"/>
      <c r="F4" s="240"/>
      <c r="G4" s="109"/>
      <c r="H4" s="63"/>
      <c r="I4" s="63"/>
      <c r="J4" s="63"/>
      <c r="K4" s="63"/>
      <c r="L4" s="5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5" s="4" customFormat="1" ht="13.5" customHeight="1">
      <c r="A5" s="108" t="s">
        <v>340</v>
      </c>
      <c r="B5" s="5"/>
      <c r="C5" s="105"/>
      <c r="D5" s="63"/>
      <c r="E5" s="63"/>
      <c r="F5" s="240"/>
      <c r="G5" s="109"/>
      <c r="H5" s="63"/>
      <c r="I5" s="63"/>
      <c r="J5" s="63"/>
      <c r="K5" s="5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s="4" customFormat="1" ht="13.5" customHeight="1" thickBot="1">
      <c r="A6" s="5"/>
      <c r="B6" s="5"/>
      <c r="C6" s="105"/>
      <c r="F6" s="239" t="s">
        <v>26</v>
      </c>
      <c r="G6" s="110"/>
      <c r="H6" s="63"/>
      <c r="I6" s="63"/>
      <c r="J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7" s="4" customFormat="1" ht="44.25" customHeight="1" thickBot="1">
      <c r="A7" s="111" t="s">
        <v>348</v>
      </c>
      <c r="B7" s="112" t="s">
        <v>53</v>
      </c>
      <c r="C7" s="253">
        <v>2020</v>
      </c>
      <c r="D7" s="253">
        <v>2021</v>
      </c>
      <c r="E7" s="253">
        <v>2022</v>
      </c>
      <c r="F7" s="253">
        <v>2023</v>
      </c>
      <c r="G7" s="113"/>
    </row>
    <row r="8" spans="1:7" s="4" customFormat="1" ht="13.5" customHeight="1">
      <c r="A8" s="114" t="s">
        <v>54</v>
      </c>
      <c r="B8" s="115"/>
      <c r="C8" s="187"/>
      <c r="D8" s="115"/>
      <c r="E8" s="115"/>
      <c r="F8" s="115"/>
      <c r="G8" s="116"/>
    </row>
    <row r="9" spans="1:7" s="4" customFormat="1" ht="13.5" customHeight="1">
      <c r="A9" s="30" t="s">
        <v>56</v>
      </c>
      <c r="B9" s="31"/>
      <c r="C9" s="188"/>
      <c r="D9" s="30"/>
      <c r="E9" s="30"/>
      <c r="F9" s="30"/>
      <c r="G9" s="116"/>
    </row>
    <row r="10" spans="1:7" s="4" customFormat="1" ht="13.5" customHeight="1">
      <c r="A10" s="72" t="s">
        <v>55</v>
      </c>
      <c r="B10" s="117"/>
      <c r="C10" s="188"/>
      <c r="D10" s="30"/>
      <c r="E10" s="30"/>
      <c r="F10" s="30"/>
      <c r="G10" s="116"/>
    </row>
    <row r="11" spans="1:7" s="4" customFormat="1" ht="13.5" customHeight="1">
      <c r="A11" s="72" t="s">
        <v>56</v>
      </c>
      <c r="B11" s="71"/>
      <c r="C11" s="189"/>
      <c r="D11" s="71"/>
      <c r="E11" s="71"/>
      <c r="F11" s="30"/>
      <c r="G11" s="116"/>
    </row>
    <row r="12" spans="1:7" s="4" customFormat="1" ht="13.5" customHeight="1">
      <c r="A12" s="30" t="s">
        <v>57</v>
      </c>
      <c r="B12" s="31"/>
      <c r="C12" s="188"/>
      <c r="D12" s="30"/>
      <c r="E12" s="30"/>
      <c r="F12" s="30"/>
      <c r="G12" s="116"/>
    </row>
    <row r="13" spans="1:7" s="4" customFormat="1" ht="13.5" customHeight="1" thickBot="1">
      <c r="A13" s="118" t="s">
        <v>56</v>
      </c>
      <c r="B13" s="31"/>
      <c r="C13" s="188"/>
      <c r="D13" s="30"/>
      <c r="E13" s="30"/>
      <c r="F13" s="30"/>
      <c r="G13" s="32"/>
    </row>
    <row r="14" spans="1:7" s="4" customFormat="1" ht="13.5" customHeight="1" thickBot="1">
      <c r="A14" s="119" t="s">
        <v>42</v>
      </c>
      <c r="B14" s="120">
        <f>SUM(B9:B13)</f>
        <v>0</v>
      </c>
      <c r="C14" s="190">
        <f>SUM(C9:C13)</f>
        <v>0</v>
      </c>
      <c r="D14" s="120">
        <f>SUM(D9:D13)</f>
        <v>0</v>
      </c>
      <c r="E14" s="120">
        <f>SUM(E9:E13)</f>
        <v>0</v>
      </c>
      <c r="F14" s="121">
        <f>SUM(F9:F13)</f>
        <v>0</v>
      </c>
      <c r="G14" s="122"/>
    </row>
    <row r="15" spans="1:11" s="4" customFormat="1" ht="13.5" customHeight="1">
      <c r="A15" s="5"/>
      <c r="B15" s="5"/>
      <c r="C15" s="5"/>
      <c r="D15" s="63"/>
      <c r="E15" s="63"/>
      <c r="F15" s="63"/>
      <c r="G15" s="63"/>
      <c r="H15" s="63"/>
      <c r="I15" s="63"/>
      <c r="J15" s="63"/>
      <c r="K15" s="63"/>
    </row>
    <row r="16" spans="1:8" ht="12.75" customHeight="1">
      <c r="A16" s="123"/>
      <c r="B16" s="123"/>
      <c r="C16" s="123"/>
      <c r="D16" s="123"/>
      <c r="E16" s="123"/>
      <c r="F16" s="123"/>
      <c r="G16" s="239" t="s">
        <v>620</v>
      </c>
      <c r="H16" s="123"/>
    </row>
    <row r="17" spans="1:8" ht="12.75" customHeight="1">
      <c r="A17" s="123"/>
      <c r="B17" s="123"/>
      <c r="C17" s="123"/>
      <c r="D17" s="123"/>
      <c r="E17" s="123"/>
      <c r="F17" s="123"/>
      <c r="G17" s="251" t="str">
        <f>'1.Bev-kiad.'!D2</f>
        <v>az 1/2020.(II.25) önkormányzati rendelethez</v>
      </c>
      <c r="H17" s="123"/>
    </row>
    <row r="18" spans="1:6" ht="16.5" customHeight="1">
      <c r="A18" s="108" t="s">
        <v>347</v>
      </c>
      <c r="B18" s="5"/>
      <c r="C18" s="105"/>
      <c r="D18" s="124"/>
      <c r="E18" s="124"/>
      <c r="F18" s="5"/>
    </row>
    <row r="19" spans="1:8" ht="12.75" customHeight="1">
      <c r="A19" s="614" t="s">
        <v>562</v>
      </c>
      <c r="B19" s="615"/>
      <c r="C19" s="615"/>
      <c r="D19" s="615"/>
      <c r="E19" s="615"/>
      <c r="F19" s="615"/>
      <c r="G19" s="615"/>
      <c r="H19" s="615"/>
    </row>
    <row r="20" spans="1:7" ht="12.75" customHeight="1">
      <c r="A20" s="5"/>
      <c r="B20" s="5"/>
      <c r="C20" s="125"/>
      <c r="D20" s="107"/>
      <c r="E20" s="107"/>
      <c r="F20" s="107"/>
      <c r="G20" s="239" t="s">
        <v>0</v>
      </c>
    </row>
    <row r="21" spans="1:8" ht="17.25" customHeight="1">
      <c r="A21" s="616" t="s">
        <v>635</v>
      </c>
      <c r="B21" s="616" t="s">
        <v>58</v>
      </c>
      <c r="C21" s="616" t="s">
        <v>59</v>
      </c>
      <c r="D21" s="618" t="s">
        <v>114</v>
      </c>
      <c r="E21" s="619"/>
      <c r="F21" s="619"/>
      <c r="G21" s="620"/>
      <c r="H21" s="621" t="s">
        <v>42</v>
      </c>
    </row>
    <row r="22" spans="1:8" ht="30" customHeight="1">
      <c r="A22" s="617"/>
      <c r="B22" s="617"/>
      <c r="C22" s="617"/>
      <c r="D22" s="157">
        <v>2020</v>
      </c>
      <c r="E22" s="126">
        <v>2021</v>
      </c>
      <c r="F22" s="126">
        <v>2022</v>
      </c>
      <c r="G22" s="126">
        <v>2023</v>
      </c>
      <c r="H22" s="622"/>
    </row>
    <row r="23" spans="1:8" ht="12.75" customHeight="1">
      <c r="A23" s="127" t="s">
        <v>56</v>
      </c>
      <c r="B23" s="30" t="s">
        <v>56</v>
      </c>
      <c r="C23" s="31" t="s">
        <v>56</v>
      </c>
      <c r="D23" s="158">
        <v>0</v>
      </c>
      <c r="E23" s="185">
        <v>0</v>
      </c>
      <c r="F23" s="31">
        <v>0</v>
      </c>
      <c r="G23" s="31">
        <v>0</v>
      </c>
      <c r="H23" s="31"/>
    </row>
    <row r="24" spans="1:8" ht="12.75" customHeight="1">
      <c r="A24" s="69"/>
      <c r="B24" s="71"/>
      <c r="C24" s="71"/>
      <c r="D24" s="155"/>
      <c r="E24" s="186"/>
      <c r="F24" s="71"/>
      <c r="G24" s="71"/>
      <c r="H24" s="31"/>
    </row>
    <row r="25" spans="1:8" ht="12.75" customHeight="1">
      <c r="A25" s="128" t="s">
        <v>42</v>
      </c>
      <c r="B25" s="73"/>
      <c r="C25" s="70"/>
      <c r="D25" s="159">
        <f>SUM(D23:D24)</f>
        <v>0</v>
      </c>
      <c r="E25" s="70">
        <f>SUM(E23:E24)</f>
        <v>0</v>
      </c>
      <c r="F25" s="70">
        <f>SUM(F23:F24)</f>
        <v>0</v>
      </c>
      <c r="G25" s="70">
        <v>0</v>
      </c>
      <c r="H25" s="70">
        <f>SUM(H23:H24)</f>
        <v>0</v>
      </c>
    </row>
    <row r="26" spans="1:12" ht="22.5" customHeight="1">
      <c r="A26" s="605" t="s">
        <v>372</v>
      </c>
      <c r="B26" s="606"/>
      <c r="C26" s="607"/>
      <c r="D26" s="618" t="s">
        <v>115</v>
      </c>
      <c r="E26" s="619"/>
      <c r="F26" s="619"/>
      <c r="G26" s="620"/>
      <c r="H26" s="621" t="s">
        <v>42</v>
      </c>
      <c r="I26" s="4"/>
      <c r="J26" s="4"/>
      <c r="K26" s="4"/>
      <c r="L26" s="4"/>
    </row>
    <row r="27" spans="1:12" ht="27" customHeight="1">
      <c r="A27" s="608"/>
      <c r="B27" s="609"/>
      <c r="C27" s="610"/>
      <c r="D27" s="157">
        <f>D22</f>
        <v>2020</v>
      </c>
      <c r="E27" s="184">
        <f>E22</f>
        <v>2021</v>
      </c>
      <c r="F27" s="184">
        <f>F22</f>
        <v>2022</v>
      </c>
      <c r="G27" s="184">
        <f>G22</f>
        <v>2023</v>
      </c>
      <c r="H27" s="622"/>
      <c r="I27" s="4"/>
      <c r="J27" s="4"/>
      <c r="K27" s="4"/>
      <c r="L27" s="4"/>
    </row>
    <row r="28" spans="1:12" ht="12.75" customHeight="1">
      <c r="A28" s="611"/>
      <c r="B28" s="612"/>
      <c r="C28" s="613"/>
      <c r="D28" s="158">
        <f>('2.működés'!D67+'2.működés'!D73+'2.működés'!D76+'2.működés'!D79)/2</f>
        <v>3905</v>
      </c>
      <c r="E28" s="185">
        <v>3600</v>
      </c>
      <c r="F28" s="185">
        <v>3600</v>
      </c>
      <c r="G28" s="185">
        <v>3600</v>
      </c>
      <c r="H28" s="31"/>
      <c r="I28" s="4"/>
      <c r="J28" s="4"/>
      <c r="K28" s="4"/>
      <c r="L28" s="4"/>
    </row>
    <row r="29" spans="2:12" ht="12.75" customHeight="1">
      <c r="B29" s="88"/>
      <c r="C29" s="129"/>
      <c r="D29" s="4"/>
      <c r="E29" s="4"/>
      <c r="F29" s="4"/>
      <c r="G29" s="4"/>
      <c r="H29" s="4"/>
      <c r="I29" s="4"/>
      <c r="J29" s="4"/>
      <c r="K29" s="4"/>
      <c r="L29" s="4"/>
    </row>
    <row r="30" spans="2:12" ht="12.75" customHeight="1">
      <c r="B30" s="88"/>
      <c r="C30" s="129"/>
      <c r="D30" s="4"/>
      <c r="E30" s="4"/>
      <c r="F30" s="4"/>
      <c r="G30" s="4"/>
      <c r="H30" s="4"/>
      <c r="I30" s="4"/>
      <c r="J30" s="4"/>
      <c r="K30" s="4"/>
      <c r="L30" s="4"/>
    </row>
    <row r="31" spans="2:12" ht="12.75" customHeight="1">
      <c r="B31" s="88"/>
      <c r="C31" s="129"/>
      <c r="D31" s="4"/>
      <c r="E31" s="4"/>
      <c r="F31" s="4"/>
      <c r="G31" s="4"/>
      <c r="H31" s="4"/>
      <c r="I31" s="4"/>
      <c r="J31" s="4"/>
      <c r="K31" s="4"/>
      <c r="L31" s="4"/>
    </row>
    <row r="32" spans="2:12" ht="12.75" customHeight="1">
      <c r="B32" s="88"/>
      <c r="C32" s="129"/>
      <c r="D32" s="4"/>
      <c r="E32" s="4"/>
      <c r="F32" s="4"/>
      <c r="G32" s="4"/>
      <c r="H32" s="4"/>
      <c r="I32" s="4"/>
      <c r="J32" s="4"/>
      <c r="K32" s="4"/>
      <c r="L32" s="4"/>
    </row>
    <row r="33" spans="2:12" ht="12.75" customHeight="1">
      <c r="B33" s="88"/>
      <c r="C33" s="129"/>
      <c r="D33" s="4"/>
      <c r="E33" s="4"/>
      <c r="F33" s="4"/>
      <c r="G33" s="4"/>
      <c r="H33" s="4"/>
      <c r="I33" s="4"/>
      <c r="J33" s="4"/>
      <c r="K33" s="4"/>
      <c r="L33" s="4"/>
    </row>
    <row r="34" spans="2:12" ht="12.75" customHeight="1">
      <c r="B34" s="88"/>
      <c r="C34" s="129"/>
      <c r="D34" s="4"/>
      <c r="E34" s="4"/>
      <c r="F34" s="4"/>
      <c r="G34" s="4"/>
      <c r="H34" s="4"/>
      <c r="I34" s="4"/>
      <c r="J34" s="4"/>
      <c r="K34" s="4"/>
      <c r="L34" s="4"/>
    </row>
    <row r="35" spans="2:12" ht="12.75" customHeight="1">
      <c r="B35" s="88"/>
      <c r="C35" s="129"/>
      <c r="D35" s="4"/>
      <c r="E35" s="4"/>
      <c r="F35" s="4"/>
      <c r="G35" s="4"/>
      <c r="H35" s="4"/>
      <c r="I35" s="4"/>
      <c r="J35" s="4"/>
      <c r="K35" s="4"/>
      <c r="L35" s="4"/>
    </row>
    <row r="36" spans="2:12" ht="12.75" customHeight="1">
      <c r="B36" s="88"/>
      <c r="C36" s="129"/>
      <c r="D36" s="4"/>
      <c r="E36" s="4"/>
      <c r="F36" s="4"/>
      <c r="G36" s="4"/>
      <c r="H36" s="4"/>
      <c r="I36" s="4"/>
      <c r="J36" s="4"/>
      <c r="K36" s="4"/>
      <c r="L36" s="4"/>
    </row>
    <row r="37" spans="2:12" ht="12.75" customHeight="1">
      <c r="B37" s="88"/>
      <c r="C37" s="129"/>
      <c r="D37" s="4"/>
      <c r="E37" s="4"/>
      <c r="F37" s="4"/>
      <c r="G37" s="4"/>
      <c r="H37" s="4"/>
      <c r="I37" s="4"/>
      <c r="J37" s="4"/>
      <c r="K37" s="4"/>
      <c r="L37" s="4"/>
    </row>
    <row r="38" spans="2:12" ht="12.75" customHeight="1">
      <c r="B38" s="88"/>
      <c r="C38" s="129"/>
      <c r="D38" s="4"/>
      <c r="E38" s="4"/>
      <c r="F38" s="4"/>
      <c r="G38" s="4"/>
      <c r="H38" s="4"/>
      <c r="I38" s="4"/>
      <c r="J38" s="4"/>
      <c r="K38" s="4"/>
      <c r="L38" s="4"/>
    </row>
    <row r="39" spans="2:12" ht="12.75" customHeight="1">
      <c r="B39" s="88"/>
      <c r="C39" s="129"/>
      <c r="D39" s="4"/>
      <c r="E39" s="4"/>
      <c r="F39" s="4"/>
      <c r="G39" s="4"/>
      <c r="H39" s="4"/>
      <c r="I39" s="4"/>
      <c r="J39" s="4"/>
      <c r="K39" s="4"/>
      <c r="L39" s="4"/>
    </row>
    <row r="40" spans="2:12" ht="12.75" customHeight="1">
      <c r="B40" s="88"/>
      <c r="C40" s="129"/>
      <c r="D40" s="4"/>
      <c r="E40" s="4"/>
      <c r="F40" s="4"/>
      <c r="G40" s="4"/>
      <c r="H40" s="4"/>
      <c r="I40" s="4"/>
      <c r="J40" s="4"/>
      <c r="K40" s="4"/>
      <c r="L40" s="4"/>
    </row>
    <row r="41" spans="2:12" ht="12.75" customHeight="1">
      <c r="B41" s="88"/>
      <c r="C41" s="129"/>
      <c r="D41" s="4"/>
      <c r="E41" s="4"/>
      <c r="F41" s="4"/>
      <c r="G41" s="4"/>
      <c r="H41" s="4"/>
      <c r="I41" s="4"/>
      <c r="J41" s="4"/>
      <c r="K41" s="4"/>
      <c r="L41" s="4"/>
    </row>
    <row r="42" spans="2:12" ht="12.75" customHeight="1">
      <c r="B42" s="88"/>
      <c r="C42" s="129"/>
      <c r="D42" s="4"/>
      <c r="E42" s="4"/>
      <c r="F42" s="4"/>
      <c r="G42" s="4"/>
      <c r="H42" s="4"/>
      <c r="I42" s="4"/>
      <c r="J42" s="4"/>
      <c r="K42" s="4"/>
      <c r="L42" s="4"/>
    </row>
    <row r="43" spans="2:12" ht="12.75" customHeight="1">
      <c r="B43" s="88"/>
      <c r="C43" s="129"/>
      <c r="D43" s="4"/>
      <c r="E43" s="4"/>
      <c r="F43" s="4"/>
      <c r="G43" s="4"/>
      <c r="H43" s="4"/>
      <c r="I43" s="4"/>
      <c r="J43" s="4"/>
      <c r="K43" s="4"/>
      <c r="L43" s="4"/>
    </row>
    <row r="44" spans="2:12" ht="12.75" customHeight="1">
      <c r="B44" s="88"/>
      <c r="C44" s="129"/>
      <c r="D44" s="4"/>
      <c r="E44" s="4"/>
      <c r="F44" s="4"/>
      <c r="G44" s="4"/>
      <c r="H44" s="4"/>
      <c r="I44" s="4"/>
      <c r="J44" s="4"/>
      <c r="K44" s="4"/>
      <c r="L44" s="4"/>
    </row>
    <row r="45" spans="2:12" ht="12.75" customHeight="1">
      <c r="B45" s="88"/>
      <c r="C45" s="129"/>
      <c r="D45" s="4"/>
      <c r="E45" s="4"/>
      <c r="F45" s="4"/>
      <c r="G45" s="4"/>
      <c r="H45" s="4"/>
      <c r="I45" s="4"/>
      <c r="J45" s="4"/>
      <c r="K45" s="4"/>
      <c r="L45" s="4"/>
    </row>
    <row r="46" spans="2:12" ht="12.75" customHeight="1">
      <c r="B46" s="88"/>
      <c r="C46" s="129"/>
      <c r="D46" s="4"/>
      <c r="E46" s="4"/>
      <c r="F46" s="4"/>
      <c r="G46" s="4"/>
      <c r="H46" s="4"/>
      <c r="I46" s="4"/>
      <c r="J46" s="4"/>
      <c r="K46" s="4"/>
      <c r="L46" s="4"/>
    </row>
    <row r="47" spans="2:12" ht="12.75" customHeight="1">
      <c r="B47" s="88"/>
      <c r="C47" s="129"/>
      <c r="D47" s="4"/>
      <c r="E47" s="4"/>
      <c r="F47" s="4"/>
      <c r="G47" s="4"/>
      <c r="H47" s="4"/>
      <c r="I47" s="4"/>
      <c r="J47" s="4"/>
      <c r="K47" s="4"/>
      <c r="L47" s="4"/>
    </row>
    <row r="48" spans="2:12" ht="12.75" customHeight="1">
      <c r="B48" s="88"/>
      <c r="C48" s="129"/>
      <c r="D48" s="4"/>
      <c r="E48" s="4"/>
      <c r="F48" s="4"/>
      <c r="G48" s="4"/>
      <c r="H48" s="4"/>
      <c r="I48" s="4"/>
      <c r="J48" s="4"/>
      <c r="K48" s="4"/>
      <c r="L48" s="4"/>
    </row>
    <row r="49" spans="2:12" ht="12.75" customHeight="1">
      <c r="B49" s="88"/>
      <c r="C49" s="129"/>
      <c r="D49" s="4"/>
      <c r="E49" s="4"/>
      <c r="F49" s="4"/>
      <c r="G49" s="4"/>
      <c r="H49" s="4"/>
      <c r="I49" s="4"/>
      <c r="J49" s="4"/>
      <c r="K49" s="4"/>
      <c r="L49" s="4"/>
    </row>
    <row r="50" spans="2:12" ht="12.75" customHeight="1">
      <c r="B50" s="88"/>
      <c r="C50" s="129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88"/>
      <c r="C51" s="129"/>
      <c r="D51" s="4"/>
      <c r="E51" s="4"/>
      <c r="F51" s="4"/>
      <c r="G51" s="4"/>
      <c r="H51" s="4"/>
      <c r="I51" s="4"/>
      <c r="J51" s="4"/>
      <c r="K51" s="4"/>
      <c r="L51" s="4"/>
    </row>
    <row r="52" spans="2:12" ht="12.75" customHeight="1">
      <c r="B52" s="88"/>
      <c r="C52" s="129"/>
      <c r="D52" s="4"/>
      <c r="E52" s="4"/>
      <c r="F52" s="4"/>
      <c r="G52" s="4"/>
      <c r="H52" s="4"/>
      <c r="I52" s="4"/>
      <c r="J52" s="4"/>
      <c r="K52" s="4"/>
      <c r="L52" s="4"/>
    </row>
    <row r="53" spans="2:12" ht="12.75" customHeight="1">
      <c r="B53" s="88"/>
      <c r="C53" s="129"/>
      <c r="D53" s="4"/>
      <c r="E53" s="4"/>
      <c r="F53" s="4"/>
      <c r="G53" s="4"/>
      <c r="H53" s="4"/>
      <c r="I53" s="4"/>
      <c r="J53" s="4"/>
      <c r="K53" s="4"/>
      <c r="L53" s="4"/>
    </row>
    <row r="54" spans="2:12" ht="12.75" customHeight="1">
      <c r="B54" s="88"/>
      <c r="C54" s="129"/>
      <c r="D54" s="4"/>
      <c r="E54" s="4"/>
      <c r="F54" s="4"/>
      <c r="G54" s="4"/>
      <c r="H54" s="4"/>
      <c r="I54" s="4"/>
      <c r="J54" s="4"/>
      <c r="K54" s="4"/>
      <c r="L54" s="4"/>
    </row>
    <row r="55" spans="2:12" ht="12.75" customHeight="1">
      <c r="B55" s="88"/>
      <c r="C55" s="129"/>
      <c r="D55" s="4"/>
      <c r="E55" s="4"/>
      <c r="F55" s="4"/>
      <c r="G55" s="4"/>
      <c r="H55" s="4"/>
      <c r="I55" s="4"/>
      <c r="J55" s="4"/>
      <c r="K55" s="4"/>
      <c r="L55" s="4"/>
    </row>
    <row r="56" spans="2:12" ht="12.75" customHeight="1">
      <c r="B56" s="88"/>
      <c r="C56" s="129"/>
      <c r="D56" s="4"/>
      <c r="E56" s="4"/>
      <c r="F56" s="4"/>
      <c r="G56" s="4"/>
      <c r="H56" s="4"/>
      <c r="I56" s="4"/>
      <c r="J56" s="4"/>
      <c r="K56" s="4"/>
      <c r="L56" s="4"/>
    </row>
    <row r="57" spans="2:3" ht="12.75" customHeight="1">
      <c r="B57" s="88"/>
      <c r="C57" s="129"/>
    </row>
    <row r="58" spans="2:3" ht="12.75" customHeight="1">
      <c r="B58" s="88"/>
      <c r="C58" s="129"/>
    </row>
    <row r="59" spans="2:3" ht="12.75" customHeight="1">
      <c r="B59" s="88"/>
      <c r="C59" s="129"/>
    </row>
    <row r="60" spans="2:3" ht="12.75" customHeight="1">
      <c r="B60" s="88"/>
      <c r="C60" s="129"/>
    </row>
    <row r="61" spans="2:3" ht="12.75" customHeight="1">
      <c r="B61" s="88"/>
      <c r="C61" s="129"/>
    </row>
    <row r="62" spans="2:3" ht="12.75" customHeight="1">
      <c r="B62" s="88"/>
      <c r="C62" s="129"/>
    </row>
    <row r="63" spans="2:3" ht="12.75" customHeight="1">
      <c r="B63" s="88"/>
      <c r="C63" s="129"/>
    </row>
    <row r="64" spans="2:3" ht="12.75" customHeight="1">
      <c r="B64" s="88"/>
      <c r="C64" s="129"/>
    </row>
    <row r="65" spans="2:3" ht="12.75" customHeight="1">
      <c r="B65" s="88"/>
      <c r="C65" s="129"/>
    </row>
    <row r="66" spans="2:3" ht="12.75">
      <c r="B66" s="88"/>
      <c r="C66" s="129"/>
    </row>
    <row r="67" spans="2:3" ht="12.75">
      <c r="B67" s="88"/>
      <c r="C67" s="129"/>
    </row>
    <row r="68" spans="2:3" ht="12.75">
      <c r="B68" s="88"/>
      <c r="C68" s="129"/>
    </row>
    <row r="69" spans="2:3" ht="12.75">
      <c r="B69" s="88"/>
      <c r="C69" s="129"/>
    </row>
    <row r="70" spans="2:3" ht="12.75">
      <c r="B70" s="88"/>
      <c r="C70" s="129"/>
    </row>
    <row r="71" spans="2:3" ht="12.75">
      <c r="B71" s="88"/>
      <c r="C71" s="129"/>
    </row>
    <row r="72" spans="2:3" ht="12.75">
      <c r="B72" s="88"/>
      <c r="C72" s="129"/>
    </row>
    <row r="73" spans="2:3" ht="12.75">
      <c r="B73" s="88"/>
      <c r="C73" s="129"/>
    </row>
    <row r="74" spans="2:3" ht="12.75">
      <c r="B74" s="88"/>
      <c r="C74" s="129"/>
    </row>
    <row r="75" spans="2:3" ht="12.75">
      <c r="B75" s="88"/>
      <c r="C75" s="129"/>
    </row>
    <row r="76" spans="2:3" ht="12.75">
      <c r="B76" s="88"/>
      <c r="C76" s="129"/>
    </row>
    <row r="77" spans="2:3" ht="12.75">
      <c r="B77" s="88"/>
      <c r="C77" s="129"/>
    </row>
    <row r="78" spans="2:3" ht="12.75">
      <c r="B78" s="88"/>
      <c r="C78" s="129"/>
    </row>
    <row r="79" spans="2:3" ht="12.75">
      <c r="B79" s="88"/>
      <c r="C79" s="129"/>
    </row>
    <row r="80" spans="2:3" ht="12.75">
      <c r="B80" s="88"/>
      <c r="C80" s="129"/>
    </row>
    <row r="81" spans="2:3" ht="12.75">
      <c r="B81" s="88"/>
      <c r="C81" s="129"/>
    </row>
    <row r="82" spans="2:3" ht="12.75">
      <c r="B82" s="88"/>
      <c r="C82" s="129"/>
    </row>
    <row r="83" spans="2:3" ht="12.75">
      <c r="B83" s="88"/>
      <c r="C83" s="129"/>
    </row>
  </sheetData>
  <sheetProtection/>
  <mergeCells count="9">
    <mergeCell ref="A26:C28"/>
    <mergeCell ref="A19:H19"/>
    <mergeCell ref="A21:A22"/>
    <mergeCell ref="B21:B22"/>
    <mergeCell ref="C21:C22"/>
    <mergeCell ref="D21:G21"/>
    <mergeCell ref="H21:H22"/>
    <mergeCell ref="D26:G26"/>
    <mergeCell ref="H26:H27"/>
  </mergeCells>
  <printOptions/>
  <pageMargins left="0.64" right="0.2" top="0.31" bottom="1" header="0.1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Bföldvár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Belovics Emilné</dc:creator>
  <cp:keywords/>
  <dc:description/>
  <cp:lastModifiedBy>kodrko</cp:lastModifiedBy>
  <cp:lastPrinted>2020-11-24T10:08:23Z</cp:lastPrinted>
  <dcterms:created xsi:type="dcterms:W3CDTF">2009-11-11T14:39:35Z</dcterms:created>
  <dcterms:modified xsi:type="dcterms:W3CDTF">2020-12-22T08:14:18Z</dcterms:modified>
  <cp:category/>
  <cp:version/>
  <cp:contentType/>
  <cp:contentStatus/>
</cp:coreProperties>
</file>