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790" tabRatio="800" activeTab="4"/>
  </bookViews>
  <sheets>
    <sheet name="Bevételi fekvő" sheetId="1" r:id="rId1"/>
    <sheet name="Kiadási fekvő" sheetId="2" r:id="rId2"/>
    <sheet name="Intézmények kiadásai" sheetId="3" r:id="rId3"/>
    <sheet name="Tartalék fekvő" sheetId="4" r:id="rId4"/>
    <sheet name="2013. egyeztető tábla" sheetId="5" r:id="rId5"/>
    <sheet name="2013. bevétel" sheetId="6" r:id="rId6"/>
    <sheet name="2013.kiadás1" sheetId="7" r:id="rId7"/>
    <sheet name="műk.ág.támog." sheetId="8" r:id="rId8"/>
    <sheet name="2013. felhalm. bevétel" sheetId="9" r:id="rId9"/>
    <sheet name="2013. Önk. kiadásai" sheetId="10" r:id="rId10"/>
    <sheet name="2013. szoc. feladatok" sheetId="11" r:id="rId11"/>
    <sheet name="2013. felhalm. kiad." sheetId="12" r:id="rId12"/>
    <sheet name="2013. tartalék" sheetId="13" r:id="rId13"/>
    <sheet name="Polg.Hiv." sheetId="14" r:id="rId14"/>
    <sheet name="Eszi+Eü" sheetId="15" r:id="rId15"/>
    <sheet name="Vg" sheetId="16" r:id="rId16"/>
    <sheet name="Ovi" sheetId="17" r:id="rId17"/>
    <sheet name="AJMK" sheetId="18" r:id="rId18"/>
    <sheet name="Társulás" sheetId="19" r:id="rId19"/>
  </sheets>
  <definedNames/>
  <calcPr fullCalcOnLoad="1"/>
</workbook>
</file>

<file path=xl/sharedStrings.xml><?xml version="1.0" encoding="utf-8"?>
<sst xmlns="http://schemas.openxmlformats.org/spreadsheetml/2006/main" count="816" uniqueCount="486">
  <si>
    <t>adatok eFt-ban</t>
  </si>
  <si>
    <t xml:space="preserve">SZOCIÁLIS FELADATOK ELŐIRÁNYZATAINAK </t>
  </si>
  <si>
    <t xml:space="preserve">RÉSZLETEZÉSE </t>
  </si>
  <si>
    <t>MEGNEVEZÉS</t>
  </si>
  <si>
    <t>Vissza-igényelhető     %</t>
  </si>
  <si>
    <t xml:space="preserve">Vissza-igényelhető összeg </t>
  </si>
  <si>
    <t xml:space="preserve">Önkormány-zatot terhelő összeg </t>
  </si>
  <si>
    <t>Rendkívüli gyermekvédelmi támogatás</t>
  </si>
  <si>
    <t xml:space="preserve">Rendszeres gyermekvédelmi kedvezmény kiegészítés </t>
  </si>
  <si>
    <t>80,90,</t>
  </si>
  <si>
    <t>Átmeneti szociális segély</t>
  </si>
  <si>
    <t>Lakásfenntartási támogatás</t>
  </si>
  <si>
    <t>Adósságkezelés</t>
  </si>
  <si>
    <t>Köztemetés</t>
  </si>
  <si>
    <t>Közgyógyellátás</t>
  </si>
  <si>
    <t>Óvodáztatási támogatás</t>
  </si>
  <si>
    <t>ÖSSZESEN</t>
  </si>
  <si>
    <t>Rendszeres szociális segély</t>
  </si>
  <si>
    <t>*Aktív korúak ellátása</t>
  </si>
  <si>
    <t>*Aktív korúak ellátása össz.(RSZS+FHT)</t>
  </si>
  <si>
    <t>- egészségkárosodottak, 55 év felettiek, önkorm. rendelet alapján folyósított rszs</t>
  </si>
  <si>
    <t>- FHT (foglalkoztatást helyettesítő támogatás)</t>
  </si>
  <si>
    <t>5. sz. melléklet</t>
  </si>
  <si>
    <t>Feladatok megnevezése</t>
  </si>
  <si>
    <t>Komposztáló és átrakó pályázat előkészítés</t>
  </si>
  <si>
    <t>Rendezési terv</t>
  </si>
  <si>
    <t>Buszmegállók építése</t>
  </si>
  <si>
    <t>05. hrsz-ú ingatlan vásárlása</t>
  </si>
  <si>
    <t>Települési esélyegyenlőségi program</t>
  </si>
  <si>
    <t>Lakásépítési és vásárlási szociális kölcsön</t>
  </si>
  <si>
    <t>Pályázati lehetőség és eredményes pályázat esetén tervezett fejlesztések</t>
  </si>
  <si>
    <t>MINDÖSSZESEN</t>
  </si>
  <si>
    <t>Ravatalozó építése és felújítása</t>
  </si>
  <si>
    <t>Polgármesteri Hivatal főépületének külső  felújítása</t>
  </si>
  <si>
    <t>Holt-Tisza víz, villany</t>
  </si>
  <si>
    <t>Óbögi Gazdakör felújítása</t>
  </si>
  <si>
    <t>Gémes Mihály utca csapadékvíz</t>
  </si>
  <si>
    <t>Város belterületén kamerarendszer kiépítése</t>
  </si>
  <si>
    <t>Szabolcska -Szolnoki út sarok - parkoló építése</t>
  </si>
  <si>
    <t>1. sz. melléklet</t>
  </si>
  <si>
    <t>MŰKÖDÉSI BEVÉTELEK</t>
  </si>
  <si>
    <t>1.</t>
  </si>
  <si>
    <t>Működési bevételek</t>
  </si>
  <si>
    <t xml:space="preserve">        1.1. Közhatalmi bevételek (igazgatási szolg.díj, bírság)</t>
  </si>
  <si>
    <t>2.</t>
  </si>
  <si>
    <t>Önkormányzatok sajátos működési bevételei</t>
  </si>
  <si>
    <t xml:space="preserve">        2.1. Helyi adók</t>
  </si>
  <si>
    <t>3.</t>
  </si>
  <si>
    <t>Működési támogatások</t>
  </si>
  <si>
    <t xml:space="preserve">4. </t>
  </si>
  <si>
    <t>Egyéb működési bevételek</t>
  </si>
  <si>
    <t>- elkülönített állami pénzalaptól (közfoglalkoztatottak)</t>
  </si>
  <si>
    <t>- egyéb (segélyekkel kapcs. visszaig., pótl.tám, stb)</t>
  </si>
  <si>
    <t>4.2. Működési célú pénzeszközátvétel államháztartáson kívülről</t>
  </si>
  <si>
    <t>4.3. Előző évi költségvetési kiegészítések, visszatérülések</t>
  </si>
  <si>
    <t>FELHALMOZÁSI BEVÉTELEK</t>
  </si>
  <si>
    <t xml:space="preserve">1. </t>
  </si>
  <si>
    <t>Felhalmozás és tőke jellegű bevételek</t>
  </si>
  <si>
    <t>1.1 Tárgyi eszközk, immateriális javak értékesítése</t>
  </si>
  <si>
    <t>1.2. Önkormányzatok sajátos felhalmozási és tőke jellegű bevételei</t>
  </si>
  <si>
    <t>1.3. Pénzügyi befektetések bevételei</t>
  </si>
  <si>
    <t xml:space="preserve">2. </t>
  </si>
  <si>
    <t>Felhalmozási támogatások</t>
  </si>
  <si>
    <t>2.1. Központosított előiárnyzatokból fejlesztési célúak</t>
  </si>
  <si>
    <t>2.2. Fejlesztési célú támogatások</t>
  </si>
  <si>
    <t xml:space="preserve">3. </t>
  </si>
  <si>
    <t>Egyéb felhalmozási bevételek</t>
  </si>
  <si>
    <t>3.1. Támogatás értékű felhalmozási bevétel</t>
  </si>
  <si>
    <t>3.2. Felhalmozási célú pénzeszk. átvétel államháztartáson kívülről</t>
  </si>
  <si>
    <t>TÁMOGATÁSI KÖLCSÖNÖK VISSZATÉRÜLÉSE</t>
  </si>
  <si>
    <t>PÉNZFORGALOM NÉLKÜLI BEVÉTELEK</t>
  </si>
  <si>
    <t>KÖLTSÉGVETÉSI BEVÉTELEK ÖSSZESEN (I+II+III+IV)</t>
  </si>
  <si>
    <t xml:space="preserve">KÖLTSÉGVETÉSI KIADÁSOK ÉS KÖLTSÉGVETÉSI BEVÉTELEK ÖSSZESÍTÉSÉNEK EGYENLEGE </t>
  </si>
  <si>
    <t>KÖLTSÉGVETÉSI HIÁNY BELSŐ FINANSZÍROZÁSÁRA SZOLGÁLÓ PÉNZFORGALOM NÉLKÜLI BEVÉTELEK</t>
  </si>
  <si>
    <t>Előző évek előirányzat-maradványának, pénzmaradványának  és vállalkozási maradványának igénybevétele</t>
  </si>
  <si>
    <t>Működési célra</t>
  </si>
  <si>
    <t>Felhalmozási célra</t>
  </si>
  <si>
    <t>KÖLTSÉGVEGTÉSI HIÁNY BELSŐ FINANSZÍROZÁSÁT MEGHALADÓ ÖSSZEGÉNEK KÜLSŐ FINANSZÍROZÁSÁRA SZOLGÁLÓ BEVÉTELEK</t>
  </si>
  <si>
    <t>Értékpapírok értékesítésének bevétele</t>
  </si>
  <si>
    <t>Működési célú bevételek</t>
  </si>
  <si>
    <t>Fehalmozási célú bevételek</t>
  </si>
  <si>
    <t xml:space="preserve">Működési bevételek </t>
  </si>
  <si>
    <t>Felhalmozási bevételek</t>
  </si>
  <si>
    <t>Támogatási kölcsönök visszatérülése</t>
  </si>
  <si>
    <t>Költségvetési bevételek összesen</t>
  </si>
  <si>
    <t>Előző évi pénzmaradvány igénybevétele</t>
  </si>
  <si>
    <t>Értékpapírok értékesítése</t>
  </si>
  <si>
    <t>Összesen</t>
  </si>
  <si>
    <t>Működési kiadások</t>
  </si>
  <si>
    <t>Működési tartalék</t>
  </si>
  <si>
    <t xml:space="preserve">Felhalmozási kiadások </t>
  </si>
  <si>
    <t>Felhalmozási tartalék</t>
  </si>
  <si>
    <t>II.</t>
  </si>
  <si>
    <t>Felhalmozási és tőkejellegű bevétel</t>
  </si>
  <si>
    <t>1.1.</t>
  </si>
  <si>
    <t>Tárgyi eszközök értékesítésből származó bevétel*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</si>
  <si>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</si>
  <si>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</si>
  <si>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</si>
  <si>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</si>
  <si>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</si>
  <si>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</si>
  <si>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Tk-Árkus dűlő települési hulladéklerakójának rekultivációja</t>
  </si>
  <si>
    <t xml:space="preserve">Szennyvízcsatornázás II. ütemhez Víziközmű Társulattól </t>
  </si>
  <si>
    <t>* lakások és telkek nélkül</t>
  </si>
  <si>
    <t>3. sz. melléklet</t>
  </si>
  <si>
    <t>Előirányzat</t>
  </si>
  <si>
    <t>4.</t>
  </si>
  <si>
    <t>Tornaterem üzemeltet. pénzeszk.átadás</t>
  </si>
  <si>
    <t>Tűzoltó köztestület műk. hozzájárulás</t>
  </si>
  <si>
    <t>Rendőrség támogatása</t>
  </si>
  <si>
    <t xml:space="preserve">Polgárőrség </t>
  </si>
  <si>
    <t>Felsőoktatási intézményi ösztöndíj</t>
  </si>
  <si>
    <t>Alapítványok támogatása</t>
  </si>
  <si>
    <t>TISZK költségeihez történő hozzájárulás</t>
  </si>
  <si>
    <t>5.</t>
  </si>
  <si>
    <t>Szociális feladatok</t>
  </si>
  <si>
    <t>Szennyvízcsatorna II. ütemmel kapcsolatos kiadások</t>
  </si>
  <si>
    <t>MŰKÖDÉSI KIADÁSOK</t>
  </si>
  <si>
    <t>KIADÁSOK ÖSSZESEN</t>
  </si>
  <si>
    <t>a kamerarendszer kieépítése esetén annak felügyeletét</t>
  </si>
  <si>
    <t>BEVÉTELEK</t>
  </si>
  <si>
    <t>Lakásbérleményekkel kapcsolatos feladatok</t>
  </si>
  <si>
    <t>Nem lakás céljára szolgáló helyiségek hasznosításával kapcsolatos feladatok</t>
  </si>
  <si>
    <t>Pályázatok előkészítése</t>
  </si>
  <si>
    <t xml:space="preserve">Városgazdálkodás  </t>
  </si>
  <si>
    <t>Légi szúnyogirtás</t>
  </si>
  <si>
    <t>Sportliget üzemeltetése és tornaterem közműdíja</t>
  </si>
  <si>
    <t>Közvilágítás</t>
  </si>
  <si>
    <t>Polgári védelem</t>
  </si>
  <si>
    <t>Szemétlerakás költsége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</si>
  <si>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</si>
  <si>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</si>
  <si>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</si>
  <si>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</si>
  <si>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>Felhalmozási céltartalék</t>
  </si>
  <si>
    <t>Bérlakások karbantartása, felújítása</t>
  </si>
  <si>
    <t>Pályázatokhoz saját forrás</t>
  </si>
  <si>
    <t>Földutak karbantartása</t>
  </si>
  <si>
    <t xml:space="preserve">I. </t>
  </si>
  <si>
    <t>MŰKÖDÉSI KIADÁSOK ÖSSZESEN</t>
  </si>
  <si>
    <t>FELHALMOZÁSI KIADÁSOK</t>
  </si>
  <si>
    <t>Egyéb felhalmozási kiadások</t>
  </si>
  <si>
    <t>Felhalmozási célú pénzeszköz átadás ÁH kívülre</t>
  </si>
  <si>
    <t>3.1</t>
  </si>
  <si>
    <t xml:space="preserve">        2.3. Bírságok, pótlékok és egyéb sajátos bevétel (lakbér, közterületfoglalás stb.)</t>
  </si>
  <si>
    <t>Belterületi árvízvédelmi töltés megépítése II. forduló</t>
  </si>
  <si>
    <t>Sportpálya öltöző és tekepálya épület felújítás</t>
  </si>
  <si>
    <t>DAOP-5.2.1/A-11 Tiszakécskei Önkormányzat belterületi víz-elvezetése (II. ütem, 2. szakasz)</t>
  </si>
  <si>
    <t>- Európai Unió Kohéziós Aalapból</t>
  </si>
  <si>
    <t>- Központi támogatás</t>
  </si>
  <si>
    <t>KEOP 1.2.0 Tiszakécske szennyvízcsatornázás II. ütemmel kapcsolatos kiadások</t>
  </si>
  <si>
    <t xml:space="preserve">DAOP-5.2.1.E Tiszakécske Árkus dűlő települési szilárdhulladék lerakójának rekultivációja </t>
  </si>
  <si>
    <t>Beruházási, felújítási kiadások ÁFÁ-val</t>
  </si>
  <si>
    <t>2.1</t>
  </si>
  <si>
    <t>Támogatás értékű felhalmozási bevétel</t>
  </si>
  <si>
    <t>3.2</t>
  </si>
  <si>
    <t>Felhalmozási célú pénzeszk.átvétel államháztartáson kívülről</t>
  </si>
  <si>
    <t>2.2</t>
  </si>
  <si>
    <t>Központosított előirányzatokból fejlesztési célúak</t>
  </si>
  <si>
    <t>Fejlesztési célú támogatások</t>
  </si>
  <si>
    <t>Tűzoltóság bővítése, felújítása, tűzoltó autó garázs</t>
  </si>
  <si>
    <t>"Tiszabögi Kincsem-part pihenőhellyé alakítása" pályázattal kapcsolatos bevétel</t>
  </si>
  <si>
    <t>"Földutak karbantartásához gréder beszerzése" projekttel kapcsolatos bevétel</t>
  </si>
  <si>
    <t>"Kék-víz" ÉBKm-i Ivóvízminőség-javító prog.saját erő</t>
  </si>
  <si>
    <t xml:space="preserve">Különféle önszerv.egyesületek támogatása </t>
  </si>
  <si>
    <t>Egészségügyi Központ</t>
  </si>
  <si>
    <t>Felhalmozási kiadások</t>
  </si>
  <si>
    <t>BEVÉTELEK ÖSSZESEN</t>
  </si>
  <si>
    <t>Megnevezés</t>
  </si>
  <si>
    <t xml:space="preserve">        1.2. Egyéb működési bevételek (pl.: bérleti díj stb.)</t>
  </si>
  <si>
    <t>Intézmény-finanszírozás</t>
  </si>
  <si>
    <t>AZ ÖNKORMÁNYZAT</t>
  </si>
  <si>
    <t xml:space="preserve">    Egyéb saját bevétel</t>
  </si>
  <si>
    <t xml:space="preserve">    Áfa</t>
  </si>
  <si>
    <t xml:space="preserve">    Személyi juttatások</t>
  </si>
  <si>
    <t xml:space="preserve">    Járulék</t>
  </si>
  <si>
    <t xml:space="preserve">    Dologi kiadások</t>
  </si>
  <si>
    <t xml:space="preserve">    Intézmény finanszírozás</t>
  </si>
  <si>
    <t>Egyesített Szociális Intézmény</t>
  </si>
  <si>
    <t>KIADÁSOK</t>
  </si>
  <si>
    <t xml:space="preserve">   Konyhai eszközök beszerzése</t>
  </si>
  <si>
    <t>INTÉZMÉNY-FINANSZÍROZÁS ÖSSZESEN</t>
  </si>
  <si>
    <t xml:space="preserve">    Gépkocsi vásárlás</t>
  </si>
  <si>
    <t xml:space="preserve">    Betonkeverő</t>
  </si>
  <si>
    <t xml:space="preserve">    Szivattyúk vásárlása (termálkút, Pereghalom ivóvízkút)</t>
  </si>
  <si>
    <t xml:space="preserve">    Ellátottak juttatása</t>
  </si>
  <si>
    <t>Dologi kiemelt előirányzaton belül másra nem használható részelőirányzatok</t>
  </si>
  <si>
    <t xml:space="preserve">    Közműdíjak</t>
  </si>
  <si>
    <t xml:space="preserve">    Élelmiszer</t>
  </si>
  <si>
    <t xml:space="preserve">    Közműdíjak -  ESZI</t>
  </si>
  <si>
    <t xml:space="preserve">    Közműdíjak -  Eü-i Kp.</t>
  </si>
  <si>
    <t xml:space="preserve">        Közműdíjak</t>
  </si>
  <si>
    <t xml:space="preserve">        Üzemanyag</t>
  </si>
  <si>
    <t>Dologi kiadás</t>
  </si>
  <si>
    <t>Az intézmény engedélyezett átlaglétszáma:</t>
  </si>
  <si>
    <t>Közfoglalkoztatottak éves létszám előirányzata:</t>
  </si>
  <si>
    <t xml:space="preserve">    Egyesített Szociális Intézmény</t>
  </si>
  <si>
    <t xml:space="preserve">    Egészségügyi Központ</t>
  </si>
  <si>
    <t>30 fő</t>
  </si>
  <si>
    <t>43 fő</t>
  </si>
  <si>
    <t xml:space="preserve">     Pedagógus</t>
  </si>
  <si>
    <t xml:space="preserve">     Nem pedagógus</t>
  </si>
  <si>
    <t>0 fő</t>
  </si>
  <si>
    <t>AZ ÖNKORMÁNYZAT BEVÉTELEINEK ÉS KIADÁSAINAK ÖSSZESÍTÉSE</t>
  </si>
  <si>
    <t>BERUHÁZÁSOK</t>
  </si>
  <si>
    <t>Részösszesen</t>
  </si>
  <si>
    <t>FELÚJÍTÁSOK</t>
  </si>
  <si>
    <t>Mindösszesen</t>
  </si>
  <si>
    <t>Az engedélyezett átlaglétszám:</t>
  </si>
  <si>
    <t>A közfoglalkoztatottak a Városgondnokságnál kerülnek foglalkoztatásra.</t>
  </si>
  <si>
    <t>Kiadás</t>
  </si>
  <si>
    <t>Személyi juttatás</t>
  </si>
  <si>
    <t>Térfigyelő rendszer kiépítése saját erő</t>
  </si>
  <si>
    <t xml:space="preserve">    Szociális feladatok</t>
  </si>
  <si>
    <t>Bevételek</t>
  </si>
  <si>
    <t>Járulék</t>
  </si>
  <si>
    <t>Dologi</t>
  </si>
  <si>
    <t>Szociális Feladatellátó Társulás</t>
  </si>
  <si>
    <t>Kötött felhasználású állami támogatás (normatíva)</t>
  </si>
  <si>
    <t>Közfoglalkoztatottak éves létszám előir.</t>
  </si>
  <si>
    <t>7.</t>
  </si>
  <si>
    <t>8.</t>
  </si>
  <si>
    <t>5.1</t>
  </si>
  <si>
    <t>5.2</t>
  </si>
  <si>
    <t>5.3</t>
  </si>
  <si>
    <t>5.4</t>
  </si>
  <si>
    <t>5.5</t>
  </si>
  <si>
    <t>5.7</t>
  </si>
  <si>
    <t>5.8</t>
  </si>
  <si>
    <t>Kőrösi utcai vasúti átjáró részbeni felújítása</t>
  </si>
  <si>
    <t>Diákotthon konyha légtechnika (zsírfogó építés)</t>
  </si>
  <si>
    <t>Szennyvízcsatorna bekötésekhez pénzügyi fedezet</t>
  </si>
  <si>
    <t>2013. ÉVI KÖLTSÉGVETÉSE</t>
  </si>
  <si>
    <t>VÁROSGONDNOKSÁG 2013. ÉVI KÖLTSÉGVETÉSE</t>
  </si>
  <si>
    <t>VÁROSI ÓVODÁK ÉS BÖLCSŐDE 2013. ÉVI KÖLTSÉGVETÉSE</t>
  </si>
  <si>
    <t>AZ ÖNKORMÁNYZAT 2013. ÉVI BEVÉTELI ELŐIRÁNYZATAI</t>
  </si>
  <si>
    <t>2013. ÉVI FELHALMOZÁSI BEVÉTELEK RÉSZLETEZÉSE</t>
  </si>
  <si>
    <t>2013. ÉVI KIADÁSI ELŐIRÁNYZATOK</t>
  </si>
  <si>
    <t>2013. ÉVI KIADÁSI ELŐIRÁNYZATAI FELADATONKÉNT</t>
  </si>
  <si>
    <t>2013.</t>
  </si>
  <si>
    <t>2013. ÉVI FELÚJÍTÁSOK ÉS FELHALMOZÁSOK FELADATONKÉNT</t>
  </si>
  <si>
    <t>Várható általános működési támogatás és ágazati feladatok támogatása 2013 évre</t>
  </si>
  <si>
    <t>A helyi önkormányzatok működésének általános támogatása</t>
  </si>
  <si>
    <t>Önkormányzati hivatal működésének támogatása</t>
  </si>
  <si>
    <t>Település- üzemeltetéshez kapcsolódó feladatellátás támogatása összesen</t>
  </si>
  <si>
    <t>Beszámítás összege</t>
  </si>
  <si>
    <t>2013. április 30-áig az 1-3 jogcímen nyújtott éves támogatás összesen</t>
  </si>
  <si>
    <t>Egyéb kötelező önkormányzati feladatok támogatása</t>
  </si>
  <si>
    <t>A települési önkormányzatok egyes köznevelési és gyermekétkeztetési feladatainak támogatása</t>
  </si>
  <si>
    <t>Óvodapedagógusok,  és az óvodapedagógusok nevelő munkáját közvetlenül segítők bértámogatása</t>
  </si>
  <si>
    <t>Óvodaműködtetési támogatás</t>
  </si>
  <si>
    <t>Ingyenes és kedvezményes gyermekétkeztetés támogatása (óvoda, iskola)</t>
  </si>
  <si>
    <t>A települési önkormányzatok szociális és gyermekjóléti feladatainak támogatása</t>
  </si>
  <si>
    <t>Hozzájárulás a pénzbeli szociális ellátásokhoz</t>
  </si>
  <si>
    <t>Szociális és gyermekjóléti alapszolgáltatások általános feladatai- családsegítés</t>
  </si>
  <si>
    <t>Szociális és gyermekjóléti alapszolgáltatások általános feladatai- gyermekjóléti szolgálat</t>
  </si>
  <si>
    <t>Szociális étkeztetés</t>
  </si>
  <si>
    <t>Házi segítségnyújtás</t>
  </si>
  <si>
    <t>Időskorúak nappali intézményi ellátása</t>
  </si>
  <si>
    <t>Gyermekek napközbeni ellátása</t>
  </si>
  <si>
    <t>A számított intézményvezetői és a segítői munkatárs létszámhoz kapcsolódó bértámogatás</t>
  </si>
  <si>
    <t>Intézmény-üzemeltetési támogatás</t>
  </si>
  <si>
    <t>A helyi önkormányzatok általános működésének és ágazati feladatainak támogatása</t>
  </si>
  <si>
    <t>Eredeti előirányzat</t>
  </si>
  <si>
    <t>2013. évre tervezett kifizetés</t>
  </si>
  <si>
    <t xml:space="preserve">        2.2. Gépjárműadó</t>
  </si>
  <si>
    <t xml:space="preserve">       1.1. Általános működési és ágazati támogatások</t>
  </si>
  <si>
    <t>- OEP finanszírozás</t>
  </si>
  <si>
    <t>Római Katolikus Plébánia támogatása (TÁMOP 5.5.1.b-11/2)</t>
  </si>
  <si>
    <t>Lovaspálya lelátójának felújítása</t>
  </si>
  <si>
    <t>Tiszakécskei tanyás térség külterületi földútjainak karbantartása eszközbeszerzéssel (aprító, fűkasza)</t>
  </si>
  <si>
    <t>Tiszakécske szennyvízcsatornázás II. ütem</t>
  </si>
  <si>
    <t>Tiszakécske Szociális Otthon korszerűsítése</t>
  </si>
  <si>
    <t>Tiszakécske Város kulturális és kerékpár-turisztikai fejlesztése</t>
  </si>
  <si>
    <t>Tiszakécskei Holt-Tisza part fejlesztése</t>
  </si>
  <si>
    <t>Művelődési Központ fűtés (bejárati nyílászárók)</t>
  </si>
  <si>
    <t xml:space="preserve">    TÁMOP-3.2.13-12/1/2012-0163 Tanórán kívüli nevelési feladatok</t>
  </si>
  <si>
    <t>Szent Imre tér 2. sz. alatt bérlakásépítés</t>
  </si>
  <si>
    <t>Tiszakécske Holt-Tiszapart fejlesztése</t>
  </si>
  <si>
    <t>Lovaspálya lelátó felújítása</t>
  </si>
  <si>
    <t>Energia racionalizálási pályázat (AJMK, Eü-i Kp., Diákotthon)</t>
  </si>
  <si>
    <t>Lakossági hozzájárulással megvalósított útépítés</t>
  </si>
  <si>
    <t>2013. ÉVI TARTALÉKOK</t>
  </si>
  <si>
    <t xml:space="preserve">      Informatikai feladatok</t>
  </si>
  <si>
    <t>Szent Imre tér - világítás</t>
  </si>
  <si>
    <t xml:space="preserve">   4 db klíma beszerzése</t>
  </si>
  <si>
    <t xml:space="preserve">   Informatikai fejlesztése</t>
  </si>
  <si>
    <t>Hatóságok igazgatási szolg.díjai engedélyezéséhez</t>
  </si>
  <si>
    <t xml:space="preserve">    Lapvibrátor</t>
  </si>
  <si>
    <t xml:space="preserve">    Hondamotor</t>
  </si>
  <si>
    <t xml:space="preserve">    MTZ traktor</t>
  </si>
  <si>
    <t xml:space="preserve">    Szárzúzó, inverter és vésőgép megvásárlása</t>
  </si>
  <si>
    <t>TISZAKÉCSKEI KÖZPONTÚ MIKROTÁRSULÁS 2013. ÉVI  KÖLTSÉGVETÉSE</t>
  </si>
  <si>
    <t xml:space="preserve">Általános tartalék </t>
  </si>
  <si>
    <t xml:space="preserve">11,5 fő </t>
  </si>
  <si>
    <t>Szennyvízcsatornázás II. ütem</t>
  </si>
  <si>
    <t xml:space="preserve"> - EU támogatás</t>
  </si>
  <si>
    <t xml:space="preserve"> - Központi támogatás</t>
  </si>
  <si>
    <t xml:space="preserve">Szoicális Otthon korszerűsítése (Kossuth u., Vörösmarty u.) </t>
  </si>
  <si>
    <t>DAOP-5.2.1/A-11 Tiszakécskei Önkormányzat belterületi vízelvezetése (II. ütem, 2. szakasz)</t>
  </si>
  <si>
    <t xml:space="preserve">    Nagy teljesítményű, vontatható agregátor</t>
  </si>
  <si>
    <t>Szennyvízcsatornázás utáni útfelújítás I. ütem</t>
  </si>
  <si>
    <t>Szennyvízcsatornázás utáni útfelújítás II. ütem</t>
  </si>
  <si>
    <t xml:space="preserve">  Ebből működési tartalék</t>
  </si>
  <si>
    <t xml:space="preserve">  Ebből: Lakásépítési, vásárl.szociális kölcsön</t>
  </si>
  <si>
    <t xml:space="preserve">            Felhalmozási tartalék</t>
  </si>
  <si>
    <t xml:space="preserve">  Ebből: támogatási kölcsönök visszatérülése</t>
  </si>
  <si>
    <t>Egyes szociális és gyermekjóléti feladatok támogatása</t>
  </si>
  <si>
    <t xml:space="preserve">       1.3. Központosított támogatások</t>
  </si>
  <si>
    <t xml:space="preserve"> 1.4. Egyes jövedelempótló támogatások kiegészítése</t>
  </si>
  <si>
    <t xml:space="preserve">       1.2. Könyvtári és közművelődési feladatok támogatása</t>
  </si>
  <si>
    <t>- Jelzőrendszeres házi segítségnyújtás támogatása</t>
  </si>
  <si>
    <t>4.1. Támogatás-értékű működési bevételek</t>
  </si>
  <si>
    <t xml:space="preserve">   1 db számítógép beszerzése</t>
  </si>
  <si>
    <t xml:space="preserve">    Géptároló szín építése</t>
  </si>
  <si>
    <t xml:space="preserve">    Kézi szerszámgépek, szintező műszerek beszerzése</t>
  </si>
  <si>
    <t xml:space="preserve">     2 db számítógép beszerzése</t>
  </si>
  <si>
    <t xml:space="preserve">     Multifunkcionális eszköz vásárlása</t>
  </si>
  <si>
    <t>75 fő</t>
  </si>
  <si>
    <t>105 fő</t>
  </si>
  <si>
    <t>16 fő *</t>
  </si>
  <si>
    <t>* 2013.06.30-ig</t>
  </si>
  <si>
    <t>5.6</t>
  </si>
  <si>
    <t>Kistérségi és Területfejlesztési hozzájárulás</t>
  </si>
  <si>
    <t>Szenvedélybetegek és pszichiátriai betegek nappali ell. Hj.</t>
  </si>
  <si>
    <t xml:space="preserve">      ebből közfoglalkoztatott</t>
  </si>
  <si>
    <t>ebből: - Személyi juttatás</t>
  </si>
  <si>
    <t>Játszószerek építése intézményekbe, közterületekre</t>
  </si>
  <si>
    <t>1/a. sz. melléklet</t>
  </si>
  <si>
    <t>1/c. sz. melléklet</t>
  </si>
  <si>
    <t>1/d. sz. melléklet</t>
  </si>
  <si>
    <t>1/e. sz. melléklet</t>
  </si>
  <si>
    <t>4. sz. melléklet</t>
  </si>
  <si>
    <t>6. sz. melléklet</t>
  </si>
  <si>
    <t>1/f. sz . melléklet</t>
  </si>
  <si>
    <t>7. sz. melléklet</t>
  </si>
  <si>
    <t xml:space="preserve">         ebből EU forrásból finanszírozott támogatásból megvalósuló program</t>
  </si>
  <si>
    <t>Jogcím</t>
  </si>
  <si>
    <t>Összeg</t>
  </si>
  <si>
    <t>Mikrotársulás önkormányzatainak hozzájárulása</t>
  </si>
  <si>
    <t>Dologi kiemelt előirányzaton belül másra nem használható részelőirányzat</t>
  </si>
  <si>
    <t>Képviselő-testület működésének kiadásai</t>
  </si>
  <si>
    <t xml:space="preserve">     ebből EU forrásból megvalósuló projektek kiadása</t>
  </si>
  <si>
    <t>Kötelező</t>
  </si>
  <si>
    <t>Önként vállalt</t>
  </si>
  <si>
    <t>Állami</t>
  </si>
  <si>
    <t>Önként vállalt feladatok</t>
  </si>
  <si>
    <t>Önként vállalt feladat</t>
  </si>
  <si>
    <t>feladatok</t>
  </si>
  <si>
    <t>Működési célú támogatásértékű kiadás</t>
  </si>
  <si>
    <t xml:space="preserve">6. </t>
  </si>
  <si>
    <t>Működési célú pénzeszközátadás államháztartáson kívülre</t>
  </si>
  <si>
    <t xml:space="preserve">  1. Bűnmegelőzési Alapítvány</t>
  </si>
  <si>
    <t xml:space="preserve">  2. Tiszakécske Városért Közalapítvány</t>
  </si>
  <si>
    <t xml:space="preserve">  3. Tiszakécske Szoc. Otthon Közalapítvány</t>
  </si>
  <si>
    <t xml:space="preserve">  4. Gémes Mihály Közhasznú Alapítvány</t>
  </si>
  <si>
    <t>9.</t>
  </si>
  <si>
    <t>Működési célú visszatérítendő támogatás államháztartáson kívülre</t>
  </si>
  <si>
    <t>Felhalmozási célú visszatérítendő támogatás ÁH kívülre</t>
  </si>
  <si>
    <t>10.</t>
  </si>
  <si>
    <t>6.1</t>
  </si>
  <si>
    <t>6.2</t>
  </si>
  <si>
    <t>6.3</t>
  </si>
  <si>
    <t>6.4</t>
  </si>
  <si>
    <t>6.5</t>
  </si>
  <si>
    <t>6.6</t>
  </si>
  <si>
    <t>6.7</t>
  </si>
  <si>
    <t>7.1</t>
  </si>
  <si>
    <t xml:space="preserve">             - Járulék</t>
  </si>
  <si>
    <t xml:space="preserve">             - Dologi kiadások</t>
  </si>
  <si>
    <t xml:space="preserve">             - Ellátottak juttatása</t>
  </si>
  <si>
    <t>Közfoglalkoztatotakkal kapcsolatos kiadások</t>
  </si>
  <si>
    <t>46 fő</t>
  </si>
  <si>
    <t>17 fő</t>
  </si>
  <si>
    <t>BEVÉTELI ELŐIRÁNYZATOK MÓDOSÍTÁSA</t>
  </si>
  <si>
    <t>Intézmények működési bevétele</t>
  </si>
  <si>
    <t>Önkormány-zat sajátos működési bevételei</t>
  </si>
  <si>
    <t>Felhalmo- zási és tőkejellegű bevételek</t>
  </si>
  <si>
    <t>Felhalmo- zási támogatások</t>
  </si>
  <si>
    <t>Támogatási kölcsönök vissza-térülése</t>
  </si>
  <si>
    <t>Önkormány-zat</t>
  </si>
  <si>
    <t>Intézmények</t>
  </si>
  <si>
    <t>Önkormányzat kiadásai</t>
  </si>
  <si>
    <t>Társulások feladatainak költségei</t>
  </si>
  <si>
    <t>Lakásépítési- és vásárlási szociális kölcsön</t>
  </si>
  <si>
    <t>Felhalm. és felúj.kiadások</t>
  </si>
  <si>
    <t>Kiadás összesen</t>
  </si>
  <si>
    <t>Tartalék</t>
  </si>
  <si>
    <t>Bevétel egyidejű megemelése</t>
  </si>
  <si>
    <t>Intézmény neve, módosítás jogcíme</t>
  </si>
  <si>
    <t>Munkaadót terhelő járulék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</si>
  <si>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</si>
  <si>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</si>
  <si>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</si>
  <si>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</si>
  <si>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</si>
  <si>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</si>
  <si>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Mikrotársulások</t>
  </si>
  <si>
    <t>RÉSZÖSSZESEN</t>
  </si>
  <si>
    <t>Önkormányzat</t>
  </si>
  <si>
    <t xml:space="preserve">TARTALÉKOK MÓDOSÍTÁSÁRA VONATKOZÓ DÖNTÉSEK </t>
  </si>
  <si>
    <t>Általános tartalék</t>
  </si>
  <si>
    <t>Értékpapírok értékesítésé-nek bevétele</t>
  </si>
  <si>
    <t>Intézmények kiadásai</t>
  </si>
  <si>
    <t>Működési célú támogatás-értékű kiadás</t>
  </si>
  <si>
    <t>Módosított előirányzat</t>
  </si>
  <si>
    <t>KIADÁSI ELŐIRÁNYZATOK MÓDOSÍTÁSA</t>
  </si>
  <si>
    <t>2012. évi pénz-maradvány</t>
  </si>
  <si>
    <t>Pénzmaradvány elvonás</t>
  </si>
  <si>
    <t>Előző évi pénzmaradvány átvétel</t>
  </si>
  <si>
    <t>Gumikerekes forgókotró</t>
  </si>
  <si>
    <t>Iroda átalakítás és vizesblokk felújítás</t>
  </si>
  <si>
    <t>Előtetők:Műv.K.mozi vészkijárat és ktár bejárati ajtó</t>
  </si>
  <si>
    <t>Paravánok vásárlása</t>
  </si>
  <si>
    <t>Nyílászárók tervezett cseréje</t>
  </si>
  <si>
    <t>Színpadtechnika elektromos vezetékek</t>
  </si>
  <si>
    <t>Színpad padozat és függöny lángmentesítés</t>
  </si>
  <si>
    <t>Ktár ifjúsági részlegére eszköz beszerzés</t>
  </si>
  <si>
    <t>Presszó helyiség büfé rész leválasztása, épület felújítás</t>
  </si>
  <si>
    <t>Menekülési útvonalakat jelző biztonsági irányfények</t>
  </si>
  <si>
    <t>TÁMOP köt.terhelt maradvány</t>
  </si>
  <si>
    <t>Porszívó beszerzés</t>
  </si>
  <si>
    <t>Mosógép beszerzés</t>
  </si>
  <si>
    <t>Hűtő vásárlás</t>
  </si>
  <si>
    <t>Notebook+nyomtató</t>
  </si>
  <si>
    <t>Irodabútor</t>
  </si>
  <si>
    <t>Közművelődési érd.növelő pályázat önerő</t>
  </si>
  <si>
    <t>6.8</t>
  </si>
  <si>
    <t xml:space="preserve">Nemzetközi Gyermekmentő Alaptítvány </t>
  </si>
  <si>
    <t xml:space="preserve">    2012. évi pénzmaradvány</t>
  </si>
  <si>
    <t xml:space="preserve">    Előző évi pénzmaradvány átadás</t>
  </si>
  <si>
    <t>4.4. Előző évi pénzmaradvány átvétel</t>
  </si>
  <si>
    <t>2013. ÉVI KIADÁSI ELŐIRÁNYZATOK INTÉZMÉNYENKÉNT</t>
  </si>
  <si>
    <t xml:space="preserve">                                                                                                                                       1/b. sz. melléklet</t>
  </si>
  <si>
    <t xml:space="preserve">                                                                                                                                                                       2. sz. melléklet</t>
  </si>
  <si>
    <t>10/2013.(V.30.) sz. rendelet</t>
  </si>
  <si>
    <t>10/2013.(V.30) sz. rendelet</t>
  </si>
  <si>
    <t>49. sz.hat.Varrodai gépek, eszközök vásárlása</t>
  </si>
  <si>
    <t>51.sz.hat. Gréder értékesítés</t>
  </si>
  <si>
    <t>51. sz. hat.gréder értékesítés</t>
  </si>
  <si>
    <t>52. sz. hat. Ingatlanvásárlás Szent Imre tér</t>
  </si>
  <si>
    <t>68. sz.hat. VSE sportfejlesztés önrész</t>
  </si>
  <si>
    <t>65.sz.hat.kitüntető díjak</t>
  </si>
  <si>
    <t>40. sz PVB burgonykoptató vásárlás</t>
  </si>
  <si>
    <t>48. PVB Vakok és gyengénlátók egyes. Támog.</t>
  </si>
  <si>
    <t>41. sz.PVB Rákóczi Szövetség támogatása</t>
  </si>
  <si>
    <t>Kiváló tanulók jutalmazása pótei</t>
  </si>
  <si>
    <t>63. sz. hat.Polg. Hiv. épületfelúj. Pótei.</t>
  </si>
  <si>
    <t>Közművelődési érd. Növelő támogatás</t>
  </si>
  <si>
    <t>Közműv. Érd. Növelő támogatás</t>
  </si>
  <si>
    <t>Jövedelempótló támogatás</t>
  </si>
  <si>
    <t>Könyvtári érd.növelő támogatás</t>
  </si>
  <si>
    <t>2013. július</t>
  </si>
  <si>
    <t>Informatikai feladatok támog. és kamat visszautalás</t>
  </si>
  <si>
    <t>Gyermekétk.támog.szerkezetátalakítási tartalékból</t>
  </si>
  <si>
    <t>Nyári gyermekétk.támog.</t>
  </si>
  <si>
    <t>Pótlólagos állami támog.</t>
  </si>
  <si>
    <t>42. sz. PVB,54.sz.hat Szennyvízcsat. bekötés, csap.csat. építés,aszfaltozás</t>
  </si>
  <si>
    <t>43.sz.PVB,55.sz.hat. Szabolcska u. járda és csap. csat.</t>
  </si>
  <si>
    <t>52.sz. PVB Vöröskereszt támogatása</t>
  </si>
  <si>
    <t>Varrodai karbantartási anyag</t>
  </si>
  <si>
    <t>Kiváló tanulók jutalmazása</t>
  </si>
  <si>
    <t>Közművelődési érd.növ.támog.</t>
  </si>
  <si>
    <t>Könyvtári érd.növ.támog.</t>
  </si>
  <si>
    <t>Nyári gyermekétkeztetés</t>
  </si>
  <si>
    <t>Burgonyakoptató vásárlás</t>
  </si>
  <si>
    <t>Lovaspálya lelátó felújítás</t>
  </si>
  <si>
    <t>Lovaspálya leleátó felúj.</t>
  </si>
  <si>
    <t xml:space="preserve"> 1.5. Egyéb központi támogatások (pl. kompenzáció, szerkezetátalakítás)</t>
  </si>
  <si>
    <t>- pótlólagos állami támogatás</t>
  </si>
  <si>
    <t>PH személyi juttatás pótei.</t>
  </si>
  <si>
    <t>Személyi jtuttatás pótei.</t>
  </si>
  <si>
    <t>Varrodai gépek, eszközök vásárlása</t>
  </si>
  <si>
    <t>Ingatlan vásárlás Szent Imre tér</t>
  </si>
  <si>
    <t>Szennyvízcsatorna bekötés, csap.csatorna építés, aszfaltozás</t>
  </si>
  <si>
    <t>Szabolcska utca járda-csap.csatorna építés</t>
  </si>
  <si>
    <t>32,5 fő</t>
  </si>
  <si>
    <t>- informatikai feladatok</t>
  </si>
  <si>
    <t>2013.JÚLIUS 25-I  ÜLÉSRE</t>
  </si>
  <si>
    <t>2013.JÚLIUS 25-I ÜLÉSRE</t>
  </si>
  <si>
    <t>2013. JÚLIUS 25- I ÜLÉSRE</t>
  </si>
  <si>
    <t>Módosított előirányzat 10/2013.(V.30.)</t>
  </si>
  <si>
    <t xml:space="preserve">AZ ÖNKORMÁNYZAT POLGÁRMESTERI HIVATALÁNAK                                                          </t>
  </si>
  <si>
    <t>EGYESÍTETT SZOCIÁLIS INTÉZMÉNY ÉS EGÉSZSÉGÜGYI KÖZPONT 2013. ÉVI KÖLTSÉGVETÉSE</t>
  </si>
  <si>
    <t>ARANY JÁNOS MŰVELŐDÉSI KÖZPONT ÉS VÁROSI KÖNYVTÁR  2013. ÉVI KÖLTSÉGVETÉSE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</si>
</sst>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3"/>
      <name val="Arial"/>
      <family val="2"/>
    </font>
    <font>
      <sz val="10"/>
      <name val="Courier New CE"/>
      <family val="0"/>
    </font>
    <font>
      <sz val="9"/>
      <name val="Courier New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sz val="9"/>
      <name val="Arial CE"/>
      <family val="0"/>
    </font>
    <font>
      <i/>
      <sz val="9"/>
      <name val="Arial CE"/>
      <family val="2"/>
    </font>
    <font>
      <i/>
      <sz val="9"/>
      <color indexed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3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0" fillId="4" borderId="0" applyNumberFormat="0" applyBorder="0" applyAlignment="0" applyProtection="0"/>
    <xf numFmtId="0" fontId="34" fillId="22" borderId="8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13" fillId="0" borderId="0" xfId="56">
      <alignment/>
      <protection/>
    </xf>
    <xf numFmtId="0" fontId="13" fillId="0" borderId="10" xfId="56" applyBorder="1" applyAlignment="1">
      <alignment wrapText="1"/>
      <protection/>
    </xf>
    <xf numFmtId="3" fontId="13" fillId="0" borderId="10" xfId="56" applyNumberFormat="1" applyBorder="1">
      <alignment/>
      <protection/>
    </xf>
    <xf numFmtId="3" fontId="13" fillId="0" borderId="0" xfId="56" applyNumberFormat="1" applyFill="1" applyBorder="1">
      <alignment/>
      <protection/>
    </xf>
    <xf numFmtId="0" fontId="13" fillId="0" borderId="0" xfId="56" applyBorder="1">
      <alignment/>
      <protection/>
    </xf>
    <xf numFmtId="3" fontId="13" fillId="0" borderId="0" xfId="56" applyNumberFormat="1">
      <alignment/>
      <protection/>
    </xf>
    <xf numFmtId="3" fontId="7" fillId="0" borderId="18" xfId="56" applyNumberFormat="1" applyFont="1" applyBorder="1">
      <alignment/>
      <protection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vertical="center" wrapText="1"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 vertical="center"/>
    </xf>
    <xf numFmtId="3" fontId="0" fillId="0" borderId="15" xfId="0" applyNumberFormat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3" fontId="5" fillId="0" borderId="2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0" fillId="22" borderId="16" xfId="0" applyFont="1" applyFill="1" applyBorder="1" applyAlignment="1">
      <alignment/>
    </xf>
    <xf numFmtId="3" fontId="5" fillId="22" borderId="17" xfId="0" applyNumberFormat="1" applyFont="1" applyFill="1" applyBorder="1" applyAlignment="1">
      <alignment/>
    </xf>
    <xf numFmtId="0" fontId="13" fillId="0" borderId="0" xfId="56" applyBorder="1" applyAlignment="1">
      <alignment horizontal="center"/>
      <protection/>
    </xf>
    <xf numFmtId="0" fontId="13" fillId="0" borderId="14" xfId="56" applyBorder="1" applyAlignment="1">
      <alignment wrapText="1"/>
      <protection/>
    </xf>
    <xf numFmtId="3" fontId="13" fillId="0" borderId="15" xfId="56" applyNumberFormat="1" applyBorder="1">
      <alignment/>
      <protection/>
    </xf>
    <xf numFmtId="0" fontId="15" fillId="0" borderId="19" xfId="56" applyFont="1" applyBorder="1" applyAlignment="1">
      <alignment horizontal="center" vertical="center"/>
      <protection/>
    </xf>
    <xf numFmtId="0" fontId="15" fillId="0" borderId="27" xfId="56" applyFont="1" applyBorder="1" applyAlignment="1">
      <alignment horizontal="center" vertical="center"/>
      <protection/>
    </xf>
    <xf numFmtId="0" fontId="15" fillId="0" borderId="27" xfId="56" applyFont="1" applyBorder="1" applyAlignment="1">
      <alignment horizontal="center" vertical="center" wrapText="1"/>
      <protection/>
    </xf>
    <xf numFmtId="0" fontId="15" fillId="0" borderId="28" xfId="56" applyFont="1" applyBorder="1" applyAlignment="1">
      <alignment horizontal="center" vertical="center"/>
      <protection/>
    </xf>
    <xf numFmtId="0" fontId="15" fillId="0" borderId="22" xfId="56" applyFont="1" applyBorder="1">
      <alignment/>
      <protection/>
    </xf>
    <xf numFmtId="3" fontId="15" fillId="0" borderId="29" xfId="56" applyNumberFormat="1" applyFont="1" applyBorder="1">
      <alignment/>
      <protection/>
    </xf>
    <xf numFmtId="0" fontId="15" fillId="0" borderId="29" xfId="56" applyFont="1" applyBorder="1">
      <alignment/>
      <protection/>
    </xf>
    <xf numFmtId="3" fontId="15" fillId="0" borderId="30" xfId="56" applyNumberFormat="1" applyFont="1" applyBorder="1">
      <alignment/>
      <protection/>
    </xf>
    <xf numFmtId="3" fontId="13" fillId="0" borderId="31" xfId="56" applyNumberFormat="1" applyBorder="1">
      <alignment/>
      <protection/>
    </xf>
    <xf numFmtId="0" fontId="13" fillId="0" borderId="31" xfId="56" applyBorder="1" applyAlignment="1">
      <alignment wrapText="1"/>
      <protection/>
    </xf>
    <xf numFmtId="3" fontId="13" fillId="0" borderId="17" xfId="56" applyNumberFormat="1" applyBorder="1">
      <alignment/>
      <protection/>
    </xf>
    <xf numFmtId="0" fontId="13" fillId="0" borderId="16" xfId="56" applyFont="1" applyBorder="1" applyAlignment="1">
      <alignment wrapText="1"/>
      <protection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49" fontId="14" fillId="0" borderId="3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vertical="center"/>
    </xf>
    <xf numFmtId="16" fontId="43" fillId="0" borderId="1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/>
    </xf>
    <xf numFmtId="49" fontId="10" fillId="0" borderId="36" xfId="0" applyNumberFormat="1" applyFont="1" applyFill="1" applyBorder="1" applyAlignment="1">
      <alignment vertical="center" shrinkToFit="1"/>
    </xf>
    <xf numFmtId="49" fontId="9" fillId="0" borderId="36" xfId="0" applyNumberFormat="1" applyFont="1" applyFill="1" applyBorder="1" applyAlignment="1">
      <alignment vertical="center" shrinkToFit="1"/>
    </xf>
    <xf numFmtId="49" fontId="9" fillId="0" borderId="36" xfId="0" applyNumberFormat="1" applyFont="1" applyBorder="1" applyAlignment="1">
      <alignment vertical="center" wrapText="1"/>
    </xf>
    <xf numFmtId="49" fontId="10" fillId="0" borderId="36" xfId="0" applyNumberFormat="1" applyFont="1" applyBorder="1" applyAlignment="1">
      <alignment vertical="center" wrapText="1"/>
    </xf>
    <xf numFmtId="49" fontId="9" fillId="0" borderId="36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0" fillId="0" borderId="37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/>
    </xf>
    <xf numFmtId="0" fontId="1" fillId="0" borderId="0" xfId="0" applyFont="1" applyAlignment="1">
      <alignment/>
    </xf>
    <xf numFmtId="3" fontId="16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44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left" vertical="center" wrapText="1"/>
    </xf>
    <xf numFmtId="0" fontId="8" fillId="0" borderId="45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left" vertical="center" wrapText="1"/>
    </xf>
    <xf numFmtId="0" fontId="8" fillId="0" borderId="4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left" vertical="center" wrapText="1"/>
    </xf>
    <xf numFmtId="0" fontId="10" fillId="0" borderId="40" xfId="0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49" fontId="9" fillId="0" borderId="14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vertical="center" shrinkToFit="1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36" xfId="0" applyFont="1" applyFill="1" applyBorder="1" applyAlignment="1">
      <alignment vertical="center"/>
    </xf>
    <xf numFmtId="49" fontId="8" fillId="0" borderId="14" xfId="0" applyNumberFormat="1" applyFont="1" applyBorder="1" applyAlignment="1">
      <alignment horizontal="left"/>
    </xf>
    <xf numFmtId="0" fontId="8" fillId="0" borderId="36" xfId="0" applyFont="1" applyBorder="1" applyAlignment="1">
      <alignment vertical="center" wrapText="1"/>
    </xf>
    <xf numFmtId="16" fontId="19" fillId="0" borderId="14" xfId="0" applyNumberFormat="1" applyFont="1" applyBorder="1" applyAlignment="1">
      <alignment vertical="center"/>
    </xf>
    <xf numFmtId="16" fontId="8" fillId="0" borderId="14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vertical="center" wrapText="1"/>
    </xf>
    <xf numFmtId="0" fontId="9" fillId="0" borderId="16" xfId="0" applyFont="1" applyBorder="1" applyAlignment="1">
      <alignment/>
    </xf>
    <xf numFmtId="0" fontId="8" fillId="0" borderId="37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3" fontId="1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48" fillId="0" borderId="36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/>
    </xf>
    <xf numFmtId="3" fontId="16" fillId="0" borderId="51" xfId="0" applyNumberFormat="1" applyFont="1" applyBorder="1" applyAlignment="1">
      <alignment vertical="center"/>
    </xf>
    <xf numFmtId="3" fontId="44" fillId="0" borderId="51" xfId="0" applyNumberFormat="1" applyFont="1" applyBorder="1" applyAlignment="1">
      <alignment vertical="center"/>
    </xf>
    <xf numFmtId="3" fontId="16" fillId="0" borderId="46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9" fillId="0" borderId="52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/>
    </xf>
    <xf numFmtId="3" fontId="44" fillId="0" borderId="5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48" xfId="0" applyFont="1" applyFill="1" applyBorder="1" applyAlignment="1">
      <alignment horizontal="left" vertical="center"/>
    </xf>
    <xf numFmtId="3" fontId="44" fillId="0" borderId="40" xfId="0" applyNumberFormat="1" applyFont="1" applyFill="1" applyBorder="1" applyAlignment="1">
      <alignment vertical="center"/>
    </xf>
    <xf numFmtId="0" fontId="9" fillId="0" borderId="32" xfId="0" applyFont="1" applyBorder="1" applyAlignment="1">
      <alignment/>
    </xf>
    <xf numFmtId="3" fontId="9" fillId="0" borderId="53" xfId="0" applyNumberFormat="1" applyFont="1" applyBorder="1" applyAlignment="1">
      <alignment/>
    </xf>
    <xf numFmtId="0" fontId="9" fillId="0" borderId="14" xfId="0" applyFont="1" applyFill="1" applyBorder="1" applyAlignment="1">
      <alignment horizontal="justify" vertical="center"/>
    </xf>
    <xf numFmtId="3" fontId="44" fillId="0" borderId="36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3" fontId="9" fillId="0" borderId="36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9" fillId="0" borderId="4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4" xfId="0" applyFont="1" applyBorder="1" applyAlignment="1">
      <alignment/>
    </xf>
    <xf numFmtId="0" fontId="47" fillId="0" borderId="14" xfId="0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5" xfId="0" applyNumberFormat="1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5" fillId="0" borderId="52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1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3" fontId="13" fillId="0" borderId="1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" fontId="15" fillId="0" borderId="17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57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2" xfId="0" applyFont="1" applyBorder="1" applyAlignment="1">
      <alignment/>
    </xf>
    <xf numFmtId="0" fontId="0" fillId="0" borderId="62" xfId="0" applyBorder="1" applyAlignment="1">
      <alignment/>
    </xf>
    <xf numFmtId="3" fontId="0" fillId="0" borderId="51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5" fillId="0" borderId="6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0" fillId="0" borderId="43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3" fontId="5" fillId="0" borderId="45" xfId="0" applyNumberFormat="1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2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0" fillId="0" borderId="67" xfId="0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36" xfId="0" applyNumberFormat="1" applyFont="1" applyBorder="1" applyAlignment="1">
      <alignment vertical="center"/>
    </xf>
    <xf numFmtId="0" fontId="0" fillId="0" borderId="63" xfId="0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42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/>
    </xf>
    <xf numFmtId="0" fontId="5" fillId="0" borderId="10" xfId="0" applyFont="1" applyBorder="1" applyAlignment="1">
      <alignment/>
    </xf>
    <xf numFmtId="3" fontId="9" fillId="0" borderId="15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21" fillId="0" borderId="44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vertical="center" shrinkToFit="1"/>
    </xf>
    <xf numFmtId="3" fontId="16" fillId="0" borderId="32" xfId="0" applyNumberFormat="1" applyFont="1" applyBorder="1" applyAlignment="1">
      <alignment horizontal="right" vertical="center" wrapText="1"/>
    </xf>
    <xf numFmtId="3" fontId="16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49" fontId="9" fillId="0" borderId="32" xfId="0" applyNumberFormat="1" applyFont="1" applyFill="1" applyBorder="1" applyAlignment="1">
      <alignment vertical="center" wrapText="1" shrinkToFit="1"/>
    </xf>
    <xf numFmtId="3" fontId="44" fillId="0" borderId="32" xfId="0" applyNumberFormat="1" applyFont="1" applyBorder="1" applyAlignment="1">
      <alignment horizontal="right" vertical="center" wrapText="1"/>
    </xf>
    <xf numFmtId="3" fontId="44" fillId="0" borderId="32" xfId="0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49" fontId="9" fillId="0" borderId="3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 shrinkToFit="1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shrinkToFit="1"/>
    </xf>
    <xf numFmtId="0" fontId="44" fillId="0" borderId="0" xfId="0" applyFont="1" applyAlignment="1">
      <alignment/>
    </xf>
    <xf numFmtId="0" fontId="16" fillId="0" borderId="3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49" fontId="9" fillId="0" borderId="32" xfId="0" applyNumberFormat="1" applyFont="1" applyFill="1" applyBorder="1" applyAlignment="1">
      <alignment vertical="center" shrinkToFit="1"/>
    </xf>
    <xf numFmtId="3" fontId="44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6" fillId="0" borderId="32" xfId="0" applyFont="1" applyBorder="1" applyAlignment="1">
      <alignment/>
    </xf>
    <xf numFmtId="0" fontId="45" fillId="0" borderId="51" xfId="0" applyFont="1" applyBorder="1" applyAlignment="1">
      <alignment/>
    </xf>
    <xf numFmtId="3" fontId="45" fillId="0" borderId="51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15" fillId="0" borderId="35" xfId="0" applyFont="1" applyBorder="1" applyAlignment="1">
      <alignment horizontal="center"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3" fontId="16" fillId="0" borderId="32" xfId="0" applyNumberFormat="1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44" fillId="0" borderId="32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71" xfId="0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3" fontId="0" fillId="0" borderId="43" xfId="0" applyNumberFormat="1" applyBorder="1" applyAlignment="1">
      <alignment/>
    </xf>
    <xf numFmtId="3" fontId="0" fillId="0" borderId="64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6" fillId="0" borderId="1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9" fillId="0" borderId="72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44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/>
    </xf>
    <xf numFmtId="49" fontId="14" fillId="0" borderId="14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9" fillId="0" borderId="48" xfId="0" applyFont="1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1" fillId="0" borderId="69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14" fillId="0" borderId="71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3" fontId="14" fillId="0" borderId="74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9" fillId="0" borderId="69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2" borderId="3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63" xfId="0" applyNumberFormat="1" applyFont="1" applyBorder="1" applyAlignment="1">
      <alignment horizontal="center" vertical="center" wrapText="1"/>
    </xf>
    <xf numFmtId="3" fontId="15" fillId="0" borderId="83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6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7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47" fillId="0" borderId="71" xfId="0" applyFont="1" applyFill="1" applyBorder="1" applyAlignment="1">
      <alignment vertical="center"/>
    </xf>
    <xf numFmtId="0" fontId="47" fillId="0" borderId="33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49" fontId="5" fillId="0" borderId="71" xfId="0" applyNumberFormat="1" applyFont="1" applyBorder="1" applyAlignment="1">
      <alignment vertical="center" wrapText="1"/>
    </xf>
    <xf numFmtId="49" fontId="5" fillId="0" borderId="58" xfId="0" applyNumberFormat="1" applyFont="1" applyBorder="1" applyAlignment="1">
      <alignment vertical="center" wrapText="1"/>
    </xf>
    <xf numFmtId="49" fontId="5" fillId="0" borderId="8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0" fillId="0" borderId="69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3" fontId="15" fillId="0" borderId="77" xfId="0" applyNumberFormat="1" applyFont="1" applyBorder="1" applyAlignment="1">
      <alignment horizontal="center" vertical="center" wrapText="1"/>
    </xf>
    <xf numFmtId="3" fontId="15" fillId="0" borderId="8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2" fillId="0" borderId="0" xfId="56" applyFont="1" applyAlignment="1">
      <alignment horizontal="center"/>
      <protection/>
    </xf>
    <xf numFmtId="0" fontId="13" fillId="0" borderId="0" xfId="56" applyAlignment="1">
      <alignment horizontal="center"/>
      <protection/>
    </xf>
    <xf numFmtId="0" fontId="2" fillId="0" borderId="18" xfId="0" applyFont="1" applyBorder="1" applyAlignment="1">
      <alignment horizontal="center"/>
    </xf>
    <xf numFmtId="0" fontId="49" fillId="0" borderId="0" xfId="56" applyFont="1" applyAlignment="1">
      <alignment horizontal="center"/>
      <protection/>
    </xf>
    <xf numFmtId="0" fontId="0" fillId="0" borderId="89" xfId="0" applyBorder="1" applyAlignment="1">
      <alignment/>
    </xf>
    <xf numFmtId="3" fontId="9" fillId="0" borderId="90" xfId="0" applyNumberFormat="1" applyFont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0" fontId="0" fillId="0" borderId="91" xfId="0" applyBorder="1" applyAlignment="1">
      <alignment/>
    </xf>
    <xf numFmtId="0" fontId="9" fillId="24" borderId="92" xfId="0" applyFont="1" applyFill="1" applyBorder="1" applyAlignment="1">
      <alignment horizontal="center" vertical="center"/>
    </xf>
    <xf numFmtId="0" fontId="9" fillId="24" borderId="93" xfId="0" applyFont="1" applyFill="1" applyBorder="1" applyAlignment="1">
      <alignment horizontal="center" vertical="center"/>
    </xf>
    <xf numFmtId="0" fontId="9" fillId="24" borderId="5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5" xfId="0" applyNumberFormat="1" applyFont="1" applyBorder="1" applyAlignment="1">
      <alignment horizontal="right" vertical="center"/>
    </xf>
    <xf numFmtId="0" fontId="0" fillId="0" borderId="8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85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71" xfId="0" applyFont="1" applyBorder="1" applyAlignment="1">
      <alignment horizontal="left" vertical="center"/>
    </xf>
    <xf numFmtId="3" fontId="0" fillId="0" borderId="58" xfId="0" applyNumberFormat="1" applyFont="1" applyBorder="1" applyAlignment="1">
      <alignment horizontal="right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3" fontId="0" fillId="0" borderId="86" xfId="0" applyNumberFormat="1" applyFont="1" applyBorder="1" applyAlignment="1">
      <alignment horizontal="right" vertical="center"/>
    </xf>
    <xf numFmtId="0" fontId="0" fillId="0" borderId="84" xfId="0" applyFont="1" applyBorder="1" applyAlignment="1">
      <alignment horizontal="left" vertical="center"/>
    </xf>
    <xf numFmtId="3" fontId="0" fillId="0" borderId="95" xfId="0" applyNumberFormat="1" applyFont="1" applyBorder="1" applyAlignment="1">
      <alignment horizontal="right" vertical="center"/>
    </xf>
    <xf numFmtId="3" fontId="0" fillId="0" borderId="6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társulások 2012. évi költségvetés összesí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3" sqref="A3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3" width="11.28125" style="0" customWidth="1"/>
    <col min="4" max="4" width="10.140625" style="0" customWidth="1"/>
    <col min="5" max="5" width="11.8515625" style="0" customWidth="1"/>
    <col min="8" max="8" width="10.140625" style="0" customWidth="1"/>
    <col min="9" max="9" width="11.421875" style="0" customWidth="1"/>
    <col min="10" max="10" width="11.8515625" style="0" customWidth="1"/>
    <col min="11" max="11" width="10.28125" style="0" customWidth="1"/>
    <col min="12" max="12" width="11.7109375" style="0" customWidth="1"/>
    <col min="13" max="13" width="11.00390625" style="0" customWidth="1"/>
    <col min="14" max="14" width="11.57421875" style="0" customWidth="1"/>
  </cols>
  <sheetData>
    <row r="1" spans="1:14" ht="15.75">
      <c r="A1" s="470" t="s">
        <v>375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5">
      <c r="A2" s="471" t="s">
        <v>481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</row>
    <row r="3" spans="1:14" ht="12.75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ht="15.75">
      <c r="A4" s="390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4" ht="12.75">
      <c r="A5" s="472"/>
      <c r="B5" s="472"/>
      <c r="C5" s="472"/>
      <c r="D5" s="472"/>
      <c r="E5" s="472"/>
      <c r="F5" s="472"/>
      <c r="G5" s="472"/>
      <c r="H5" s="472"/>
      <c r="I5" s="473" t="s">
        <v>0</v>
      </c>
      <c r="J5" s="473"/>
      <c r="K5" s="473"/>
      <c r="L5" s="473"/>
      <c r="M5" s="473"/>
      <c r="N5" s="473"/>
    </row>
    <row r="6" spans="1:14" ht="23.25" customHeight="1">
      <c r="A6" s="393"/>
      <c r="B6" s="474" t="s">
        <v>376</v>
      </c>
      <c r="C6" s="474"/>
      <c r="D6" s="474" t="s">
        <v>377</v>
      </c>
      <c r="E6" s="474" t="s">
        <v>48</v>
      </c>
      <c r="F6" s="474" t="s">
        <v>50</v>
      </c>
      <c r="G6" s="476" t="s">
        <v>410</v>
      </c>
      <c r="H6" s="474" t="s">
        <v>378</v>
      </c>
      <c r="I6" s="476" t="s">
        <v>379</v>
      </c>
      <c r="J6" s="474" t="s">
        <v>66</v>
      </c>
      <c r="K6" s="474" t="s">
        <v>380</v>
      </c>
      <c r="L6" s="474" t="s">
        <v>84</v>
      </c>
      <c r="M6" s="474" t="s">
        <v>408</v>
      </c>
      <c r="N6" s="474" t="s">
        <v>403</v>
      </c>
    </row>
    <row r="7" spans="1:14" ht="30.75" customHeight="1" thickBot="1">
      <c r="A7" s="394"/>
      <c r="B7" s="395" t="s">
        <v>381</v>
      </c>
      <c r="C7" s="395" t="s">
        <v>382</v>
      </c>
      <c r="D7" s="475"/>
      <c r="E7" s="475"/>
      <c r="F7" s="475"/>
      <c r="G7" s="477"/>
      <c r="H7" s="475"/>
      <c r="I7" s="478"/>
      <c r="J7" s="479"/>
      <c r="K7" s="475"/>
      <c r="L7" s="475"/>
      <c r="M7" s="475"/>
      <c r="N7" s="475"/>
    </row>
    <row r="8" spans="1:14" ht="24" customHeight="1" thickTop="1">
      <c r="A8" s="396" t="s">
        <v>437</v>
      </c>
      <c r="B8" s="397">
        <v>40764</v>
      </c>
      <c r="C8" s="397">
        <v>1174780</v>
      </c>
      <c r="D8" s="398">
        <v>434940</v>
      </c>
      <c r="E8" s="398">
        <v>495369</v>
      </c>
      <c r="F8" s="398">
        <v>151647</v>
      </c>
      <c r="G8" s="398">
        <v>163232</v>
      </c>
      <c r="H8" s="398">
        <v>2100</v>
      </c>
      <c r="I8" s="399">
        <v>0</v>
      </c>
      <c r="J8" s="399">
        <v>1923532</v>
      </c>
      <c r="K8" s="398">
        <v>10000</v>
      </c>
      <c r="L8" s="398">
        <f aca="true" t="shared" si="0" ref="L8:L18">SUM(B8:K8)</f>
        <v>4396364</v>
      </c>
      <c r="M8" s="398">
        <v>1011874</v>
      </c>
      <c r="N8" s="398">
        <v>269120</v>
      </c>
    </row>
    <row r="9" spans="1:14" ht="24">
      <c r="A9" s="400" t="s">
        <v>439</v>
      </c>
      <c r="B9" s="401"/>
      <c r="C9" s="401"/>
      <c r="D9" s="402"/>
      <c r="E9" s="402"/>
      <c r="F9" s="402"/>
      <c r="G9" s="402"/>
      <c r="H9" s="402">
        <v>1651</v>
      </c>
      <c r="I9" s="403"/>
      <c r="J9" s="403"/>
      <c r="K9" s="402"/>
      <c r="L9" s="402">
        <f t="shared" si="0"/>
        <v>1651</v>
      </c>
      <c r="M9" s="402"/>
      <c r="N9" s="402"/>
    </row>
    <row r="10" spans="1:14" ht="24">
      <c r="A10" s="400" t="s">
        <v>449</v>
      </c>
      <c r="B10" s="401"/>
      <c r="C10" s="401"/>
      <c r="D10" s="402"/>
      <c r="E10" s="402">
        <v>408</v>
      </c>
      <c r="F10" s="402"/>
      <c r="G10" s="402"/>
      <c r="H10" s="402"/>
      <c r="I10" s="403"/>
      <c r="J10" s="403"/>
      <c r="K10" s="402"/>
      <c r="L10" s="402">
        <f t="shared" si="0"/>
        <v>408</v>
      </c>
      <c r="M10" s="402"/>
      <c r="N10" s="402"/>
    </row>
    <row r="11" spans="1:14" ht="24">
      <c r="A11" s="400" t="s">
        <v>451</v>
      </c>
      <c r="B11" s="401"/>
      <c r="C11" s="401"/>
      <c r="D11" s="402"/>
      <c r="E11" s="402">
        <v>7906</v>
      </c>
      <c r="F11" s="402">
        <v>-7906</v>
      </c>
      <c r="G11" s="402"/>
      <c r="H11" s="402"/>
      <c r="I11" s="403"/>
      <c r="J11" s="403"/>
      <c r="K11" s="402"/>
      <c r="L11" s="402">
        <f t="shared" si="0"/>
        <v>0</v>
      </c>
      <c r="M11" s="402"/>
      <c r="N11" s="402"/>
    </row>
    <row r="12" spans="1:14" ht="24">
      <c r="A12" s="400" t="s">
        <v>452</v>
      </c>
      <c r="B12" s="401"/>
      <c r="C12" s="401"/>
      <c r="D12" s="402"/>
      <c r="E12" s="402">
        <v>417</v>
      </c>
      <c r="F12" s="402"/>
      <c r="G12" s="402"/>
      <c r="H12" s="402"/>
      <c r="I12" s="403"/>
      <c r="J12" s="403"/>
      <c r="K12" s="402"/>
      <c r="L12" s="402">
        <f t="shared" si="0"/>
        <v>417</v>
      </c>
      <c r="M12" s="402"/>
      <c r="N12" s="402"/>
    </row>
    <row r="13" spans="1:14" ht="36">
      <c r="A13" s="400" t="s">
        <v>454</v>
      </c>
      <c r="B13" s="401"/>
      <c r="C13" s="401"/>
      <c r="D13" s="402"/>
      <c r="E13" s="402"/>
      <c r="F13" s="402">
        <v>6070</v>
      </c>
      <c r="G13" s="402"/>
      <c r="H13" s="402"/>
      <c r="I13" s="403"/>
      <c r="J13" s="403"/>
      <c r="K13" s="402"/>
      <c r="L13" s="402">
        <f t="shared" si="0"/>
        <v>6070</v>
      </c>
      <c r="M13" s="402"/>
      <c r="N13" s="402"/>
    </row>
    <row r="14" spans="1:14" ht="24">
      <c r="A14" s="400" t="s">
        <v>455</v>
      </c>
      <c r="B14" s="401"/>
      <c r="C14" s="401"/>
      <c r="D14" s="402"/>
      <c r="E14" s="402">
        <v>1586</v>
      </c>
      <c r="F14" s="402"/>
      <c r="G14" s="402"/>
      <c r="H14" s="402"/>
      <c r="I14" s="403"/>
      <c r="J14" s="403"/>
      <c r="K14" s="402"/>
      <c r="L14" s="402">
        <f t="shared" si="0"/>
        <v>1586</v>
      </c>
      <c r="M14" s="402"/>
      <c r="N14" s="402"/>
    </row>
    <row r="15" spans="1:14" ht="12.75">
      <c r="A15" s="400" t="s">
        <v>456</v>
      </c>
      <c r="B15" s="401"/>
      <c r="C15" s="401"/>
      <c r="D15" s="402"/>
      <c r="E15" s="402">
        <v>1616</v>
      </c>
      <c r="F15" s="402"/>
      <c r="G15" s="402"/>
      <c r="H15" s="402"/>
      <c r="I15" s="403"/>
      <c r="J15" s="403"/>
      <c r="K15" s="402"/>
      <c r="L15" s="402">
        <f t="shared" si="0"/>
        <v>1616</v>
      </c>
      <c r="M15" s="402"/>
      <c r="N15" s="402"/>
    </row>
    <row r="16" spans="1:14" ht="12.75">
      <c r="A16" s="400" t="s">
        <v>457</v>
      </c>
      <c r="B16" s="401"/>
      <c r="C16" s="401"/>
      <c r="D16" s="402"/>
      <c r="E16" s="402"/>
      <c r="F16" s="402">
        <v>1132</v>
      </c>
      <c r="G16" s="402"/>
      <c r="H16" s="402"/>
      <c r="I16" s="403"/>
      <c r="J16" s="403"/>
      <c r="K16" s="402"/>
      <c r="L16" s="402">
        <f t="shared" si="0"/>
        <v>1132</v>
      </c>
      <c r="M16" s="402"/>
      <c r="N16" s="402"/>
    </row>
    <row r="17" spans="1:14" ht="24">
      <c r="A17" s="400" t="s">
        <v>467</v>
      </c>
      <c r="B17" s="401"/>
      <c r="C17" s="401"/>
      <c r="D17" s="402"/>
      <c r="E17" s="402"/>
      <c r="F17" s="402"/>
      <c r="G17" s="402"/>
      <c r="H17" s="402"/>
      <c r="I17" s="403">
        <v>-9789</v>
      </c>
      <c r="J17" s="403"/>
      <c r="K17" s="402"/>
      <c r="L17" s="402">
        <f t="shared" si="0"/>
        <v>-9789</v>
      </c>
      <c r="M17" s="402"/>
      <c r="N17" s="402"/>
    </row>
    <row r="18" spans="1:14" ht="12.75">
      <c r="A18" s="400" t="s">
        <v>171</v>
      </c>
      <c r="B18" s="401"/>
      <c r="C18" s="401">
        <v>5517</v>
      </c>
      <c r="D18" s="402"/>
      <c r="E18" s="402"/>
      <c r="F18" s="402"/>
      <c r="G18" s="402"/>
      <c r="H18" s="402"/>
      <c r="I18" s="403"/>
      <c r="J18" s="403"/>
      <c r="K18" s="402"/>
      <c r="L18" s="402">
        <f t="shared" si="0"/>
        <v>5517</v>
      </c>
      <c r="M18" s="402"/>
      <c r="N18" s="402"/>
    </row>
    <row r="19" spans="1:14" ht="12.75">
      <c r="A19" s="405" t="s">
        <v>31</v>
      </c>
      <c r="B19" s="160">
        <f aca="true" t="shared" si="1" ref="B19:N19">SUM(B8:B18)</f>
        <v>40764</v>
      </c>
      <c r="C19" s="160">
        <f t="shared" si="1"/>
        <v>1180297</v>
      </c>
      <c r="D19" s="160">
        <f t="shared" si="1"/>
        <v>434940</v>
      </c>
      <c r="E19" s="160">
        <f t="shared" si="1"/>
        <v>507302</v>
      </c>
      <c r="F19" s="160">
        <f t="shared" si="1"/>
        <v>150943</v>
      </c>
      <c r="G19" s="160">
        <f t="shared" si="1"/>
        <v>163232</v>
      </c>
      <c r="H19" s="160">
        <f t="shared" si="1"/>
        <v>3751</v>
      </c>
      <c r="I19" s="160">
        <f t="shared" si="1"/>
        <v>-9789</v>
      </c>
      <c r="J19" s="160">
        <f t="shared" si="1"/>
        <v>1923532</v>
      </c>
      <c r="K19" s="160">
        <f t="shared" si="1"/>
        <v>10000</v>
      </c>
      <c r="L19" s="160">
        <f t="shared" si="1"/>
        <v>4404972</v>
      </c>
      <c r="M19" s="160">
        <f t="shared" si="1"/>
        <v>1011874</v>
      </c>
      <c r="N19" s="160">
        <f t="shared" si="1"/>
        <v>269120</v>
      </c>
    </row>
    <row r="20" spans="1:14" ht="12.75">
      <c r="A20" s="22"/>
      <c r="K20" s="1"/>
      <c r="L20" s="1"/>
      <c r="N20" s="1"/>
    </row>
    <row r="21" spans="1:14" ht="12.75">
      <c r="A21" t="s">
        <v>453</v>
      </c>
      <c r="B21" s="1"/>
      <c r="C21" s="1"/>
      <c r="L21" s="1"/>
      <c r="M21" s="1"/>
      <c r="N21" s="1"/>
    </row>
  </sheetData>
  <mergeCells count="16">
    <mergeCell ref="G6:G7"/>
    <mergeCell ref="L6:L7"/>
    <mergeCell ref="M6:M7"/>
    <mergeCell ref="N6:N7"/>
    <mergeCell ref="H6:H7"/>
    <mergeCell ref="I6:I7"/>
    <mergeCell ref="J6:J7"/>
    <mergeCell ref="K6:K7"/>
    <mergeCell ref="B6:C6"/>
    <mergeCell ref="D6:D7"/>
    <mergeCell ref="E6:E7"/>
    <mergeCell ref="F6:F7"/>
    <mergeCell ref="A1:N1"/>
    <mergeCell ref="A2:N2"/>
    <mergeCell ref="A5:H5"/>
    <mergeCell ref="I5:N5"/>
  </mergeCells>
  <printOptions/>
  <pageMargins left="0.25" right="0.75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I25"/>
  <sheetViews>
    <sheetView zoomScalePageLayoutView="0" workbookViewId="0" topLeftCell="A7">
      <selection activeCell="E4" sqref="E4"/>
    </sheetView>
  </sheetViews>
  <sheetFormatPr defaultColWidth="9.140625" defaultRowHeight="12.75"/>
  <cols>
    <col min="1" max="1" width="47.7109375" style="0" customWidth="1"/>
    <col min="2" max="2" width="9.8515625" style="0" customWidth="1"/>
    <col min="3" max="3" width="10.00390625" style="0" customWidth="1"/>
    <col min="5" max="5" width="10.140625" style="0" customWidth="1"/>
  </cols>
  <sheetData>
    <row r="1" spans="1:9" ht="19.5" customHeight="1">
      <c r="A1" s="456" t="s">
        <v>172</v>
      </c>
      <c r="B1" s="456"/>
      <c r="C1" s="456"/>
      <c r="D1" s="456"/>
      <c r="E1" s="456"/>
      <c r="F1" s="456"/>
      <c r="G1" s="456"/>
      <c r="H1" s="456"/>
      <c r="I1" s="456"/>
    </row>
    <row r="2" spans="1:9" ht="21.75" customHeight="1">
      <c r="A2" s="456" t="s">
        <v>239</v>
      </c>
      <c r="B2" s="456"/>
      <c r="C2" s="456"/>
      <c r="D2" s="456"/>
      <c r="E2" s="456"/>
      <c r="F2" s="456"/>
      <c r="G2" s="456"/>
      <c r="H2" s="456"/>
      <c r="I2" s="456"/>
    </row>
    <row r="3" ht="15.75">
      <c r="A3" s="2"/>
    </row>
    <row r="4" spans="1:2" ht="15.75">
      <c r="A4" s="2"/>
      <c r="B4" s="14"/>
    </row>
    <row r="5" spans="1:9" ht="14.25">
      <c r="A5" s="41"/>
      <c r="C5" s="530"/>
      <c r="D5" s="530"/>
      <c r="E5" s="530"/>
      <c r="G5" s="530" t="s">
        <v>330</v>
      </c>
      <c r="H5" s="530"/>
      <c r="I5" s="530"/>
    </row>
    <row r="6" spans="1:9" ht="14.25">
      <c r="A6" s="41"/>
      <c r="C6" s="531"/>
      <c r="D6" s="531"/>
      <c r="E6" s="531"/>
      <c r="G6" s="531" t="s">
        <v>0</v>
      </c>
      <c r="H6" s="531"/>
      <c r="I6" s="531"/>
    </row>
    <row r="7" ht="14.25">
      <c r="A7" s="41"/>
    </row>
    <row r="8" spans="1:9" ht="23.25" customHeight="1">
      <c r="A8" s="527" t="s">
        <v>3</v>
      </c>
      <c r="B8" s="523" t="s">
        <v>482</v>
      </c>
      <c r="C8" s="523"/>
      <c r="D8" s="523"/>
      <c r="E8" s="523"/>
      <c r="F8" s="523" t="s">
        <v>406</v>
      </c>
      <c r="G8" s="523"/>
      <c r="H8" s="523"/>
      <c r="I8" s="523"/>
    </row>
    <row r="9" spans="1:9" ht="27.75" customHeight="1">
      <c r="A9" s="528"/>
      <c r="B9" s="153" t="s">
        <v>344</v>
      </c>
      <c r="C9" s="153" t="s">
        <v>345</v>
      </c>
      <c r="D9" s="153" t="s">
        <v>346</v>
      </c>
      <c r="E9" s="524" t="s">
        <v>87</v>
      </c>
      <c r="F9" s="153" t="s">
        <v>344</v>
      </c>
      <c r="G9" s="153" t="s">
        <v>345</v>
      </c>
      <c r="H9" s="153" t="s">
        <v>346</v>
      </c>
      <c r="I9" s="524" t="s">
        <v>87</v>
      </c>
    </row>
    <row r="10" spans="1:9" ht="26.25" customHeight="1" thickBot="1">
      <c r="A10" s="529"/>
      <c r="B10" s="526" t="s">
        <v>349</v>
      </c>
      <c r="C10" s="526"/>
      <c r="D10" s="526"/>
      <c r="E10" s="525"/>
      <c r="F10" s="526" t="s">
        <v>349</v>
      </c>
      <c r="G10" s="526"/>
      <c r="H10" s="526"/>
      <c r="I10" s="525"/>
    </row>
    <row r="11" spans="1:9" ht="19.5" customHeight="1" thickTop="1">
      <c r="A11" s="263" t="s">
        <v>342</v>
      </c>
      <c r="B11" s="264">
        <v>25809</v>
      </c>
      <c r="C11" s="264">
        <v>6582</v>
      </c>
      <c r="D11" s="265"/>
      <c r="E11" s="266">
        <f>SUM(B11:D11)</f>
        <v>32391</v>
      </c>
      <c r="F11" s="264">
        <v>25809</v>
      </c>
      <c r="G11" s="264">
        <v>6582</v>
      </c>
      <c r="H11" s="265"/>
      <c r="I11" s="266">
        <f>SUM(F11:H11)</f>
        <v>32391</v>
      </c>
    </row>
    <row r="12" spans="1:9" ht="19.5" customHeight="1">
      <c r="A12" s="263" t="s">
        <v>372</v>
      </c>
      <c r="B12" s="264"/>
      <c r="C12" s="264">
        <v>25708</v>
      </c>
      <c r="D12" s="265"/>
      <c r="E12" s="266">
        <f>SUM(B12:D12)</f>
        <v>25708</v>
      </c>
      <c r="F12" s="264"/>
      <c r="G12" s="264">
        <v>25708</v>
      </c>
      <c r="H12" s="265"/>
      <c r="I12" s="266">
        <f>SUM(F12:H12)</f>
        <v>25708</v>
      </c>
    </row>
    <row r="13" spans="1:9" ht="18" customHeight="1">
      <c r="A13" s="267" t="s">
        <v>122</v>
      </c>
      <c r="B13" s="269"/>
      <c r="C13" s="269">
        <v>6000</v>
      </c>
      <c r="D13" s="270"/>
      <c r="E13" s="266">
        <f>SUM(B13:D13)</f>
        <v>6000</v>
      </c>
      <c r="F13" s="269"/>
      <c r="G13" s="269">
        <v>6000</v>
      </c>
      <c r="H13" s="270"/>
      <c r="I13" s="266">
        <f>SUM(F13:H13)</f>
        <v>6000</v>
      </c>
    </row>
    <row r="14" spans="1:9" ht="24">
      <c r="A14" s="271" t="s">
        <v>123</v>
      </c>
      <c r="B14" s="270"/>
      <c r="C14" s="272">
        <v>2500</v>
      </c>
      <c r="D14" s="270"/>
      <c r="E14" s="266">
        <f>SUM(C14:D14)</f>
        <v>2500</v>
      </c>
      <c r="F14" s="270"/>
      <c r="G14" s="272">
        <v>2500</v>
      </c>
      <c r="H14" s="270"/>
      <c r="I14" s="266">
        <f>SUM(G14:H14)</f>
        <v>2500</v>
      </c>
    </row>
    <row r="15" spans="1:9" ht="18" customHeight="1">
      <c r="A15" s="273" t="s">
        <v>124</v>
      </c>
      <c r="B15" s="270"/>
      <c r="C15" s="274">
        <v>25000</v>
      </c>
      <c r="D15" s="270"/>
      <c r="E15" s="266">
        <f>SUM(C15:D15)</f>
        <v>25000</v>
      </c>
      <c r="F15" s="270"/>
      <c r="G15" s="274">
        <v>25000</v>
      </c>
      <c r="H15" s="270"/>
      <c r="I15" s="266">
        <f>SUM(G15:H15)</f>
        <v>25000</v>
      </c>
    </row>
    <row r="16" spans="1:9" ht="18" customHeight="1">
      <c r="A16" s="273" t="s">
        <v>288</v>
      </c>
      <c r="B16" s="270"/>
      <c r="C16" s="274">
        <v>2000</v>
      </c>
      <c r="D16" s="270"/>
      <c r="E16" s="266">
        <f>SUM(C16:D16)</f>
        <v>2000</v>
      </c>
      <c r="F16" s="270"/>
      <c r="G16" s="274">
        <v>2000</v>
      </c>
      <c r="H16" s="270"/>
      <c r="I16" s="266">
        <f>SUM(G16:H16)</f>
        <v>2000</v>
      </c>
    </row>
    <row r="17" spans="1:9" ht="18" customHeight="1">
      <c r="A17" s="273" t="s">
        <v>125</v>
      </c>
      <c r="B17" s="275">
        <v>24292</v>
      </c>
      <c r="C17" s="275">
        <v>62129</v>
      </c>
      <c r="D17" s="270"/>
      <c r="E17" s="266">
        <f>SUM(B17:D17)</f>
        <v>86421</v>
      </c>
      <c r="F17" s="275">
        <v>24292</v>
      </c>
      <c r="G17" s="275">
        <v>65380</v>
      </c>
      <c r="H17" s="270"/>
      <c r="I17" s="266">
        <f>SUM(F17:H17)</f>
        <v>89672</v>
      </c>
    </row>
    <row r="18" spans="1:9" ht="18" customHeight="1">
      <c r="A18" s="273" t="s">
        <v>126</v>
      </c>
      <c r="B18" s="270"/>
      <c r="C18" s="274">
        <v>3750</v>
      </c>
      <c r="D18" s="270"/>
      <c r="E18" s="266">
        <f>SUM(C18:D18)</f>
        <v>3750</v>
      </c>
      <c r="F18" s="270"/>
      <c r="G18" s="274">
        <v>3750</v>
      </c>
      <c r="H18" s="270"/>
      <c r="I18" s="266">
        <f>SUM(G18:H18)</f>
        <v>3750</v>
      </c>
    </row>
    <row r="19" spans="1:9" ht="18" customHeight="1">
      <c r="A19" s="273" t="s">
        <v>127</v>
      </c>
      <c r="B19" s="270"/>
      <c r="C19" s="274">
        <v>9432</v>
      </c>
      <c r="D19" s="270"/>
      <c r="E19" s="266">
        <f>SUM(C19:D19)</f>
        <v>9432</v>
      </c>
      <c r="F19" s="270"/>
      <c r="G19" s="274">
        <v>9432</v>
      </c>
      <c r="H19" s="270"/>
      <c r="I19" s="266">
        <f>SUM(G19:H19)</f>
        <v>9432</v>
      </c>
    </row>
    <row r="20" spans="1:9" ht="18" customHeight="1">
      <c r="A20" s="276" t="s">
        <v>128</v>
      </c>
      <c r="B20" s="269">
        <v>42000</v>
      </c>
      <c r="C20" s="269"/>
      <c r="D20" s="270"/>
      <c r="E20" s="266">
        <f>SUM(B20:D20)</f>
        <v>42000</v>
      </c>
      <c r="F20" s="269">
        <v>42000</v>
      </c>
      <c r="G20" s="269"/>
      <c r="H20" s="270"/>
      <c r="I20" s="266">
        <f>SUM(F20:H20)</f>
        <v>42000</v>
      </c>
    </row>
    <row r="21" spans="1:9" ht="18" customHeight="1">
      <c r="A21" s="276" t="s">
        <v>129</v>
      </c>
      <c r="B21" s="270"/>
      <c r="C21" s="268">
        <v>1000</v>
      </c>
      <c r="D21" s="270"/>
      <c r="E21" s="266">
        <f>SUM(C21:D21)</f>
        <v>1000</v>
      </c>
      <c r="F21" s="270"/>
      <c r="G21" s="268">
        <v>1000</v>
      </c>
      <c r="H21" s="270"/>
      <c r="I21" s="266">
        <f>SUM(G21:H21)</f>
        <v>1000</v>
      </c>
    </row>
    <row r="22" spans="1:9" ht="18" customHeight="1">
      <c r="A22" s="276" t="s">
        <v>130</v>
      </c>
      <c r="B22" s="269">
        <v>45504</v>
      </c>
      <c r="C22" s="269"/>
      <c r="D22" s="270"/>
      <c r="E22" s="266">
        <f>SUM(B22:D22)</f>
        <v>45504</v>
      </c>
      <c r="F22" s="269">
        <v>45504</v>
      </c>
      <c r="G22" s="269"/>
      <c r="H22" s="270"/>
      <c r="I22" s="266">
        <f>SUM(F22:H22)</f>
        <v>45504</v>
      </c>
    </row>
    <row r="23" spans="1:9" ht="18" customHeight="1">
      <c r="A23" s="276" t="s">
        <v>26</v>
      </c>
      <c r="B23" s="270"/>
      <c r="C23" s="268">
        <v>3500</v>
      </c>
      <c r="D23" s="270"/>
      <c r="E23" s="266">
        <f>SUM(C23:D23)</f>
        <v>3500</v>
      </c>
      <c r="F23" s="270"/>
      <c r="G23" s="268">
        <v>3500</v>
      </c>
      <c r="H23" s="270"/>
      <c r="I23" s="266">
        <f>SUM(G23:H23)</f>
        <v>3500</v>
      </c>
    </row>
    <row r="24" spans="1:9" ht="18" customHeight="1">
      <c r="A24" s="276" t="s">
        <v>138</v>
      </c>
      <c r="B24" s="269">
        <v>2000</v>
      </c>
      <c r="C24" s="270"/>
      <c r="D24" s="270"/>
      <c r="E24" s="266">
        <f>SUM(B24:D24)</f>
        <v>2000</v>
      </c>
      <c r="F24" s="269">
        <v>2000</v>
      </c>
      <c r="G24" s="270"/>
      <c r="H24" s="270"/>
      <c r="I24" s="266">
        <f>SUM(F24:H24)</f>
        <v>2000</v>
      </c>
    </row>
    <row r="25" spans="1:9" ht="18" customHeight="1">
      <c r="A25" s="277" t="s">
        <v>16</v>
      </c>
      <c r="B25" s="278">
        <f aca="true" t="shared" si="0" ref="B25:I25">SUM(B11:B24)</f>
        <v>139605</v>
      </c>
      <c r="C25" s="278">
        <f t="shared" si="0"/>
        <v>147601</v>
      </c>
      <c r="D25" s="278">
        <f t="shared" si="0"/>
        <v>0</v>
      </c>
      <c r="E25" s="279">
        <f t="shared" si="0"/>
        <v>287206</v>
      </c>
      <c r="F25" s="278">
        <f t="shared" si="0"/>
        <v>139605</v>
      </c>
      <c r="G25" s="278">
        <f t="shared" si="0"/>
        <v>150852</v>
      </c>
      <c r="H25" s="278">
        <f t="shared" si="0"/>
        <v>0</v>
      </c>
      <c r="I25" s="279">
        <f t="shared" si="0"/>
        <v>290457</v>
      </c>
    </row>
  </sheetData>
  <sheetProtection/>
  <mergeCells count="13">
    <mergeCell ref="F8:I8"/>
    <mergeCell ref="I9:I10"/>
    <mergeCell ref="F10:H10"/>
    <mergeCell ref="G5:I5"/>
    <mergeCell ref="G6:I6"/>
    <mergeCell ref="C5:E5"/>
    <mergeCell ref="C6:E6"/>
    <mergeCell ref="A1:I1"/>
    <mergeCell ref="A2:I2"/>
    <mergeCell ref="B8:E8"/>
    <mergeCell ref="E9:E10"/>
    <mergeCell ref="B10:D10"/>
    <mergeCell ref="A8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F29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35.140625" style="0" customWidth="1"/>
    <col min="2" max="2" width="10.7109375" style="0" customWidth="1"/>
    <col min="3" max="4" width="11.421875" style="0" customWidth="1"/>
    <col min="5" max="5" width="11.7109375" style="0" customWidth="1"/>
  </cols>
  <sheetData>
    <row r="1" spans="1:5" ht="15.75">
      <c r="A1" s="508" t="s">
        <v>1</v>
      </c>
      <c r="B1" s="508"/>
      <c r="C1" s="508"/>
      <c r="D1" s="508"/>
      <c r="E1" s="508"/>
    </row>
    <row r="2" spans="1:5" ht="15.75">
      <c r="A2" s="508" t="s">
        <v>2</v>
      </c>
      <c r="B2" s="508"/>
      <c r="C2" s="508"/>
      <c r="D2" s="508"/>
      <c r="E2" s="508"/>
    </row>
    <row r="3" spans="1:5" ht="15.75">
      <c r="A3" s="508" t="s">
        <v>240</v>
      </c>
      <c r="B3" s="508"/>
      <c r="C3" s="508"/>
      <c r="D3" s="508"/>
      <c r="E3" s="508"/>
    </row>
    <row r="4" spans="1:5" ht="15.75">
      <c r="A4" s="2"/>
      <c r="B4" s="2"/>
      <c r="C4" s="2"/>
      <c r="D4" s="2"/>
      <c r="E4" s="2"/>
    </row>
    <row r="5" spans="4:5" ht="12.75">
      <c r="D5" s="530" t="s">
        <v>331</v>
      </c>
      <c r="E5" s="530"/>
    </row>
    <row r="6" spans="4:5" ht="12.75">
      <c r="D6" s="505" t="s">
        <v>0</v>
      </c>
      <c r="E6" s="505"/>
    </row>
    <row r="7" spans="4:5" ht="12.75">
      <c r="D7" s="3"/>
      <c r="E7" s="3"/>
    </row>
    <row r="8" spans="1:6" ht="51">
      <c r="A8" s="46" t="s">
        <v>3</v>
      </c>
      <c r="B8" s="47" t="s">
        <v>265</v>
      </c>
      <c r="C8" s="48" t="s">
        <v>4</v>
      </c>
      <c r="D8" s="48" t="s">
        <v>5</v>
      </c>
      <c r="E8" s="47" t="s">
        <v>6</v>
      </c>
      <c r="F8" s="111"/>
    </row>
    <row r="9" spans="1:6" ht="19.5" customHeight="1">
      <c r="A9" s="253" t="s">
        <v>7</v>
      </c>
      <c r="B9" s="161">
        <v>4000</v>
      </c>
      <c r="C9" s="161">
        <v>0</v>
      </c>
      <c r="D9" s="161">
        <v>0</v>
      </c>
      <c r="E9" s="280">
        <f aca="true" t="shared" si="0" ref="E9:E17">SUM(B9-D9)</f>
        <v>4000</v>
      </c>
      <c r="F9" s="112"/>
    </row>
    <row r="10" spans="1:6" ht="30" customHeight="1">
      <c r="A10" s="281" t="s">
        <v>8</v>
      </c>
      <c r="B10" s="161">
        <v>7540</v>
      </c>
      <c r="C10" s="161">
        <v>100</v>
      </c>
      <c r="D10" s="161">
        <v>7540</v>
      </c>
      <c r="E10" s="280">
        <f t="shared" si="0"/>
        <v>0</v>
      </c>
      <c r="F10" s="112"/>
    </row>
    <row r="11" spans="1:6" ht="19.5" customHeight="1">
      <c r="A11" s="253" t="s">
        <v>18</v>
      </c>
      <c r="B11" s="161">
        <v>27000</v>
      </c>
      <c r="C11" s="282" t="s">
        <v>9</v>
      </c>
      <c r="D11" s="161">
        <v>22400</v>
      </c>
      <c r="E11" s="280">
        <f t="shared" si="0"/>
        <v>4600</v>
      </c>
      <c r="F11" s="112"/>
    </row>
    <row r="12" spans="1:6" ht="19.5" customHeight="1">
      <c r="A12" s="253" t="s">
        <v>10</v>
      </c>
      <c r="B12" s="161">
        <v>3000</v>
      </c>
      <c r="C12" s="161">
        <v>0</v>
      </c>
      <c r="D12" s="161">
        <v>0</v>
      </c>
      <c r="E12" s="280">
        <f t="shared" si="0"/>
        <v>3000</v>
      </c>
      <c r="F12" s="112"/>
    </row>
    <row r="13" spans="1:6" ht="19.5" customHeight="1">
      <c r="A13" s="253" t="s">
        <v>11</v>
      </c>
      <c r="B13" s="161">
        <v>32000</v>
      </c>
      <c r="C13" s="161">
        <v>90</v>
      </c>
      <c r="D13" s="161">
        <v>28800</v>
      </c>
      <c r="E13" s="280">
        <f t="shared" si="0"/>
        <v>3200</v>
      </c>
      <c r="F13" s="112"/>
    </row>
    <row r="14" spans="1:6" ht="19.5" customHeight="1">
      <c r="A14" s="253" t="s">
        <v>12</v>
      </c>
      <c r="B14" s="161">
        <v>10000</v>
      </c>
      <c r="C14" s="161">
        <v>90</v>
      </c>
      <c r="D14" s="161">
        <v>9000</v>
      </c>
      <c r="E14" s="280">
        <f t="shared" si="0"/>
        <v>1000</v>
      </c>
      <c r="F14" s="112"/>
    </row>
    <row r="15" spans="1:6" ht="19.5" customHeight="1">
      <c r="A15" s="253" t="s">
        <v>13</v>
      </c>
      <c r="B15" s="161">
        <v>1000</v>
      </c>
      <c r="C15" s="161">
        <v>0</v>
      </c>
      <c r="D15" s="161">
        <v>0</v>
      </c>
      <c r="E15" s="280">
        <f t="shared" si="0"/>
        <v>1000</v>
      </c>
      <c r="F15" s="112"/>
    </row>
    <row r="16" spans="1:6" ht="19.5" customHeight="1">
      <c r="A16" s="253" t="s">
        <v>14</v>
      </c>
      <c r="B16" s="161">
        <v>1000</v>
      </c>
      <c r="C16" s="161">
        <v>0</v>
      </c>
      <c r="D16" s="161">
        <v>0</v>
      </c>
      <c r="E16" s="280">
        <f t="shared" si="0"/>
        <v>1000</v>
      </c>
      <c r="F16" s="112"/>
    </row>
    <row r="17" spans="1:6" ht="19.5" customHeight="1">
      <c r="A17" s="253" t="s">
        <v>15</v>
      </c>
      <c r="B17" s="161">
        <v>500</v>
      </c>
      <c r="C17" s="161">
        <v>100</v>
      </c>
      <c r="D17" s="161">
        <v>500</v>
      </c>
      <c r="E17" s="280">
        <f t="shared" si="0"/>
        <v>0</v>
      </c>
      <c r="F17" s="112"/>
    </row>
    <row r="18" spans="1:6" ht="19.5" customHeight="1">
      <c r="A18" s="283" t="s">
        <v>16</v>
      </c>
      <c r="B18" s="160">
        <f>SUM(B9:B17)</f>
        <v>86040</v>
      </c>
      <c r="C18" s="160"/>
      <c r="D18" s="160">
        <f>SUM(D9:D17)</f>
        <v>68240</v>
      </c>
      <c r="E18" s="260">
        <f>SUM(E9:E17)</f>
        <v>17800</v>
      </c>
      <c r="F18" s="113"/>
    </row>
    <row r="19" spans="1:6" ht="12.75">
      <c r="A19" s="284"/>
      <c r="B19" s="285"/>
      <c r="C19" s="285"/>
      <c r="D19" s="285"/>
      <c r="E19" s="286"/>
      <c r="F19" s="25"/>
    </row>
    <row r="20" spans="1:6" ht="12.75">
      <c r="A20" s="284"/>
      <c r="B20" s="285"/>
      <c r="C20" s="285"/>
      <c r="D20" s="285"/>
      <c r="E20" s="286"/>
      <c r="F20" s="25"/>
    </row>
    <row r="21" spans="1:6" ht="16.5" customHeight="1">
      <c r="A21" s="287" t="s">
        <v>19</v>
      </c>
      <c r="B21" s="288">
        <v>27000</v>
      </c>
      <c r="C21" s="289">
        <v>80.9</v>
      </c>
      <c r="D21" s="288">
        <v>22400</v>
      </c>
      <c r="E21" s="290">
        <v>4600</v>
      </c>
      <c r="F21" s="25"/>
    </row>
    <row r="22" spans="1:6" ht="16.5" customHeight="1">
      <c r="A22" s="287" t="s">
        <v>17</v>
      </c>
      <c r="B22" s="161"/>
      <c r="C22" s="115"/>
      <c r="D22" s="115"/>
      <c r="E22" s="280"/>
      <c r="F22" s="112"/>
    </row>
    <row r="23" spans="1:6" ht="26.25" customHeight="1">
      <c r="A23" s="291" t="s">
        <v>20</v>
      </c>
      <c r="B23" s="161">
        <v>8000</v>
      </c>
      <c r="C23" s="115">
        <v>90</v>
      </c>
      <c r="D23" s="115">
        <v>7200</v>
      </c>
      <c r="E23" s="280">
        <f>SUM(B23-D23)</f>
        <v>800</v>
      </c>
      <c r="F23" s="112"/>
    </row>
    <row r="24" spans="1:6" ht="25.5" customHeight="1">
      <c r="A24" s="291" t="s">
        <v>21</v>
      </c>
      <c r="B24" s="161">
        <v>19000</v>
      </c>
      <c r="C24" s="115">
        <v>80</v>
      </c>
      <c r="D24" s="115">
        <v>15200</v>
      </c>
      <c r="E24" s="280">
        <f>SUM(B24-D24)</f>
        <v>3800</v>
      </c>
      <c r="F24" s="112"/>
    </row>
    <row r="25" spans="1:6" ht="12.75">
      <c r="A25" s="292"/>
      <c r="B25" s="293">
        <f>SUM(B22:B24)</f>
        <v>27000</v>
      </c>
      <c r="C25" s="293"/>
      <c r="D25" s="293">
        <f>SUM(D22:D24)</f>
        <v>22400</v>
      </c>
      <c r="E25" s="294">
        <f>SUM(E22:E24)</f>
        <v>4600</v>
      </c>
      <c r="F25" s="7"/>
    </row>
    <row r="26" ht="12.75">
      <c r="A26" s="8"/>
    </row>
    <row r="27" ht="12.75">
      <c r="A27" s="9"/>
    </row>
    <row r="28" ht="12.75">
      <c r="A28" s="9"/>
    </row>
    <row r="29" ht="12.75">
      <c r="A29" s="9"/>
    </row>
  </sheetData>
  <sheetProtection/>
  <mergeCells count="5">
    <mergeCell ref="D6:E6"/>
    <mergeCell ref="A1:E1"/>
    <mergeCell ref="A2:E2"/>
    <mergeCell ref="A3:E3"/>
    <mergeCell ref="D5:E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F63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4.28125" style="0" customWidth="1"/>
    <col min="4" max="4" width="12.7109375" style="0" customWidth="1"/>
  </cols>
  <sheetData>
    <row r="1" spans="1:3" ht="17.25" customHeight="1">
      <c r="A1" s="484" t="s">
        <v>241</v>
      </c>
      <c r="B1" s="484"/>
      <c r="C1" s="484"/>
    </row>
    <row r="2" spans="1:4" ht="12.75">
      <c r="A2" s="12"/>
      <c r="B2" s="12"/>
      <c r="C2" s="13"/>
      <c r="D2" s="13" t="s">
        <v>332</v>
      </c>
    </row>
    <row r="3" spans="1:4" ht="12.75">
      <c r="A3" s="12"/>
      <c r="B3" s="12"/>
      <c r="C3" s="13"/>
      <c r="D3" s="13" t="s">
        <v>0</v>
      </c>
    </row>
    <row r="4" spans="1:3" ht="12.75">
      <c r="A4" s="12"/>
      <c r="B4" s="12"/>
      <c r="C4" s="14"/>
    </row>
    <row r="5" spans="1:4" ht="41.25" customHeight="1">
      <c r="A5" s="532" t="s">
        <v>23</v>
      </c>
      <c r="B5" s="515"/>
      <c r="C5" s="118" t="s">
        <v>482</v>
      </c>
      <c r="D5" s="118" t="s">
        <v>406</v>
      </c>
    </row>
    <row r="6" spans="1:4" ht="32.25" customHeight="1" thickBot="1">
      <c r="A6" s="533"/>
      <c r="B6" s="534"/>
      <c r="C6" s="152" t="s">
        <v>347</v>
      </c>
      <c r="D6" s="152" t="s">
        <v>347</v>
      </c>
    </row>
    <row r="7" spans="1:3" ht="21.75" customHeight="1" thickTop="1">
      <c r="A7" s="539" t="s">
        <v>205</v>
      </c>
      <c r="B7" s="540"/>
      <c r="C7" s="541"/>
    </row>
    <row r="8" spans="1:4" ht="15" customHeight="1">
      <c r="A8" s="253">
        <v>1</v>
      </c>
      <c r="B8" s="115" t="s">
        <v>328</v>
      </c>
      <c r="C8" s="254">
        <v>1700</v>
      </c>
      <c r="D8" s="254">
        <v>1700</v>
      </c>
    </row>
    <row r="9" spans="1:4" ht="15" customHeight="1">
      <c r="A9" s="253">
        <v>2</v>
      </c>
      <c r="B9" s="114" t="s">
        <v>24</v>
      </c>
      <c r="C9" s="254">
        <v>5200</v>
      </c>
      <c r="D9" s="254">
        <v>5200</v>
      </c>
    </row>
    <row r="10" spans="1:4" ht="15" customHeight="1">
      <c r="A10" s="253">
        <v>3</v>
      </c>
      <c r="B10" s="115" t="s">
        <v>25</v>
      </c>
      <c r="C10" s="254">
        <v>8000</v>
      </c>
      <c r="D10" s="254">
        <v>8000</v>
      </c>
    </row>
    <row r="11" spans="1:4" ht="15.75" customHeight="1">
      <c r="A11" s="253">
        <v>4</v>
      </c>
      <c r="B11" s="114" t="s">
        <v>282</v>
      </c>
      <c r="C11" s="254">
        <v>6000</v>
      </c>
      <c r="D11" s="254">
        <v>6000</v>
      </c>
    </row>
    <row r="12" spans="1:4" ht="15" customHeight="1">
      <c r="A12" s="253">
        <v>5</v>
      </c>
      <c r="B12" s="116" t="s">
        <v>27</v>
      </c>
      <c r="C12" s="254">
        <v>7100</v>
      </c>
      <c r="D12" s="254">
        <v>7100</v>
      </c>
    </row>
    <row r="13" spans="1:4" ht="15" customHeight="1">
      <c r="A13" s="253">
        <v>6</v>
      </c>
      <c r="B13" s="115" t="s">
        <v>161</v>
      </c>
      <c r="C13" s="254">
        <v>1000</v>
      </c>
      <c r="D13" s="254">
        <v>1000</v>
      </c>
    </row>
    <row r="14" spans="1:4" ht="15" customHeight="1">
      <c r="A14" s="253">
        <v>7</v>
      </c>
      <c r="B14" s="15" t="s">
        <v>32</v>
      </c>
      <c r="C14" s="254">
        <v>24000</v>
      </c>
      <c r="D14" s="254">
        <v>24000</v>
      </c>
    </row>
    <row r="15" spans="1:4" ht="17.25" customHeight="1">
      <c r="A15" s="253">
        <v>8</v>
      </c>
      <c r="B15" s="16" t="s">
        <v>151</v>
      </c>
      <c r="C15" s="254">
        <v>44000</v>
      </c>
      <c r="D15" s="254">
        <v>44000</v>
      </c>
    </row>
    <row r="16" spans="1:4" ht="27.75" customHeight="1">
      <c r="A16" s="253">
        <v>9</v>
      </c>
      <c r="B16" s="16" t="s">
        <v>148</v>
      </c>
      <c r="C16" s="254">
        <v>102928</v>
      </c>
      <c r="D16" s="254">
        <v>102928</v>
      </c>
    </row>
    <row r="17" spans="1:4" ht="15" customHeight="1">
      <c r="A17" s="253">
        <v>10</v>
      </c>
      <c r="B17" s="115" t="s">
        <v>146</v>
      </c>
      <c r="C17" s="254">
        <v>591588</v>
      </c>
      <c r="D17" s="254">
        <v>591588</v>
      </c>
    </row>
    <row r="18" spans="1:4" ht="15" customHeight="1">
      <c r="A18" s="253">
        <v>11</v>
      </c>
      <c r="B18" s="115" t="s">
        <v>28</v>
      </c>
      <c r="C18" s="254">
        <v>600</v>
      </c>
      <c r="D18" s="254">
        <v>600</v>
      </c>
    </row>
    <row r="19" spans="1:4" ht="28.5" customHeight="1">
      <c r="A19" s="253">
        <v>12</v>
      </c>
      <c r="B19" s="16" t="s">
        <v>152</v>
      </c>
      <c r="C19" s="254">
        <v>40108</v>
      </c>
      <c r="D19" s="254">
        <v>40108</v>
      </c>
    </row>
    <row r="20" spans="1:4" s="17" customFormat="1" ht="15" customHeight="1">
      <c r="A20" s="253">
        <v>13</v>
      </c>
      <c r="B20" s="16" t="s">
        <v>231</v>
      </c>
      <c r="C20" s="254">
        <v>6000</v>
      </c>
      <c r="D20" s="254">
        <v>6000</v>
      </c>
    </row>
    <row r="21" spans="1:4" ht="15" customHeight="1">
      <c r="A21" s="253">
        <v>14</v>
      </c>
      <c r="B21" s="16" t="s">
        <v>34</v>
      </c>
      <c r="C21" s="254">
        <v>1000</v>
      </c>
      <c r="D21" s="254">
        <v>1000</v>
      </c>
    </row>
    <row r="22" spans="1:4" ht="15" customHeight="1">
      <c r="A22" s="253">
        <v>15</v>
      </c>
      <c r="B22" s="16" t="s">
        <v>276</v>
      </c>
      <c r="C22" s="254">
        <v>5000</v>
      </c>
      <c r="D22" s="254">
        <v>5000</v>
      </c>
    </row>
    <row r="23" spans="1:4" ht="15" customHeight="1">
      <c r="A23" s="253">
        <v>16</v>
      </c>
      <c r="B23" s="16" t="s">
        <v>37</v>
      </c>
      <c r="C23" s="254">
        <v>6000</v>
      </c>
      <c r="D23" s="254">
        <v>6000</v>
      </c>
    </row>
    <row r="24" spans="1:4" ht="15" customHeight="1">
      <c r="A24" s="253">
        <v>17</v>
      </c>
      <c r="B24" s="16" t="s">
        <v>38</v>
      </c>
      <c r="C24" s="254">
        <v>7000</v>
      </c>
      <c r="D24" s="254">
        <v>7000</v>
      </c>
    </row>
    <row r="25" spans="1:4" ht="15" customHeight="1" hidden="1">
      <c r="A25" s="253">
        <v>18</v>
      </c>
      <c r="B25" s="16"/>
      <c r="C25" s="254"/>
      <c r="D25" s="254"/>
    </row>
    <row r="26" spans="1:4" ht="15" customHeight="1" hidden="1">
      <c r="A26" s="253">
        <v>19</v>
      </c>
      <c r="B26" s="16"/>
      <c r="C26" s="254"/>
      <c r="D26" s="254"/>
    </row>
    <row r="27" spans="1:4" ht="15" customHeight="1" hidden="1">
      <c r="A27" s="253">
        <v>20</v>
      </c>
      <c r="B27" s="16"/>
      <c r="C27" s="254"/>
      <c r="D27" s="254"/>
    </row>
    <row r="28" spans="1:4" ht="15" customHeight="1" hidden="1">
      <c r="A28" s="253">
        <v>21</v>
      </c>
      <c r="B28" s="16"/>
      <c r="C28" s="254"/>
      <c r="D28" s="254"/>
    </row>
    <row r="29" spans="1:4" ht="24" customHeight="1">
      <c r="A29" s="253">
        <v>22</v>
      </c>
      <c r="B29" s="79" t="s">
        <v>271</v>
      </c>
      <c r="C29" s="254">
        <v>10464</v>
      </c>
      <c r="D29" s="254">
        <v>10464</v>
      </c>
    </row>
    <row r="30" spans="1:4" ht="15" customHeight="1">
      <c r="A30" s="253">
        <v>23</v>
      </c>
      <c r="B30" s="16" t="s">
        <v>302</v>
      </c>
      <c r="C30" s="254">
        <v>153000</v>
      </c>
      <c r="D30" s="254">
        <v>153000</v>
      </c>
    </row>
    <row r="31" spans="1:4" ht="15" customHeight="1">
      <c r="A31" s="253">
        <v>24</v>
      </c>
      <c r="B31" s="16" t="s">
        <v>213</v>
      </c>
      <c r="C31" s="254">
        <v>1584</v>
      </c>
      <c r="D31" s="254">
        <v>1584</v>
      </c>
    </row>
    <row r="32" spans="1:4" ht="15" customHeight="1">
      <c r="A32" s="253">
        <v>25</v>
      </c>
      <c r="B32" s="16" t="s">
        <v>232</v>
      </c>
      <c r="C32" s="254">
        <v>29000</v>
      </c>
      <c r="D32" s="254">
        <v>29000</v>
      </c>
    </row>
    <row r="33" spans="1:4" ht="15" customHeight="1">
      <c r="A33" s="253">
        <v>26</v>
      </c>
      <c r="B33" s="16" t="s">
        <v>278</v>
      </c>
      <c r="C33" s="254">
        <v>150000</v>
      </c>
      <c r="D33" s="254">
        <v>150000</v>
      </c>
    </row>
    <row r="34" spans="1:4" ht="15" customHeight="1">
      <c r="A34" s="253">
        <v>27</v>
      </c>
      <c r="B34" s="16" t="s">
        <v>279</v>
      </c>
      <c r="C34" s="254">
        <v>6288</v>
      </c>
      <c r="D34" s="254">
        <v>6288</v>
      </c>
    </row>
    <row r="35" spans="1:4" ht="15" customHeight="1">
      <c r="A35" s="253">
        <v>28</v>
      </c>
      <c r="B35" s="16" t="s">
        <v>303</v>
      </c>
      <c r="C35" s="254">
        <v>150000</v>
      </c>
      <c r="D35" s="254">
        <v>150000</v>
      </c>
    </row>
    <row r="36" spans="1:4" ht="15" customHeight="1">
      <c r="A36" s="253">
        <v>29</v>
      </c>
      <c r="B36" s="16" t="s">
        <v>285</v>
      </c>
      <c r="C36" s="254">
        <v>1000</v>
      </c>
      <c r="D36" s="254">
        <v>1000</v>
      </c>
    </row>
    <row r="37" spans="1:4" ht="15" customHeight="1">
      <c r="A37" s="253">
        <v>30</v>
      </c>
      <c r="B37" s="446" t="s">
        <v>411</v>
      </c>
      <c r="C37" s="254">
        <v>20000</v>
      </c>
      <c r="D37" s="254">
        <v>20000</v>
      </c>
    </row>
    <row r="38" spans="1:4" ht="15" customHeight="1">
      <c r="A38" s="253">
        <v>30</v>
      </c>
      <c r="B38" s="446" t="s">
        <v>473</v>
      </c>
      <c r="C38" s="254"/>
      <c r="D38" s="254">
        <v>1686</v>
      </c>
    </row>
    <row r="39" spans="1:4" ht="15" customHeight="1">
      <c r="A39" s="253">
        <v>30</v>
      </c>
      <c r="B39" s="446" t="s">
        <v>474</v>
      </c>
      <c r="C39" s="254"/>
      <c r="D39" s="254">
        <v>17000</v>
      </c>
    </row>
    <row r="40" spans="1:4" ht="15" customHeight="1">
      <c r="A40" s="253">
        <v>30</v>
      </c>
      <c r="B40" s="446" t="s">
        <v>475</v>
      </c>
      <c r="C40" s="254"/>
      <c r="D40" s="254">
        <v>29845</v>
      </c>
    </row>
    <row r="41" spans="1:4" ht="15" customHeight="1">
      <c r="A41" s="253">
        <v>30</v>
      </c>
      <c r="B41" s="446" t="s">
        <v>476</v>
      </c>
      <c r="C41" s="254"/>
      <c r="D41" s="254">
        <v>14300</v>
      </c>
    </row>
    <row r="42" spans="1:4" ht="15" customHeight="1">
      <c r="A42" s="537" t="s">
        <v>206</v>
      </c>
      <c r="B42" s="538"/>
      <c r="C42" s="255">
        <f>SUM(C8:C37)</f>
        <v>1378560</v>
      </c>
      <c r="D42" s="255">
        <f>SUM(D8:D41)</f>
        <v>1441391</v>
      </c>
    </row>
    <row r="43" spans="1:4" ht="18" customHeight="1">
      <c r="A43" s="84"/>
      <c r="B43" s="226" t="s">
        <v>30</v>
      </c>
      <c r="C43" s="256"/>
      <c r="D43" s="571"/>
    </row>
    <row r="44" spans="1:4" ht="15" customHeight="1">
      <c r="A44" s="253">
        <v>31</v>
      </c>
      <c r="B44" s="117" t="s">
        <v>299</v>
      </c>
      <c r="C44" s="254">
        <v>76509</v>
      </c>
      <c r="D44" s="572">
        <v>76509</v>
      </c>
    </row>
    <row r="45" spans="1:4" ht="15.75" customHeight="1">
      <c r="A45" s="537" t="s">
        <v>206</v>
      </c>
      <c r="B45" s="538"/>
      <c r="C45" s="255">
        <f>SUM(C44:C44)</f>
        <v>76509</v>
      </c>
      <c r="D45" s="573">
        <f>SUM(D44:D44)</f>
        <v>76509</v>
      </c>
    </row>
    <row r="46" spans="1:4" ht="12" customHeight="1">
      <c r="A46" s="575"/>
      <c r="B46" s="576"/>
      <c r="C46" s="576"/>
      <c r="D46" s="577"/>
    </row>
    <row r="47" spans="1:4" ht="24.75" customHeight="1">
      <c r="A47" s="544" t="s">
        <v>207</v>
      </c>
      <c r="B47" s="545"/>
      <c r="C47" s="546"/>
      <c r="D47" s="574"/>
    </row>
    <row r="48" spans="1:4" ht="15" customHeight="1">
      <c r="A48" s="253">
        <v>32</v>
      </c>
      <c r="B48" s="115" t="s">
        <v>147</v>
      </c>
      <c r="C48" s="254">
        <v>4585</v>
      </c>
      <c r="D48" s="254">
        <v>4585</v>
      </c>
    </row>
    <row r="49" spans="1:4" ht="15" customHeight="1">
      <c r="A49" s="253">
        <v>33</v>
      </c>
      <c r="B49" s="115" t="s">
        <v>33</v>
      </c>
      <c r="C49" s="254">
        <v>25000</v>
      </c>
      <c r="D49" s="254">
        <v>29000</v>
      </c>
    </row>
    <row r="50" spans="1:4" ht="15" customHeight="1">
      <c r="A50" s="253">
        <v>34</v>
      </c>
      <c r="B50" s="16" t="s">
        <v>35</v>
      </c>
      <c r="C50" s="254">
        <v>2500</v>
      </c>
      <c r="D50" s="254">
        <v>2500</v>
      </c>
    </row>
    <row r="51" spans="1:4" ht="15" customHeight="1">
      <c r="A51" s="253">
        <v>35</v>
      </c>
      <c r="B51" s="16" t="s">
        <v>36</v>
      </c>
      <c r="C51" s="254">
        <v>1000</v>
      </c>
      <c r="D51" s="254">
        <v>1000</v>
      </c>
    </row>
    <row r="52" spans="1:4" ht="15" customHeight="1">
      <c r="A52" s="253">
        <v>36</v>
      </c>
      <c r="B52" s="16" t="s">
        <v>280</v>
      </c>
      <c r="C52" s="254">
        <v>12236</v>
      </c>
      <c r="D52" s="254">
        <v>12236</v>
      </c>
    </row>
    <row r="53" spans="1:4" ht="15" customHeight="1">
      <c r="A53" s="253">
        <v>37</v>
      </c>
      <c r="B53" s="16" t="s">
        <v>230</v>
      </c>
      <c r="C53" s="254">
        <v>1200</v>
      </c>
      <c r="D53" s="254">
        <v>1200</v>
      </c>
    </row>
    <row r="54" spans="1:4" ht="15" customHeight="1">
      <c r="A54" s="253">
        <v>38</v>
      </c>
      <c r="B54" s="16" t="s">
        <v>281</v>
      </c>
      <c r="C54" s="254">
        <v>310472</v>
      </c>
      <c r="D54" s="254">
        <v>310472</v>
      </c>
    </row>
    <row r="55" spans="1:4" s="17" customFormat="1" ht="12.75" customHeight="1">
      <c r="A55" s="535" t="s">
        <v>206</v>
      </c>
      <c r="B55" s="536"/>
      <c r="C55" s="255">
        <f>SUM(C48:C54)</f>
        <v>356993</v>
      </c>
      <c r="D55" s="255">
        <f>SUM(D48:D54)</f>
        <v>360993</v>
      </c>
    </row>
    <row r="56" spans="1:3" ht="18" customHeight="1">
      <c r="A56" s="30"/>
      <c r="B56" s="226" t="s">
        <v>30</v>
      </c>
      <c r="C56" s="257"/>
    </row>
    <row r="57" spans="1:4" ht="15" customHeight="1">
      <c r="A57" s="253">
        <v>39</v>
      </c>
      <c r="B57" s="15" t="s">
        <v>274</v>
      </c>
      <c r="C57" s="254">
        <v>499958</v>
      </c>
      <c r="D57" s="254">
        <v>499958</v>
      </c>
    </row>
    <row r="58" spans="1:4" ht="14.25" customHeight="1">
      <c r="A58" s="535" t="s">
        <v>206</v>
      </c>
      <c r="B58" s="536"/>
      <c r="C58" s="255">
        <f>SUM(C57:C57)</f>
        <v>499958</v>
      </c>
      <c r="D58" s="255">
        <f>SUM(D57:D57)</f>
        <v>499958</v>
      </c>
    </row>
    <row r="59" spans="1:6" s="41" customFormat="1" ht="24" customHeight="1">
      <c r="A59" s="542" t="s">
        <v>208</v>
      </c>
      <c r="B59" s="543"/>
      <c r="C59" s="258">
        <f>SUM(C42,C45,C55,C58)</f>
        <v>2312020</v>
      </c>
      <c r="D59" s="258">
        <f>SUM(D42,D45,D55,D58)</f>
        <v>2378851</v>
      </c>
      <c r="F59" s="450"/>
    </row>
    <row r="63" ht="12.75">
      <c r="C63" s="1"/>
    </row>
  </sheetData>
  <sheetProtection/>
  <mergeCells count="10">
    <mergeCell ref="A46:D46"/>
    <mergeCell ref="A59:B59"/>
    <mergeCell ref="A47:C47"/>
    <mergeCell ref="A45:B45"/>
    <mergeCell ref="A5:B6"/>
    <mergeCell ref="A1:C1"/>
    <mergeCell ref="A55:B55"/>
    <mergeCell ref="A58:B58"/>
    <mergeCell ref="A42:B42"/>
    <mergeCell ref="A7:C7"/>
  </mergeCells>
  <printOptions horizontalCentered="1"/>
  <pageMargins left="0.7874015748031497" right="0.54" top="0.44" bottom="0.54" header="0.23" footer="0.2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D1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3.421875" style="0" customWidth="1"/>
    <col min="2" max="2" width="12.8515625" style="0" customWidth="1"/>
    <col min="3" max="3" width="12.421875" style="0" customWidth="1"/>
  </cols>
  <sheetData>
    <row r="1" spans="1:3" ht="16.5">
      <c r="A1" s="514" t="s">
        <v>283</v>
      </c>
      <c r="B1" s="514"/>
      <c r="C1" s="514"/>
    </row>
    <row r="2" ht="16.5">
      <c r="A2" s="36"/>
    </row>
    <row r="3" ht="16.5">
      <c r="A3" s="42"/>
    </row>
    <row r="4" spans="1:4" ht="12.75">
      <c r="A4" s="530" t="s">
        <v>335</v>
      </c>
      <c r="B4" s="553"/>
      <c r="C4" s="553"/>
      <c r="D4" s="10"/>
    </row>
    <row r="5" spans="1:4" ht="12.75">
      <c r="A5" s="17"/>
      <c r="B5" s="530" t="s">
        <v>0</v>
      </c>
      <c r="C5" s="553"/>
      <c r="D5" s="10"/>
    </row>
    <row r="6" ht="12.75">
      <c r="A6" s="17"/>
    </row>
    <row r="7" spans="1:3" ht="19.5" customHeight="1">
      <c r="A7" s="550" t="s">
        <v>131</v>
      </c>
      <c r="B7" s="547" t="s">
        <v>482</v>
      </c>
      <c r="C7" s="547" t="s">
        <v>406</v>
      </c>
    </row>
    <row r="8" spans="1:3" ht="6.75" customHeight="1">
      <c r="A8" s="551"/>
      <c r="B8" s="548"/>
      <c r="C8" s="548"/>
    </row>
    <row r="9" spans="1:3" ht="12.75" customHeight="1" thickBot="1">
      <c r="A9" s="552"/>
      <c r="B9" s="549"/>
      <c r="C9" s="549"/>
    </row>
    <row r="10" spans="1:3" ht="16.5" customHeight="1" thickTop="1">
      <c r="A10" s="252" t="s">
        <v>132</v>
      </c>
      <c r="B10" s="295">
        <f>SUM(B11:B12)</f>
        <v>40000</v>
      </c>
      <c r="C10" s="295">
        <f>SUM(C11:C12)</f>
        <v>40000</v>
      </c>
    </row>
    <row r="11" spans="1:3" ht="30" customHeight="1">
      <c r="A11" s="296" t="s">
        <v>133</v>
      </c>
      <c r="B11" s="297">
        <v>20000</v>
      </c>
      <c r="C11" s="297">
        <v>20000</v>
      </c>
    </row>
    <row r="12" spans="1:3" ht="16.5" customHeight="1">
      <c r="A12" s="298" t="s">
        <v>134</v>
      </c>
      <c r="B12" s="299">
        <v>20000</v>
      </c>
      <c r="C12" s="299">
        <v>20000</v>
      </c>
    </row>
    <row r="13" spans="1:3" ht="16.5" customHeight="1">
      <c r="A13" s="300" t="s">
        <v>135</v>
      </c>
      <c r="B13" s="301">
        <f>SUM(B14:B15)</f>
        <v>253923</v>
      </c>
      <c r="C13" s="301">
        <f>SUM(C14:C15)</f>
        <v>253923</v>
      </c>
    </row>
    <row r="14" spans="1:3" ht="16.5" customHeight="1">
      <c r="A14" s="298" t="s">
        <v>136</v>
      </c>
      <c r="B14" s="299">
        <v>74333</v>
      </c>
      <c r="C14" s="299">
        <v>74333</v>
      </c>
    </row>
    <row r="15" spans="1:3" ht="16.5" customHeight="1">
      <c r="A15" s="298" t="s">
        <v>137</v>
      </c>
      <c r="B15" s="299">
        <v>179590</v>
      </c>
      <c r="C15" s="299">
        <v>179590</v>
      </c>
    </row>
    <row r="16" spans="1:3" ht="16.5" customHeight="1">
      <c r="A16" s="300" t="s">
        <v>294</v>
      </c>
      <c r="B16" s="302">
        <v>261880</v>
      </c>
      <c r="C16" s="302">
        <v>187547</v>
      </c>
    </row>
    <row r="17" spans="1:3" ht="16.5" customHeight="1">
      <c r="A17" s="303" t="s">
        <v>31</v>
      </c>
      <c r="B17" s="304">
        <f>SUM(B10,B13,B16)</f>
        <v>555803</v>
      </c>
      <c r="C17" s="304">
        <f>SUM(C10,C13,C16)</f>
        <v>481470</v>
      </c>
    </row>
  </sheetData>
  <sheetProtection/>
  <mergeCells count="6">
    <mergeCell ref="B7:B9"/>
    <mergeCell ref="A7:A9"/>
    <mergeCell ref="C7:C9"/>
    <mergeCell ref="A4:C4"/>
    <mergeCell ref="B5:C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.8515625" style="0" customWidth="1"/>
    <col min="2" max="2" width="43.00390625" style="0" customWidth="1"/>
    <col min="3" max="3" width="14.00390625" style="0" customWidth="1"/>
    <col min="4" max="4" width="8.421875" style="0" customWidth="1"/>
  </cols>
  <sheetData>
    <row r="1" spans="1:10" ht="15" customHeight="1">
      <c r="A1" s="561" t="s">
        <v>483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ht="18" customHeight="1">
      <c r="A2" s="508" t="s">
        <v>233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2:5" ht="15.75">
      <c r="B3" s="2"/>
      <c r="C3" s="2"/>
      <c r="D3" s="2"/>
      <c r="E3" s="2"/>
    </row>
    <row r="5" spans="2:10" ht="12.75">
      <c r="B5" s="530" t="s">
        <v>435</v>
      </c>
      <c r="C5" s="530"/>
      <c r="D5" s="530"/>
      <c r="E5" s="530"/>
      <c r="F5" s="530"/>
      <c r="G5" s="553"/>
      <c r="H5" s="553"/>
      <c r="I5" s="553"/>
      <c r="J5" s="553"/>
    </row>
    <row r="6" spans="2:10" ht="12.75">
      <c r="B6" s="531" t="s">
        <v>0</v>
      </c>
      <c r="C6" s="531"/>
      <c r="D6" s="531"/>
      <c r="E6" s="531"/>
      <c r="F6" s="531"/>
      <c r="G6" s="553"/>
      <c r="H6" s="553"/>
      <c r="I6" s="553"/>
      <c r="J6" s="553"/>
    </row>
    <row r="7" ht="12.75">
      <c r="C7" s="14"/>
    </row>
    <row r="8" spans="2:10" ht="31.5" customHeight="1">
      <c r="B8" s="558" t="s">
        <v>169</v>
      </c>
      <c r="C8" s="523" t="s">
        <v>482</v>
      </c>
      <c r="D8" s="523"/>
      <c r="E8" s="523"/>
      <c r="F8" s="523"/>
      <c r="G8" s="523" t="s">
        <v>406</v>
      </c>
      <c r="H8" s="523"/>
      <c r="I8" s="523"/>
      <c r="J8" s="523"/>
    </row>
    <row r="9" spans="2:10" ht="29.25" customHeight="1">
      <c r="B9" s="559"/>
      <c r="C9" s="153" t="s">
        <v>344</v>
      </c>
      <c r="D9" s="153" t="s">
        <v>345</v>
      </c>
      <c r="E9" s="153" t="s">
        <v>346</v>
      </c>
      <c r="F9" s="556" t="s">
        <v>87</v>
      </c>
      <c r="G9" s="153" t="s">
        <v>344</v>
      </c>
      <c r="H9" s="153" t="s">
        <v>345</v>
      </c>
      <c r="I9" s="153" t="s">
        <v>346</v>
      </c>
      <c r="J9" s="556" t="s">
        <v>87</v>
      </c>
    </row>
    <row r="10" spans="2:10" ht="19.5" customHeight="1" thickBot="1">
      <c r="B10" s="560"/>
      <c r="C10" s="526" t="s">
        <v>349</v>
      </c>
      <c r="D10" s="526"/>
      <c r="E10" s="526"/>
      <c r="F10" s="557"/>
      <c r="G10" s="526" t="s">
        <v>349</v>
      </c>
      <c r="H10" s="526"/>
      <c r="I10" s="526"/>
      <c r="J10" s="557"/>
    </row>
    <row r="11" spans="2:10" ht="13.5" thickTop="1">
      <c r="B11" s="53" t="s">
        <v>42</v>
      </c>
      <c r="C11" s="167">
        <f aca="true" t="shared" si="0" ref="C11:J11">SUM(C12:C15)</f>
        <v>0</v>
      </c>
      <c r="D11" s="167">
        <f t="shared" si="0"/>
        <v>106552</v>
      </c>
      <c r="E11" s="167">
        <f t="shared" si="0"/>
        <v>0</v>
      </c>
      <c r="F11" s="305">
        <f t="shared" si="0"/>
        <v>337820</v>
      </c>
      <c r="G11" s="167">
        <f t="shared" si="0"/>
        <v>0</v>
      </c>
      <c r="H11" s="167">
        <f t="shared" si="0"/>
        <v>106552</v>
      </c>
      <c r="I11" s="167">
        <f t="shared" si="0"/>
        <v>0</v>
      </c>
      <c r="J11" s="305">
        <f t="shared" si="0"/>
        <v>342012</v>
      </c>
    </row>
    <row r="12" spans="2:10" ht="12.75">
      <c r="B12" s="56" t="s">
        <v>173</v>
      </c>
      <c r="C12" s="169"/>
      <c r="D12" s="321">
        <v>9210</v>
      </c>
      <c r="E12" s="321"/>
      <c r="F12" s="57">
        <f>SUM(C12:E12)</f>
        <v>9210</v>
      </c>
      <c r="G12" s="169"/>
      <c r="H12" s="321">
        <v>9210</v>
      </c>
      <c r="I12" s="321"/>
      <c r="J12" s="57">
        <f>SUM(G12:I12)</f>
        <v>9210</v>
      </c>
    </row>
    <row r="13" spans="2:10" ht="12.75">
      <c r="B13" s="56" t="s">
        <v>174</v>
      </c>
      <c r="C13" s="169"/>
      <c r="D13" s="321">
        <v>2487</v>
      </c>
      <c r="E13" s="321"/>
      <c r="F13" s="57">
        <f>SUM(C13:E13)</f>
        <v>2487</v>
      </c>
      <c r="G13" s="169"/>
      <c r="H13" s="321">
        <v>2487</v>
      </c>
      <c r="I13" s="321"/>
      <c r="J13" s="57">
        <f>SUM(G13:I13)</f>
        <v>2487</v>
      </c>
    </row>
    <row r="14" spans="2:10" ht="12.75">
      <c r="B14" s="62" t="s">
        <v>430</v>
      </c>
      <c r="C14" s="340"/>
      <c r="D14" s="340">
        <v>94855</v>
      </c>
      <c r="E14" s="340"/>
      <c r="F14" s="57">
        <f>SUM(C14:E14)</f>
        <v>94855</v>
      </c>
      <c r="G14" s="340"/>
      <c r="H14" s="340">
        <v>94855</v>
      </c>
      <c r="I14" s="340"/>
      <c r="J14" s="57">
        <f>SUM(G14:I14)</f>
        <v>94855</v>
      </c>
    </row>
    <row r="15" spans="2:10" ht="12.75">
      <c r="B15" s="62" t="s">
        <v>178</v>
      </c>
      <c r="C15" s="1"/>
      <c r="D15" s="1"/>
      <c r="E15" s="1"/>
      <c r="F15" s="351">
        <f>F27-SUM(F12:F13)</f>
        <v>231268</v>
      </c>
      <c r="G15" s="1"/>
      <c r="H15" s="1"/>
      <c r="I15" s="1"/>
      <c r="J15" s="351">
        <f>J27-SUM(J12:J14)</f>
        <v>235460</v>
      </c>
    </row>
    <row r="16" spans="2:10" ht="12.75">
      <c r="B16" s="310"/>
      <c r="C16" s="311"/>
      <c r="D16" s="323"/>
      <c r="E16" s="323"/>
      <c r="F16" s="324"/>
      <c r="G16" s="311"/>
      <c r="H16" s="323"/>
      <c r="I16" s="323"/>
      <c r="J16" s="324"/>
    </row>
    <row r="17" spans="2:10" ht="12.75">
      <c r="B17" s="54" t="s">
        <v>88</v>
      </c>
      <c r="C17" s="167">
        <f aca="true" t="shared" si="1" ref="C17:J17">SUM(C18:C22)</f>
        <v>171487</v>
      </c>
      <c r="D17" s="167">
        <f t="shared" si="1"/>
        <v>95593</v>
      </c>
      <c r="E17" s="167">
        <f t="shared" si="1"/>
        <v>68040</v>
      </c>
      <c r="F17" s="313">
        <f t="shared" si="1"/>
        <v>240265</v>
      </c>
      <c r="G17" s="167">
        <f t="shared" si="1"/>
        <v>175679</v>
      </c>
      <c r="H17" s="167">
        <f t="shared" si="1"/>
        <v>95593</v>
      </c>
      <c r="I17" s="167">
        <f t="shared" si="1"/>
        <v>68040</v>
      </c>
      <c r="J17" s="313">
        <f t="shared" si="1"/>
        <v>339312</v>
      </c>
    </row>
    <row r="18" spans="2:10" ht="12.75">
      <c r="B18" s="56" t="s">
        <v>175</v>
      </c>
      <c r="C18" s="169">
        <v>90895</v>
      </c>
      <c r="D18" s="321"/>
      <c r="E18" s="321"/>
      <c r="F18" s="57">
        <f>SUM(C18:E18)</f>
        <v>90895</v>
      </c>
      <c r="G18" s="169">
        <v>94196</v>
      </c>
      <c r="H18" s="321"/>
      <c r="I18" s="321"/>
      <c r="J18" s="57">
        <f>SUM(G18:I18)</f>
        <v>94196</v>
      </c>
    </row>
    <row r="19" spans="2:10" ht="12.75">
      <c r="B19" s="56" t="s">
        <v>176</v>
      </c>
      <c r="C19" s="169">
        <v>23952</v>
      </c>
      <c r="D19" s="321"/>
      <c r="E19" s="321"/>
      <c r="F19" s="57">
        <f>SUM(C19:E19)</f>
        <v>23952</v>
      </c>
      <c r="G19" s="169">
        <v>24843</v>
      </c>
      <c r="H19" s="321"/>
      <c r="I19" s="321"/>
      <c r="J19" s="57">
        <f>SUM(G19:I19)</f>
        <v>24843</v>
      </c>
    </row>
    <row r="20" spans="2:10" ht="12.75">
      <c r="B20" s="56" t="s">
        <v>177</v>
      </c>
      <c r="C20" s="314">
        <v>56640</v>
      </c>
      <c r="D20" s="321">
        <v>738</v>
      </c>
      <c r="E20" s="321"/>
      <c r="F20" s="57">
        <f>SUM(C20:E20)</f>
        <v>57378</v>
      </c>
      <c r="G20" s="314">
        <v>56640</v>
      </c>
      <c r="H20" s="321">
        <v>738</v>
      </c>
      <c r="I20" s="321"/>
      <c r="J20" s="57">
        <f>SUM(G20:I20)</f>
        <v>57378</v>
      </c>
    </row>
    <row r="21" spans="2:10" ht="12.75">
      <c r="B21" s="56" t="s">
        <v>431</v>
      </c>
      <c r="C21" s="314"/>
      <c r="D21" s="321">
        <v>94855</v>
      </c>
      <c r="E21" s="321"/>
      <c r="F21" s="57"/>
      <c r="G21" s="314"/>
      <c r="H21" s="321">
        <v>94855</v>
      </c>
      <c r="I21" s="321"/>
      <c r="J21" s="57">
        <f>SUM(G21:I21)</f>
        <v>94855</v>
      </c>
    </row>
    <row r="22" spans="2:10" ht="12.75">
      <c r="B22" s="56" t="s">
        <v>214</v>
      </c>
      <c r="C22" s="314"/>
      <c r="D22" s="321"/>
      <c r="E22" s="321">
        <v>68040</v>
      </c>
      <c r="F22" s="57">
        <f>SUM(C22:E22)</f>
        <v>68040</v>
      </c>
      <c r="G22" s="314"/>
      <c r="H22" s="321"/>
      <c r="I22" s="321">
        <v>68040</v>
      </c>
      <c r="J22" s="57">
        <f>SUM(G22:I22)</f>
        <v>68040</v>
      </c>
    </row>
    <row r="23" spans="2:10" ht="12.75">
      <c r="B23" s="62"/>
      <c r="C23" s="321"/>
      <c r="D23" s="321"/>
      <c r="E23" s="321"/>
      <c r="F23" s="57"/>
      <c r="G23" s="321"/>
      <c r="H23" s="321"/>
      <c r="I23" s="321"/>
      <c r="J23" s="57"/>
    </row>
    <row r="24" spans="2:10" ht="12.75">
      <c r="B24" s="63" t="s">
        <v>167</v>
      </c>
      <c r="C24" s="363">
        <f aca="true" t="shared" si="2" ref="C24:J24">SUM(C25:C25)</f>
        <v>0</v>
      </c>
      <c r="D24" s="363">
        <f t="shared" si="2"/>
        <v>2700</v>
      </c>
      <c r="E24" s="363">
        <f t="shared" si="2"/>
        <v>0</v>
      </c>
      <c r="F24" s="315">
        <f t="shared" si="2"/>
        <v>2700</v>
      </c>
      <c r="G24" s="363">
        <f t="shared" si="2"/>
        <v>0</v>
      </c>
      <c r="H24" s="363">
        <f t="shared" si="2"/>
        <v>2700</v>
      </c>
      <c r="I24" s="363">
        <f t="shared" si="2"/>
        <v>0</v>
      </c>
      <c r="J24" s="315">
        <f t="shared" si="2"/>
        <v>2700</v>
      </c>
    </row>
    <row r="25" spans="2:10" ht="12.75">
      <c r="B25" s="62" t="s">
        <v>284</v>
      </c>
      <c r="C25" s="321"/>
      <c r="D25" s="321">
        <v>2700</v>
      </c>
      <c r="E25" s="321"/>
      <c r="F25" s="57">
        <f>SUM(C25:E25)</f>
        <v>2700</v>
      </c>
      <c r="G25" s="321"/>
      <c r="H25" s="321">
        <v>2700</v>
      </c>
      <c r="I25" s="321"/>
      <c r="J25" s="57">
        <f>SUM(G25:I25)</f>
        <v>2700</v>
      </c>
    </row>
    <row r="26" spans="2:10" ht="12.75">
      <c r="B26" s="92"/>
      <c r="C26" s="321"/>
      <c r="D26" s="321"/>
      <c r="E26" s="321"/>
      <c r="F26" s="57"/>
      <c r="G26" s="321"/>
      <c r="H26" s="321"/>
      <c r="I26" s="321"/>
      <c r="J26" s="57"/>
    </row>
    <row r="27" spans="2:10" ht="12.75">
      <c r="B27" s="60" t="s">
        <v>119</v>
      </c>
      <c r="C27" s="364">
        <f aca="true" t="shared" si="3" ref="C27:J27">SUM(C17,C24)</f>
        <v>171487</v>
      </c>
      <c r="D27" s="364">
        <f t="shared" si="3"/>
        <v>98293</v>
      </c>
      <c r="E27" s="365">
        <f t="shared" si="3"/>
        <v>68040</v>
      </c>
      <c r="F27" s="316">
        <f t="shared" si="3"/>
        <v>242965</v>
      </c>
      <c r="G27" s="364">
        <f t="shared" si="3"/>
        <v>175679</v>
      </c>
      <c r="H27" s="364">
        <f t="shared" si="3"/>
        <v>98293</v>
      </c>
      <c r="I27" s="365">
        <f t="shared" si="3"/>
        <v>68040</v>
      </c>
      <c r="J27" s="316">
        <f t="shared" si="3"/>
        <v>342012</v>
      </c>
    </row>
    <row r="28" spans="2:10" ht="12.75">
      <c r="B28" s="17"/>
      <c r="C28" s="366"/>
      <c r="D28" s="333"/>
      <c r="E28" s="333"/>
      <c r="F28" s="333"/>
      <c r="G28" s="366"/>
      <c r="H28" s="333"/>
      <c r="I28" s="333"/>
      <c r="J28" s="333"/>
    </row>
    <row r="29" spans="2:10" ht="12.75">
      <c r="B29" s="330" t="s">
        <v>182</v>
      </c>
      <c r="C29" s="327"/>
      <c r="D29" s="327"/>
      <c r="E29" s="328"/>
      <c r="F29" s="318">
        <f>F15</f>
        <v>231268</v>
      </c>
      <c r="G29" s="327"/>
      <c r="H29" s="327"/>
      <c r="I29" s="328"/>
      <c r="J29" s="318">
        <f>J15</f>
        <v>235460</v>
      </c>
    </row>
    <row r="30" spans="2:10" ht="12.75">
      <c r="B30" s="17"/>
      <c r="C30" s="329"/>
      <c r="D30" s="329"/>
      <c r="E30" s="329"/>
      <c r="F30" s="329"/>
      <c r="G30" s="329"/>
      <c r="H30" s="329"/>
      <c r="I30" s="329"/>
      <c r="J30" s="329"/>
    </row>
    <row r="31" spans="2:6" ht="33" customHeight="1">
      <c r="B31" s="554" t="s">
        <v>341</v>
      </c>
      <c r="C31" s="555"/>
      <c r="D31" s="325"/>
      <c r="E31" s="326"/>
      <c r="F31" s="326"/>
    </row>
    <row r="32" spans="2:6" ht="12.75">
      <c r="B32" s="50" t="s">
        <v>188</v>
      </c>
      <c r="C32" s="163">
        <v>6388</v>
      </c>
      <c r="D32" s="325"/>
      <c r="E32" s="326"/>
      <c r="F32" s="326"/>
    </row>
    <row r="33" spans="2:6" ht="12.75">
      <c r="B33" s="59"/>
      <c r="C33" s="164"/>
      <c r="D33" s="325"/>
      <c r="E33" s="326"/>
      <c r="F33" s="326"/>
    </row>
    <row r="36" spans="2:3" ht="12.75">
      <c r="B36" s="51" t="s">
        <v>195</v>
      </c>
      <c r="C36" s="82" t="s">
        <v>477</v>
      </c>
    </row>
    <row r="37" spans="2:3" ht="12.75">
      <c r="B37" s="51" t="s">
        <v>196</v>
      </c>
      <c r="C37" s="82" t="s">
        <v>203</v>
      </c>
    </row>
  </sheetData>
  <sheetProtection/>
  <mergeCells count="12">
    <mergeCell ref="G10:I10"/>
    <mergeCell ref="A1:J1"/>
    <mergeCell ref="A2:J2"/>
    <mergeCell ref="B31:C31"/>
    <mergeCell ref="C8:F8"/>
    <mergeCell ref="F9:F10"/>
    <mergeCell ref="C10:E10"/>
    <mergeCell ref="B8:B10"/>
    <mergeCell ref="B5:J5"/>
    <mergeCell ref="B6:J6"/>
    <mergeCell ref="G8:J8"/>
    <mergeCell ref="J9:J10"/>
  </mergeCells>
  <printOptions/>
  <pageMargins left="0.67" right="0.75" top="1" bottom="1" header="0.5" footer="0.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M52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6.421875" style="0" customWidth="1"/>
    <col min="2" max="2" width="44.28125" style="0" customWidth="1"/>
    <col min="3" max="3" width="9.57421875" style="0" customWidth="1"/>
    <col min="4" max="4" width="8.57421875" style="0" customWidth="1"/>
    <col min="5" max="5" width="10.421875" style="0" customWidth="1"/>
  </cols>
  <sheetData>
    <row r="1" spans="1:13" ht="21" customHeight="1">
      <c r="A1" s="508" t="s">
        <v>484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ht="12.75" hidden="1"/>
    <row r="3" spans="2:12" ht="12.75">
      <c r="B3" s="530"/>
      <c r="C3" s="530"/>
      <c r="D3" s="530"/>
      <c r="E3" s="530"/>
      <c r="F3" s="553"/>
      <c r="G3" s="553"/>
      <c r="H3" s="553"/>
      <c r="L3" t="s">
        <v>105</v>
      </c>
    </row>
    <row r="4" spans="2:12" ht="12.75">
      <c r="B4" s="531"/>
      <c r="C4" s="531"/>
      <c r="D4" s="531"/>
      <c r="E4" s="531"/>
      <c r="F4" s="553"/>
      <c r="G4" s="553"/>
      <c r="H4" s="553"/>
      <c r="L4" t="s">
        <v>0</v>
      </c>
    </row>
    <row r="5" ht="6.75" customHeight="1">
      <c r="C5" s="14"/>
    </row>
    <row r="6" spans="2:8" ht="27" customHeight="1">
      <c r="B6" s="52" t="s">
        <v>169</v>
      </c>
      <c r="C6" s="523" t="s">
        <v>482</v>
      </c>
      <c r="D6" s="523"/>
      <c r="E6" s="523"/>
      <c r="F6" s="523" t="s">
        <v>406</v>
      </c>
      <c r="G6" s="523"/>
      <c r="H6" s="523"/>
    </row>
    <row r="7" spans="2:8" ht="25.5" customHeight="1">
      <c r="B7" s="165"/>
      <c r="C7" s="153" t="s">
        <v>344</v>
      </c>
      <c r="D7" s="166" t="s">
        <v>345</v>
      </c>
      <c r="E7" s="523" t="s">
        <v>87</v>
      </c>
      <c r="F7" s="153" t="s">
        <v>344</v>
      </c>
      <c r="G7" s="166" t="s">
        <v>345</v>
      </c>
      <c r="H7" s="523" t="s">
        <v>87</v>
      </c>
    </row>
    <row r="8" spans="2:8" ht="14.25" customHeight="1" thickBot="1">
      <c r="B8" s="165"/>
      <c r="C8" s="526" t="s">
        <v>349</v>
      </c>
      <c r="D8" s="526"/>
      <c r="E8" s="562"/>
      <c r="F8" s="526" t="s">
        <v>349</v>
      </c>
      <c r="G8" s="526"/>
      <c r="H8" s="562"/>
    </row>
    <row r="9" spans="2:8" ht="20.25" customHeight="1" thickTop="1">
      <c r="B9" s="53" t="s">
        <v>121</v>
      </c>
      <c r="C9" s="167"/>
      <c r="D9" s="162"/>
      <c r="E9" s="331"/>
      <c r="F9" s="167"/>
      <c r="G9" s="162"/>
      <c r="H9" s="331"/>
    </row>
    <row r="10" spans="2:8" ht="12.75">
      <c r="B10" s="54" t="s">
        <v>42</v>
      </c>
      <c r="C10" s="167">
        <f aca="true" t="shared" si="0" ref="C10:H10">SUM(C11,C15)</f>
        <v>95416</v>
      </c>
      <c r="D10" s="167">
        <f t="shared" si="0"/>
        <v>10345</v>
      </c>
      <c r="E10" s="313">
        <f t="shared" si="0"/>
        <v>220153</v>
      </c>
      <c r="F10" s="167">
        <f t="shared" si="0"/>
        <v>95840</v>
      </c>
      <c r="G10" s="167">
        <f t="shared" si="0"/>
        <v>24471</v>
      </c>
      <c r="H10" s="313">
        <f t="shared" si="0"/>
        <v>236350</v>
      </c>
    </row>
    <row r="11" spans="2:8" ht="12.75">
      <c r="B11" s="55" t="s">
        <v>166</v>
      </c>
      <c r="C11" s="168">
        <f aca="true" t="shared" si="1" ref="C11:H11">SUM(C12:C14)</f>
        <v>54448</v>
      </c>
      <c r="D11" s="168">
        <f t="shared" si="1"/>
        <v>8078</v>
      </c>
      <c r="E11" s="367">
        <f t="shared" si="1"/>
        <v>109902</v>
      </c>
      <c r="F11" s="168">
        <f t="shared" si="1"/>
        <v>54872</v>
      </c>
      <c r="G11" s="168">
        <f t="shared" si="1"/>
        <v>8078</v>
      </c>
      <c r="H11" s="367">
        <f t="shared" si="1"/>
        <v>110326</v>
      </c>
    </row>
    <row r="12" spans="2:8" ht="12.75">
      <c r="B12" s="56" t="s">
        <v>173</v>
      </c>
      <c r="C12" s="169"/>
      <c r="D12" s="5">
        <v>6728</v>
      </c>
      <c r="E12" s="85">
        <f>SUM(C12:D12)</f>
        <v>6728</v>
      </c>
      <c r="F12" s="169"/>
      <c r="G12" s="5">
        <v>6728</v>
      </c>
      <c r="H12" s="85">
        <f>SUM(F12:G12)</f>
        <v>6728</v>
      </c>
    </row>
    <row r="13" spans="2:8" ht="12.75">
      <c r="B13" s="56" t="s">
        <v>174</v>
      </c>
      <c r="C13" s="169"/>
      <c r="D13" s="5">
        <v>1350</v>
      </c>
      <c r="E13" s="85">
        <f>SUM(C13:D13)</f>
        <v>1350</v>
      </c>
      <c r="F13" s="169"/>
      <c r="G13" s="5">
        <v>1350</v>
      </c>
      <c r="H13" s="85">
        <f>SUM(F13:G13)</f>
        <v>1350</v>
      </c>
    </row>
    <row r="14" spans="2:8" ht="12.75">
      <c r="B14" s="56" t="s">
        <v>178</v>
      </c>
      <c r="C14" s="169">
        <f>SUM(C23,C34)-SUM(C12:C13)</f>
        <v>54448</v>
      </c>
      <c r="D14" s="5"/>
      <c r="E14" s="57">
        <f>SUM(E23,E34)-SUM(E12:E13)</f>
        <v>101824</v>
      </c>
      <c r="F14" s="169">
        <f>SUM(F23,F34)-SUM(F12:F13)</f>
        <v>54872</v>
      </c>
      <c r="G14" s="5"/>
      <c r="H14" s="57">
        <f>SUM(H23,H34)-SUM(H12:H13)</f>
        <v>102248</v>
      </c>
    </row>
    <row r="15" spans="2:8" ht="12.75">
      <c r="B15" s="58" t="s">
        <v>179</v>
      </c>
      <c r="C15" s="170">
        <f aca="true" t="shared" si="2" ref="C15:H15">SUM(C16:C19)</f>
        <v>40968</v>
      </c>
      <c r="D15" s="170">
        <f t="shared" si="2"/>
        <v>2267</v>
      </c>
      <c r="E15" s="368">
        <f t="shared" si="2"/>
        <v>110251</v>
      </c>
      <c r="F15" s="170">
        <f t="shared" si="2"/>
        <v>40968</v>
      </c>
      <c r="G15" s="170">
        <f t="shared" si="2"/>
        <v>16393</v>
      </c>
      <c r="H15" s="368">
        <f t="shared" si="2"/>
        <v>126024</v>
      </c>
    </row>
    <row r="16" spans="2:8" ht="12.75">
      <c r="B16" s="56" t="s">
        <v>173</v>
      </c>
      <c r="C16" s="169">
        <v>39591</v>
      </c>
      <c r="D16" s="5">
        <v>2267</v>
      </c>
      <c r="E16" s="85">
        <f>SUM(C16:D16)</f>
        <v>41858</v>
      </c>
      <c r="F16" s="169">
        <v>39591</v>
      </c>
      <c r="G16" s="5">
        <v>2267</v>
      </c>
      <c r="H16" s="85">
        <f>SUM(F16:G16)</f>
        <v>41858</v>
      </c>
    </row>
    <row r="17" spans="2:8" ht="12.75">
      <c r="B17" s="56" t="s">
        <v>174</v>
      </c>
      <c r="C17" s="169">
        <v>1377</v>
      </c>
      <c r="D17" s="335"/>
      <c r="E17" s="85">
        <f>SUM(C17:D17)</f>
        <v>1377</v>
      </c>
      <c r="F17" s="169">
        <v>1377</v>
      </c>
      <c r="G17" s="335"/>
      <c r="H17" s="85">
        <f>SUM(F17:G17)</f>
        <v>1377</v>
      </c>
    </row>
    <row r="18" spans="2:8" ht="12.75">
      <c r="B18" s="62" t="s">
        <v>430</v>
      </c>
      <c r="C18" s="175"/>
      <c r="D18" s="448"/>
      <c r="E18" s="338"/>
      <c r="F18" s="175"/>
      <c r="G18" s="448">
        <v>14126</v>
      </c>
      <c r="H18" s="85">
        <f>SUM(F18:G18)</f>
        <v>14126</v>
      </c>
    </row>
    <row r="19" spans="2:8" ht="12.75">
      <c r="B19" s="59" t="s">
        <v>178</v>
      </c>
      <c r="C19" s="171"/>
      <c r="D19" s="171"/>
      <c r="E19" s="338">
        <f>SUM(E28:E30,E38:E39)-SUM(E16:E17)</f>
        <v>67016</v>
      </c>
      <c r="F19" s="171"/>
      <c r="G19" s="171"/>
      <c r="H19" s="338">
        <f>SUM(H28:H31,H38:H39)-SUM(H16:H18)</f>
        <v>68663</v>
      </c>
    </row>
    <row r="20" spans="2:8" ht="12.75">
      <c r="B20" s="60" t="s">
        <v>168</v>
      </c>
      <c r="C20" s="172">
        <f aca="true" t="shared" si="3" ref="C20:H20">SUM(C11,C15)</f>
        <v>95416</v>
      </c>
      <c r="D20" s="172">
        <f t="shared" si="3"/>
        <v>10345</v>
      </c>
      <c r="E20" s="339">
        <f t="shared" si="3"/>
        <v>220153</v>
      </c>
      <c r="F20" s="172">
        <f t="shared" si="3"/>
        <v>95840</v>
      </c>
      <c r="G20" s="172">
        <f t="shared" si="3"/>
        <v>24471</v>
      </c>
      <c r="H20" s="339">
        <f t="shared" si="3"/>
        <v>236350</v>
      </c>
    </row>
    <row r="21" spans="2:8" ht="21.75" customHeight="1">
      <c r="B21" s="61" t="s">
        <v>180</v>
      </c>
      <c r="C21" s="340"/>
      <c r="D21" s="336"/>
      <c r="E21" s="332"/>
      <c r="F21" s="340"/>
      <c r="G21" s="336"/>
      <c r="H21" s="332"/>
    </row>
    <row r="22" spans="2:8" ht="12.75">
      <c r="B22" s="54" t="s">
        <v>88</v>
      </c>
      <c r="C22" s="341">
        <f aca="true" t="shared" si="4" ref="C22:H22">SUM(C27,C23)</f>
        <v>164249</v>
      </c>
      <c r="D22" s="341">
        <f t="shared" si="4"/>
        <v>51704</v>
      </c>
      <c r="E22" s="342">
        <f t="shared" si="4"/>
        <v>215953</v>
      </c>
      <c r="F22" s="341">
        <f t="shared" si="4"/>
        <v>166320</v>
      </c>
      <c r="G22" s="341">
        <f t="shared" si="4"/>
        <v>51704</v>
      </c>
      <c r="H22" s="342">
        <f t="shared" si="4"/>
        <v>232150</v>
      </c>
    </row>
    <row r="23" spans="2:8" ht="12.75">
      <c r="B23" s="55" t="s">
        <v>166</v>
      </c>
      <c r="C23" s="167">
        <f aca="true" t="shared" si="5" ref="C23:H23">SUM(C24:C26)</f>
        <v>54448</v>
      </c>
      <c r="D23" s="167">
        <f t="shared" si="5"/>
        <v>51704</v>
      </c>
      <c r="E23" s="313">
        <f t="shared" si="5"/>
        <v>106152</v>
      </c>
      <c r="F23" s="167">
        <f t="shared" si="5"/>
        <v>54872</v>
      </c>
      <c r="G23" s="167">
        <f t="shared" si="5"/>
        <v>51704</v>
      </c>
      <c r="H23" s="313">
        <f t="shared" si="5"/>
        <v>106576</v>
      </c>
    </row>
    <row r="24" spans="2:8" ht="12.75">
      <c r="B24" s="56" t="s">
        <v>175</v>
      </c>
      <c r="C24" s="174">
        <v>31043</v>
      </c>
      <c r="D24" s="5"/>
      <c r="E24" s="85">
        <f>SUM(C24:D24)</f>
        <v>31043</v>
      </c>
      <c r="F24" s="174">
        <v>31377</v>
      </c>
      <c r="G24" s="5"/>
      <c r="H24" s="85">
        <f>SUM(F24:G24)</f>
        <v>31377</v>
      </c>
    </row>
    <row r="25" spans="2:8" ht="12.75">
      <c r="B25" s="56" t="s">
        <v>176</v>
      </c>
      <c r="C25" s="174">
        <v>8084</v>
      </c>
      <c r="D25" s="5"/>
      <c r="E25" s="85">
        <f>SUM(C25:D25)</f>
        <v>8084</v>
      </c>
      <c r="F25" s="174">
        <v>8174</v>
      </c>
      <c r="G25" s="5"/>
      <c r="H25" s="85">
        <f>SUM(F25:G25)</f>
        <v>8174</v>
      </c>
    </row>
    <row r="26" spans="2:8" ht="12.75">
      <c r="B26" s="56" t="s">
        <v>177</v>
      </c>
      <c r="C26" s="174">
        <v>15321</v>
      </c>
      <c r="D26" s="5">
        <v>51704</v>
      </c>
      <c r="E26" s="85">
        <f>SUM(C26:D26)</f>
        <v>67025</v>
      </c>
      <c r="F26" s="174">
        <v>15321</v>
      </c>
      <c r="G26" s="5">
        <v>51704</v>
      </c>
      <c r="H26" s="85">
        <f>SUM(F26:G26)</f>
        <v>67025</v>
      </c>
    </row>
    <row r="27" spans="2:8" ht="12.75">
      <c r="B27" s="55" t="s">
        <v>179</v>
      </c>
      <c r="C27" s="167">
        <f>SUM(C28:C30)</f>
        <v>109801</v>
      </c>
      <c r="D27" s="167">
        <f>SUM(D28:D30)</f>
        <v>0</v>
      </c>
      <c r="E27" s="313">
        <f>SUM(E28:E30)</f>
        <v>109801</v>
      </c>
      <c r="F27" s="167">
        <f>SUM(F28:F30)</f>
        <v>111448</v>
      </c>
      <c r="G27" s="167">
        <f>SUM(G28:G30)</f>
        <v>0</v>
      </c>
      <c r="H27" s="313">
        <f>SUM(H28:H31)</f>
        <v>125574</v>
      </c>
    </row>
    <row r="28" spans="2:8" ht="12.75">
      <c r="B28" s="56" t="s">
        <v>175</v>
      </c>
      <c r="C28" s="169">
        <v>56838</v>
      </c>
      <c r="D28" s="5"/>
      <c r="E28" s="85">
        <f>SUM(C28:D28)</f>
        <v>56838</v>
      </c>
      <c r="F28" s="169">
        <v>57269</v>
      </c>
      <c r="G28" s="5"/>
      <c r="H28" s="85">
        <f>SUM(F28:G28)</f>
        <v>57269</v>
      </c>
    </row>
    <row r="29" spans="2:8" ht="12.75">
      <c r="B29" s="56" t="s">
        <v>176</v>
      </c>
      <c r="C29" s="169">
        <v>14976</v>
      </c>
      <c r="D29" s="5"/>
      <c r="E29" s="85">
        <f>SUM(C29:D29)</f>
        <v>14976</v>
      </c>
      <c r="F29" s="169">
        <v>15092</v>
      </c>
      <c r="G29" s="5"/>
      <c r="H29" s="85">
        <f>SUM(F29:G29)</f>
        <v>15092</v>
      </c>
    </row>
    <row r="30" spans="2:8" ht="12.75">
      <c r="B30" s="62" t="s">
        <v>177</v>
      </c>
      <c r="C30" s="175">
        <v>37987</v>
      </c>
      <c r="D30" s="5"/>
      <c r="E30" s="85">
        <f>SUM(C30:D30)</f>
        <v>37987</v>
      </c>
      <c r="F30" s="175">
        <v>39087</v>
      </c>
      <c r="G30" s="5"/>
      <c r="H30" s="85">
        <f>SUM(F30:G30)</f>
        <v>39087</v>
      </c>
    </row>
    <row r="31" spans="2:8" ht="12.75">
      <c r="B31" s="62" t="s">
        <v>431</v>
      </c>
      <c r="C31" s="175"/>
      <c r="D31" s="5"/>
      <c r="E31" s="85"/>
      <c r="F31" s="175"/>
      <c r="G31" s="5">
        <v>14126</v>
      </c>
      <c r="H31" s="85">
        <f>SUM(F31:G31)</f>
        <v>14126</v>
      </c>
    </row>
    <row r="32" spans="2:8" ht="12.75">
      <c r="B32" s="62"/>
      <c r="C32" s="175"/>
      <c r="D32" s="5"/>
      <c r="E32" s="110"/>
      <c r="F32" s="175"/>
      <c r="G32" s="5"/>
      <c r="H32" s="110"/>
    </row>
    <row r="33" spans="2:8" ht="12.75">
      <c r="B33" s="63" t="s">
        <v>167</v>
      </c>
      <c r="C33" s="176">
        <f aca="true" t="shared" si="6" ref="C33:H33">SUM(C34,C37)</f>
        <v>0</v>
      </c>
      <c r="D33" s="176">
        <f t="shared" si="6"/>
        <v>4200</v>
      </c>
      <c r="E33" s="343">
        <f t="shared" si="6"/>
        <v>4200</v>
      </c>
      <c r="F33" s="176">
        <f t="shared" si="6"/>
        <v>0</v>
      </c>
      <c r="G33" s="176">
        <f t="shared" si="6"/>
        <v>4200</v>
      </c>
      <c r="H33" s="343">
        <f t="shared" si="6"/>
        <v>4200</v>
      </c>
    </row>
    <row r="34" spans="2:8" ht="12.75">
      <c r="B34" s="64" t="s">
        <v>166</v>
      </c>
      <c r="C34" s="177">
        <f aca="true" t="shared" si="7" ref="C34:H34">SUM(C35:C36)</f>
        <v>0</v>
      </c>
      <c r="D34" s="177">
        <f t="shared" si="7"/>
        <v>3750</v>
      </c>
      <c r="E34" s="344">
        <f t="shared" si="7"/>
        <v>3750</v>
      </c>
      <c r="F34" s="177">
        <f t="shared" si="7"/>
        <v>0</v>
      </c>
      <c r="G34" s="177">
        <f t="shared" si="7"/>
        <v>3750</v>
      </c>
      <c r="H34" s="344">
        <f t="shared" si="7"/>
        <v>3750</v>
      </c>
    </row>
    <row r="35" spans="2:8" ht="12.75">
      <c r="B35" s="65" t="s">
        <v>286</v>
      </c>
      <c r="C35" s="175"/>
      <c r="D35" s="5">
        <v>700</v>
      </c>
      <c r="E35" s="85">
        <f>SUM(C35:D35)</f>
        <v>700</v>
      </c>
      <c r="F35" s="175"/>
      <c r="G35" s="5">
        <v>700</v>
      </c>
      <c r="H35" s="85">
        <f>SUM(F35:G35)</f>
        <v>700</v>
      </c>
    </row>
    <row r="36" spans="2:8" ht="12.75">
      <c r="B36" s="65" t="s">
        <v>287</v>
      </c>
      <c r="C36" s="175"/>
      <c r="D36" s="5">
        <v>3050</v>
      </c>
      <c r="E36" s="85">
        <f>SUM(C36:D36)</f>
        <v>3050</v>
      </c>
      <c r="F36" s="175"/>
      <c r="G36" s="5">
        <v>3050</v>
      </c>
      <c r="H36" s="85">
        <f>SUM(F36:G36)</f>
        <v>3050</v>
      </c>
    </row>
    <row r="37" spans="2:8" ht="12.75">
      <c r="B37" s="64" t="s">
        <v>179</v>
      </c>
      <c r="C37" s="177">
        <f aca="true" t="shared" si="8" ref="C37:H37">SUM(C38:C39)</f>
        <v>0</v>
      </c>
      <c r="D37" s="177">
        <f t="shared" si="8"/>
        <v>450</v>
      </c>
      <c r="E37" s="344">
        <f t="shared" si="8"/>
        <v>450</v>
      </c>
      <c r="F37" s="177">
        <f t="shared" si="8"/>
        <v>0</v>
      </c>
      <c r="G37" s="177">
        <f t="shared" si="8"/>
        <v>450</v>
      </c>
      <c r="H37" s="344">
        <f t="shared" si="8"/>
        <v>450</v>
      </c>
    </row>
    <row r="38" spans="2:8" ht="12.75">
      <c r="B38" s="62" t="s">
        <v>314</v>
      </c>
      <c r="C38" s="175"/>
      <c r="D38" s="5">
        <v>150</v>
      </c>
      <c r="E38" s="85">
        <f>SUM(C38:D38)</f>
        <v>150</v>
      </c>
      <c r="F38" s="175"/>
      <c r="G38" s="5">
        <v>150</v>
      </c>
      <c r="H38" s="85">
        <f>SUM(F38:G38)</f>
        <v>150</v>
      </c>
    </row>
    <row r="39" spans="2:8" ht="12.75">
      <c r="B39" s="66" t="s">
        <v>181</v>
      </c>
      <c r="C39" s="345"/>
      <c r="D39" s="335">
        <v>300</v>
      </c>
      <c r="E39" s="338">
        <f>SUM(C39:D39)</f>
        <v>300</v>
      </c>
      <c r="F39" s="345"/>
      <c r="G39" s="335">
        <v>300</v>
      </c>
      <c r="H39" s="338">
        <f>SUM(F39:G39)</f>
        <v>300</v>
      </c>
    </row>
    <row r="40" spans="2:8" ht="12.75">
      <c r="B40" s="60" t="s">
        <v>119</v>
      </c>
      <c r="C40" s="346">
        <f aca="true" t="shared" si="9" ref="C40:H40">SUM(C22,C33)</f>
        <v>164249</v>
      </c>
      <c r="D40" s="346">
        <f t="shared" si="9"/>
        <v>55904</v>
      </c>
      <c r="E40" s="339">
        <f t="shared" si="9"/>
        <v>220153</v>
      </c>
      <c r="F40" s="346">
        <f t="shared" si="9"/>
        <v>166320</v>
      </c>
      <c r="G40" s="346">
        <f t="shared" si="9"/>
        <v>55904</v>
      </c>
      <c r="H40" s="339">
        <f t="shared" si="9"/>
        <v>236350</v>
      </c>
    </row>
    <row r="41" spans="2:8" ht="12.75">
      <c r="B41" s="333"/>
      <c r="C41" s="334"/>
      <c r="D41" s="337"/>
      <c r="E41" s="334"/>
      <c r="F41" s="334"/>
      <c r="G41" s="337"/>
      <c r="H41" s="334"/>
    </row>
    <row r="42" spans="2:8" ht="12.75">
      <c r="B42" s="330" t="s">
        <v>182</v>
      </c>
      <c r="C42" s="327"/>
      <c r="D42" s="328"/>
      <c r="E42" s="318">
        <f>SUM(E19,E14)</f>
        <v>168840</v>
      </c>
      <c r="F42" s="327"/>
      <c r="G42" s="328"/>
      <c r="H42" s="318">
        <f>SUM(H19,H14)</f>
        <v>170911</v>
      </c>
    </row>
    <row r="43" spans="2:5" ht="12.75">
      <c r="B43" s="333"/>
      <c r="C43" s="334"/>
      <c r="D43" s="227"/>
      <c r="E43" s="227"/>
    </row>
    <row r="44" spans="2:5" ht="15" customHeight="1">
      <c r="B44" s="578" t="s">
        <v>187</v>
      </c>
      <c r="C44" s="579"/>
      <c r="D44" s="579"/>
      <c r="E44" s="580"/>
    </row>
    <row r="45" spans="2:5" ht="12.75">
      <c r="B45" s="581" t="s">
        <v>189</v>
      </c>
      <c r="C45" s="582"/>
      <c r="D45" s="583"/>
      <c r="E45" s="584">
        <v>16002</v>
      </c>
    </row>
    <row r="46" spans="2:5" ht="12.75">
      <c r="B46" s="585" t="s">
        <v>190</v>
      </c>
      <c r="C46" s="586"/>
      <c r="D46" s="587"/>
      <c r="E46" s="588">
        <v>7704</v>
      </c>
    </row>
    <row r="47" spans="2:5" ht="12.75">
      <c r="B47" s="589" t="s">
        <v>191</v>
      </c>
      <c r="C47" s="590"/>
      <c r="D47" s="591"/>
      <c r="E47" s="592">
        <v>7010</v>
      </c>
    </row>
    <row r="48" ht="12.75">
      <c r="B48" s="17"/>
    </row>
    <row r="49" spans="2:3" ht="12.75">
      <c r="B49" s="51" t="s">
        <v>209</v>
      </c>
      <c r="C49" t="s">
        <v>373</v>
      </c>
    </row>
    <row r="50" spans="2:4" ht="12.75">
      <c r="B50" s="17" t="s">
        <v>197</v>
      </c>
      <c r="D50" t="s">
        <v>199</v>
      </c>
    </row>
    <row r="51" spans="2:4" ht="12.75">
      <c r="B51" s="17" t="s">
        <v>198</v>
      </c>
      <c r="D51" t="s">
        <v>374</v>
      </c>
    </row>
    <row r="52" spans="2:3" ht="12.75">
      <c r="B52" s="51" t="s">
        <v>196</v>
      </c>
      <c r="C52" t="s">
        <v>203</v>
      </c>
    </row>
  </sheetData>
  <sheetProtection/>
  <mergeCells count="10">
    <mergeCell ref="C6:E6"/>
    <mergeCell ref="E7:E8"/>
    <mergeCell ref="C8:D8"/>
    <mergeCell ref="B44:E44"/>
    <mergeCell ref="F6:H6"/>
    <mergeCell ref="H7:H8"/>
    <mergeCell ref="F8:G8"/>
    <mergeCell ref="B3:H3"/>
    <mergeCell ref="B4:H4"/>
    <mergeCell ref="A1:M1"/>
  </mergeCells>
  <printOptions/>
  <pageMargins left="0.7480314960629921" right="0.7480314960629921" top="0.1968503937007874" bottom="0.1968503937007874" header="0.43" footer="0.2755905511811024"/>
  <pageSetup horizontalDpi="300" verticalDpi="3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zoomScalePageLayoutView="0" workbookViewId="0" topLeftCell="A19">
      <selection activeCell="E38" sqref="E38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8515625" style="0" customWidth="1"/>
    <col min="4" max="4" width="8.28125" style="0" customWidth="1"/>
    <col min="5" max="5" width="11.8515625" style="0" customWidth="1"/>
  </cols>
  <sheetData>
    <row r="1" spans="1:8" ht="26.25" customHeight="1">
      <c r="A1" s="456" t="s">
        <v>234</v>
      </c>
      <c r="B1" s="456"/>
      <c r="C1" s="456"/>
      <c r="D1" s="456"/>
      <c r="E1" s="456"/>
      <c r="F1" s="456"/>
      <c r="G1" s="456"/>
      <c r="H1" s="456"/>
    </row>
    <row r="2" spans="3:8" ht="12.75">
      <c r="C2" s="530" t="s">
        <v>333</v>
      </c>
      <c r="D2" s="530"/>
      <c r="E2" s="530"/>
      <c r="F2" s="553"/>
      <c r="G2" s="553"/>
      <c r="H2" s="553"/>
    </row>
    <row r="3" spans="3:8" ht="12.75">
      <c r="C3" s="531" t="s">
        <v>0</v>
      </c>
      <c r="D3" s="531"/>
      <c r="E3" s="531"/>
      <c r="F3" s="553"/>
      <c r="G3" s="553"/>
      <c r="H3" s="553"/>
    </row>
    <row r="4" ht="8.25" customHeight="1">
      <c r="C4" s="70"/>
    </row>
    <row r="5" spans="2:8" ht="24.75" customHeight="1">
      <c r="B5" s="558" t="s">
        <v>169</v>
      </c>
      <c r="C5" s="523" t="s">
        <v>482</v>
      </c>
      <c r="D5" s="523"/>
      <c r="E5" s="523"/>
      <c r="F5" s="523" t="s">
        <v>406</v>
      </c>
      <c r="G5" s="523"/>
      <c r="H5" s="523"/>
    </row>
    <row r="6" spans="2:8" ht="24.75" customHeight="1">
      <c r="B6" s="559"/>
      <c r="C6" s="153" t="s">
        <v>344</v>
      </c>
      <c r="D6" s="166" t="s">
        <v>345</v>
      </c>
      <c r="E6" s="523" t="s">
        <v>87</v>
      </c>
      <c r="F6" s="153" t="s">
        <v>344</v>
      </c>
      <c r="G6" s="166" t="s">
        <v>345</v>
      </c>
      <c r="H6" s="523" t="s">
        <v>87</v>
      </c>
    </row>
    <row r="7" spans="2:8" ht="14.25" customHeight="1" thickBot="1">
      <c r="B7" s="560"/>
      <c r="C7" s="526" t="s">
        <v>349</v>
      </c>
      <c r="D7" s="526"/>
      <c r="E7" s="562"/>
      <c r="F7" s="526" t="s">
        <v>349</v>
      </c>
      <c r="G7" s="526"/>
      <c r="H7" s="562"/>
    </row>
    <row r="8" spans="2:8" ht="17.25" customHeight="1" thickTop="1">
      <c r="B8" s="347" t="s">
        <v>121</v>
      </c>
      <c r="C8" s="348"/>
      <c r="D8" s="349"/>
      <c r="E8" s="350"/>
      <c r="F8" s="348"/>
      <c r="G8" s="349"/>
      <c r="H8" s="350"/>
    </row>
    <row r="9" spans="2:8" ht="12.75">
      <c r="B9" s="54" t="s">
        <v>42</v>
      </c>
      <c r="C9" s="167">
        <f aca="true" t="shared" si="0" ref="C9:H9">SUM(C10:C13)</f>
        <v>0</v>
      </c>
      <c r="D9" s="167">
        <f t="shared" si="0"/>
        <v>16626</v>
      </c>
      <c r="E9" s="313">
        <f t="shared" si="0"/>
        <v>216471</v>
      </c>
      <c r="F9" s="167">
        <f t="shared" si="0"/>
        <v>0</v>
      </c>
      <c r="G9" s="167">
        <f t="shared" si="0"/>
        <v>70877</v>
      </c>
      <c r="H9" s="313">
        <f t="shared" si="0"/>
        <v>271131</v>
      </c>
    </row>
    <row r="10" spans="2:8" ht="12.75">
      <c r="B10" s="56" t="s">
        <v>173</v>
      </c>
      <c r="C10" s="169"/>
      <c r="D10" s="321">
        <v>13918</v>
      </c>
      <c r="E10" s="57">
        <f>SUM(C10:D10)</f>
        <v>13918</v>
      </c>
      <c r="F10" s="169"/>
      <c r="G10" s="321">
        <v>13918</v>
      </c>
      <c r="H10" s="57">
        <f>SUM(F10:G10)</f>
        <v>13918</v>
      </c>
    </row>
    <row r="11" spans="2:8" ht="12.75">
      <c r="B11" s="56" t="s">
        <v>174</v>
      </c>
      <c r="C11" s="169"/>
      <c r="D11" s="321">
        <v>2708</v>
      </c>
      <c r="E11" s="57">
        <f>SUM(C11:D11)</f>
        <v>2708</v>
      </c>
      <c r="F11" s="169"/>
      <c r="G11" s="321">
        <v>2708</v>
      </c>
      <c r="H11" s="57">
        <f>SUM(F11:G11)</f>
        <v>2708</v>
      </c>
    </row>
    <row r="12" spans="2:8" ht="12.75">
      <c r="B12" s="62" t="s">
        <v>430</v>
      </c>
      <c r="C12" s="175"/>
      <c r="D12" s="322"/>
      <c r="E12" s="356"/>
      <c r="F12" s="175"/>
      <c r="G12" s="322">
        <v>54251</v>
      </c>
      <c r="H12" s="57">
        <f>SUM(F12:G12)</f>
        <v>54251</v>
      </c>
    </row>
    <row r="13" spans="2:8" ht="12.75">
      <c r="B13" s="59" t="s">
        <v>178</v>
      </c>
      <c r="C13" s="171"/>
      <c r="D13" s="308"/>
      <c r="E13" s="351">
        <f>E34-SUM(E10:E11)</f>
        <v>199845</v>
      </c>
      <c r="F13" s="171"/>
      <c r="G13" s="308"/>
      <c r="H13" s="351">
        <f>H34-SUM(H10:H12)</f>
        <v>200254</v>
      </c>
    </row>
    <row r="14" spans="2:8" ht="12.75">
      <c r="B14" s="352" t="s">
        <v>168</v>
      </c>
      <c r="C14" s="346">
        <f>SUM(C10:C13)</f>
        <v>0</v>
      </c>
      <c r="D14" s="312"/>
      <c r="E14" s="339">
        <f>SUM(E10:E13)</f>
        <v>216471</v>
      </c>
      <c r="F14" s="346">
        <f>SUM(F10:F13)</f>
        <v>0</v>
      </c>
      <c r="G14" s="312"/>
      <c r="H14" s="339">
        <f>SUM(H10:H13)</f>
        <v>271131</v>
      </c>
    </row>
    <row r="15" spans="2:8" ht="8.25" customHeight="1">
      <c r="B15" s="353"/>
      <c r="C15" s="354"/>
      <c r="D15" s="329"/>
      <c r="E15" s="354"/>
      <c r="F15" s="354"/>
      <c r="G15" s="329"/>
      <c r="H15" s="354"/>
    </row>
    <row r="16" spans="2:8" ht="12.75">
      <c r="B16" s="61" t="s">
        <v>180</v>
      </c>
      <c r="C16" s="173"/>
      <c r="D16" s="360"/>
      <c r="E16" s="173"/>
      <c r="F16" s="173"/>
      <c r="G16" s="360"/>
      <c r="H16" s="173"/>
    </row>
    <row r="17" spans="2:8" ht="12.75">
      <c r="B17" s="54" t="s">
        <v>88</v>
      </c>
      <c r="C17" s="167">
        <f>SUM(C18:C20)</f>
        <v>80040</v>
      </c>
      <c r="D17" s="361">
        <f>SUM(D18:D20)</f>
        <v>105981</v>
      </c>
      <c r="E17" s="342">
        <f>SUM(E18:E20)</f>
        <v>186021</v>
      </c>
      <c r="F17" s="167">
        <f>SUM(F18:F20)</f>
        <v>80449</v>
      </c>
      <c r="G17" s="361">
        <f>SUM(G18:G20)</f>
        <v>105981</v>
      </c>
      <c r="H17" s="342">
        <f>SUM(H18:H21)</f>
        <v>240681</v>
      </c>
    </row>
    <row r="18" spans="2:8" ht="12.75">
      <c r="B18" s="56" t="s">
        <v>175</v>
      </c>
      <c r="C18" s="174">
        <v>22656</v>
      </c>
      <c r="D18" s="321">
        <v>47832</v>
      </c>
      <c r="E18" s="355">
        <f>SUM(C18:D18)</f>
        <v>70488</v>
      </c>
      <c r="F18" s="174">
        <v>22978</v>
      </c>
      <c r="G18" s="321">
        <v>47832</v>
      </c>
      <c r="H18" s="355">
        <f>SUM(F18:G18)</f>
        <v>70810</v>
      </c>
    </row>
    <row r="19" spans="2:8" ht="12.75">
      <c r="B19" s="56" t="s">
        <v>176</v>
      </c>
      <c r="C19" s="174">
        <v>5938</v>
      </c>
      <c r="D19" s="321">
        <v>13814</v>
      </c>
      <c r="E19" s="355">
        <f>SUM(C19:D19)</f>
        <v>19752</v>
      </c>
      <c r="F19" s="174">
        <v>6025</v>
      </c>
      <c r="G19" s="321">
        <v>13814</v>
      </c>
      <c r="H19" s="355">
        <f>SUM(F19:G19)</f>
        <v>19839</v>
      </c>
    </row>
    <row r="20" spans="2:8" ht="12.75">
      <c r="B20" s="56" t="s">
        <v>177</v>
      </c>
      <c r="C20" s="174">
        <v>51446</v>
      </c>
      <c r="D20" s="321">
        <v>44335</v>
      </c>
      <c r="E20" s="355">
        <f>SUM(C20:D20)</f>
        <v>95781</v>
      </c>
      <c r="F20" s="174">
        <v>51446</v>
      </c>
      <c r="G20" s="321">
        <v>44335</v>
      </c>
      <c r="H20" s="355">
        <f>SUM(F20:G20)</f>
        <v>95781</v>
      </c>
    </row>
    <row r="21" spans="2:8" ht="12.75">
      <c r="B21" s="62" t="s">
        <v>431</v>
      </c>
      <c r="C21" s="359"/>
      <c r="D21" s="321"/>
      <c r="E21" s="449"/>
      <c r="F21" s="359"/>
      <c r="G21" s="321">
        <v>54251</v>
      </c>
      <c r="H21" s="355">
        <f>SUM(F21:G21)</f>
        <v>54251</v>
      </c>
    </row>
    <row r="22" spans="2:8" ht="12.75">
      <c r="B22" s="62"/>
      <c r="C22" s="175"/>
      <c r="D22" s="306"/>
      <c r="E22" s="356"/>
      <c r="F22" s="175"/>
      <c r="G22" s="306"/>
      <c r="H22" s="356"/>
    </row>
    <row r="23" spans="2:8" ht="12.75">
      <c r="B23" s="63" t="s">
        <v>167</v>
      </c>
      <c r="C23" s="176">
        <f aca="true" t="shared" si="1" ref="C23:H23">SUM(C24:C33)</f>
        <v>0</v>
      </c>
      <c r="D23" s="176">
        <f t="shared" si="1"/>
        <v>30450</v>
      </c>
      <c r="E23" s="343">
        <f t="shared" si="1"/>
        <v>30450</v>
      </c>
      <c r="F23" s="176">
        <f t="shared" si="1"/>
        <v>0</v>
      </c>
      <c r="G23" s="176">
        <f t="shared" si="1"/>
        <v>30450</v>
      </c>
      <c r="H23" s="343">
        <f t="shared" si="1"/>
        <v>30450</v>
      </c>
    </row>
    <row r="24" spans="2:8" ht="12.75">
      <c r="B24" s="65" t="s">
        <v>289</v>
      </c>
      <c r="C24" s="357"/>
      <c r="D24" s="357">
        <v>600</v>
      </c>
      <c r="E24" s="45">
        <f>SUM(C24:D24)</f>
        <v>600</v>
      </c>
      <c r="F24" s="357"/>
      <c r="G24" s="357">
        <v>600</v>
      </c>
      <c r="H24" s="45">
        <f>SUM(F24:G24)</f>
        <v>600</v>
      </c>
    </row>
    <row r="25" spans="2:8" ht="12.75">
      <c r="B25" s="65" t="s">
        <v>183</v>
      </c>
      <c r="C25" s="357"/>
      <c r="D25" s="357">
        <v>6000</v>
      </c>
      <c r="E25" s="45">
        <f aca="true" t="shared" si="2" ref="E25:E33">SUM(C25:D25)</f>
        <v>6000</v>
      </c>
      <c r="F25" s="357"/>
      <c r="G25" s="357">
        <v>6000</v>
      </c>
      <c r="H25" s="45">
        <f aca="true" t="shared" si="3" ref="H25:H33">SUM(F25:G25)</f>
        <v>6000</v>
      </c>
    </row>
    <row r="26" spans="2:8" ht="12.75">
      <c r="B26" s="65" t="s">
        <v>301</v>
      </c>
      <c r="C26" s="357"/>
      <c r="D26" s="357">
        <v>3000</v>
      </c>
      <c r="E26" s="45">
        <f t="shared" si="2"/>
        <v>3000</v>
      </c>
      <c r="F26" s="357"/>
      <c r="G26" s="357">
        <v>3000</v>
      </c>
      <c r="H26" s="45">
        <f t="shared" si="3"/>
        <v>3000</v>
      </c>
    </row>
    <row r="27" spans="2:8" ht="12.75">
      <c r="B27" s="65" t="s">
        <v>290</v>
      </c>
      <c r="C27" s="357"/>
      <c r="D27" s="357">
        <v>200</v>
      </c>
      <c r="E27" s="45">
        <f t="shared" si="2"/>
        <v>200</v>
      </c>
      <c r="F27" s="357"/>
      <c r="G27" s="357">
        <v>200</v>
      </c>
      <c r="H27" s="45">
        <f t="shared" si="3"/>
        <v>200</v>
      </c>
    </row>
    <row r="28" spans="2:8" ht="12.75">
      <c r="B28" s="65" t="s">
        <v>291</v>
      </c>
      <c r="C28" s="357"/>
      <c r="D28" s="357">
        <v>8000</v>
      </c>
      <c r="E28" s="45">
        <f t="shared" si="2"/>
        <v>8000</v>
      </c>
      <c r="F28" s="357"/>
      <c r="G28" s="357">
        <v>8000</v>
      </c>
      <c r="H28" s="45">
        <f t="shared" si="3"/>
        <v>8000</v>
      </c>
    </row>
    <row r="29" spans="2:8" ht="12.75">
      <c r="B29" s="65" t="s">
        <v>315</v>
      </c>
      <c r="C29" s="357"/>
      <c r="D29" s="357">
        <v>1000</v>
      </c>
      <c r="E29" s="45">
        <f t="shared" si="2"/>
        <v>1000</v>
      </c>
      <c r="F29" s="357"/>
      <c r="G29" s="357">
        <v>1000</v>
      </c>
      <c r="H29" s="45">
        <f t="shared" si="3"/>
        <v>1000</v>
      </c>
    </row>
    <row r="30" spans="2:8" ht="12.75">
      <c r="B30" s="65" t="s">
        <v>184</v>
      </c>
      <c r="C30" s="357"/>
      <c r="D30" s="357">
        <v>300</v>
      </c>
      <c r="E30" s="45">
        <f t="shared" si="2"/>
        <v>300</v>
      </c>
      <c r="F30" s="357"/>
      <c r="G30" s="357">
        <v>300</v>
      </c>
      <c r="H30" s="45">
        <f t="shared" si="3"/>
        <v>300</v>
      </c>
    </row>
    <row r="31" spans="2:8" ht="14.25" customHeight="1">
      <c r="B31" s="65" t="s">
        <v>185</v>
      </c>
      <c r="C31" s="357"/>
      <c r="D31" s="357">
        <v>8100</v>
      </c>
      <c r="E31" s="45">
        <f t="shared" si="2"/>
        <v>8100</v>
      </c>
      <c r="F31" s="357"/>
      <c r="G31" s="357">
        <v>8100</v>
      </c>
      <c r="H31" s="45">
        <f t="shared" si="3"/>
        <v>8100</v>
      </c>
    </row>
    <row r="32" spans="2:8" ht="14.25" customHeight="1">
      <c r="B32" s="65" t="s">
        <v>316</v>
      </c>
      <c r="C32" s="357"/>
      <c r="D32" s="357">
        <v>1000</v>
      </c>
      <c r="E32" s="45">
        <f t="shared" si="2"/>
        <v>1000</v>
      </c>
      <c r="F32" s="357"/>
      <c r="G32" s="357">
        <v>1000</v>
      </c>
      <c r="H32" s="45">
        <f t="shared" si="3"/>
        <v>1000</v>
      </c>
    </row>
    <row r="33" spans="2:8" ht="14.25" customHeight="1">
      <c r="B33" s="66" t="s">
        <v>292</v>
      </c>
      <c r="C33" s="178"/>
      <c r="D33" s="178">
        <v>2250</v>
      </c>
      <c r="E33" s="45">
        <f t="shared" si="2"/>
        <v>2250</v>
      </c>
      <c r="F33" s="178"/>
      <c r="G33" s="178">
        <v>2250</v>
      </c>
      <c r="H33" s="45">
        <f t="shared" si="3"/>
        <v>2250</v>
      </c>
    </row>
    <row r="34" spans="2:8" ht="12.75">
      <c r="B34" s="60" t="s">
        <v>119</v>
      </c>
      <c r="C34" s="172">
        <f aca="true" t="shared" si="4" ref="C34:H34">SUM(C17,C23)</f>
        <v>80040</v>
      </c>
      <c r="D34" s="172">
        <f t="shared" si="4"/>
        <v>136431</v>
      </c>
      <c r="E34" s="339">
        <f t="shared" si="4"/>
        <v>216471</v>
      </c>
      <c r="F34" s="172">
        <f t="shared" si="4"/>
        <v>80449</v>
      </c>
      <c r="G34" s="172">
        <f t="shared" si="4"/>
        <v>136431</v>
      </c>
      <c r="H34" s="339">
        <f t="shared" si="4"/>
        <v>271131</v>
      </c>
    </row>
    <row r="35" spans="2:8" ht="12.75">
      <c r="B35" s="17"/>
      <c r="C35" s="17"/>
      <c r="D35" s="329"/>
      <c r="E35" s="17"/>
      <c r="F35" s="17"/>
      <c r="G35" s="329"/>
      <c r="H35" s="17"/>
    </row>
    <row r="36" spans="2:8" ht="12.75">
      <c r="B36" s="330" t="s">
        <v>182</v>
      </c>
      <c r="C36" s="327"/>
      <c r="D36" s="358"/>
      <c r="E36" s="318">
        <f>SUM(E13)</f>
        <v>199845</v>
      </c>
      <c r="F36" s="327"/>
      <c r="G36" s="358"/>
      <c r="H36" s="318">
        <f>SUM(H13)</f>
        <v>200254</v>
      </c>
    </row>
    <row r="37" spans="4:5" ht="12.75">
      <c r="D37" s="227"/>
      <c r="E37" s="227"/>
    </row>
    <row r="38" spans="2:5" ht="15.75" customHeight="1">
      <c r="B38" s="595" t="s">
        <v>187</v>
      </c>
      <c r="C38" s="596"/>
      <c r="D38" s="597"/>
      <c r="E38" s="25"/>
    </row>
    <row r="39" spans="2:5" ht="12.75">
      <c r="B39" s="593" t="s">
        <v>192</v>
      </c>
      <c r="C39" s="594"/>
      <c r="D39" s="598">
        <v>3137</v>
      </c>
      <c r="E39" s="25"/>
    </row>
    <row r="40" spans="2:5" ht="12.75">
      <c r="B40" s="599" t="s">
        <v>193</v>
      </c>
      <c r="C40" s="600"/>
      <c r="D40" s="601">
        <v>33020</v>
      </c>
      <c r="E40" s="25"/>
    </row>
    <row r="42" spans="2:3" ht="12.75">
      <c r="B42" s="51" t="s">
        <v>195</v>
      </c>
      <c r="C42" s="51" t="s">
        <v>200</v>
      </c>
    </row>
    <row r="43" spans="2:3" ht="12.75">
      <c r="B43" s="51" t="s">
        <v>196</v>
      </c>
      <c r="C43" s="51" t="s">
        <v>203</v>
      </c>
    </row>
  </sheetData>
  <sheetProtection/>
  <mergeCells count="11">
    <mergeCell ref="E6:E7"/>
    <mergeCell ref="C7:D7"/>
    <mergeCell ref="B5:B7"/>
    <mergeCell ref="A1:H1"/>
    <mergeCell ref="B38:D38"/>
    <mergeCell ref="F5:H5"/>
    <mergeCell ref="H6:H7"/>
    <mergeCell ref="F7:G7"/>
    <mergeCell ref="C5:E5"/>
    <mergeCell ref="C2:H2"/>
    <mergeCell ref="C3:H3"/>
  </mergeCells>
  <printOptions/>
  <pageMargins left="0.75" right="0.58" top="0.38" bottom="0.28" header="0.26" footer="0.2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PageLayoutView="0" workbookViewId="0" topLeftCell="A22">
      <selection activeCell="G41" sqref="G41"/>
    </sheetView>
  </sheetViews>
  <sheetFormatPr defaultColWidth="9.140625" defaultRowHeight="12.75"/>
  <cols>
    <col min="1" max="1" width="5.00390625" style="0" customWidth="1"/>
    <col min="2" max="2" width="48.8515625" style="0" customWidth="1"/>
    <col min="3" max="3" width="12.8515625" style="0" customWidth="1"/>
    <col min="4" max="4" width="9.57421875" style="0" customWidth="1"/>
    <col min="5" max="5" width="10.421875" style="0" customWidth="1"/>
  </cols>
  <sheetData>
    <row r="1" spans="1:8" ht="22.5" customHeight="1">
      <c r="A1" s="561" t="s">
        <v>235</v>
      </c>
      <c r="B1" s="561"/>
      <c r="C1" s="561"/>
      <c r="D1" s="561"/>
      <c r="E1" s="561"/>
      <c r="F1" s="561"/>
      <c r="G1" s="561"/>
      <c r="H1" s="561"/>
    </row>
    <row r="2" spans="3:8" ht="12.75">
      <c r="C2" s="362"/>
      <c r="D2" s="531" t="s">
        <v>22</v>
      </c>
      <c r="E2" s="553"/>
      <c r="F2" s="553"/>
      <c r="G2" s="553"/>
      <c r="H2" s="553"/>
    </row>
    <row r="3" spans="4:8" ht="12.75">
      <c r="D3" s="531" t="s">
        <v>0</v>
      </c>
      <c r="E3" s="553"/>
      <c r="F3" s="553"/>
      <c r="G3" s="553"/>
      <c r="H3" s="553"/>
    </row>
    <row r="4" ht="12.75">
      <c r="C4" s="14"/>
    </row>
    <row r="5" spans="2:8" ht="29.25" customHeight="1">
      <c r="B5" s="558" t="s">
        <v>169</v>
      </c>
      <c r="C5" s="523" t="s">
        <v>482</v>
      </c>
      <c r="D5" s="523"/>
      <c r="E5" s="523"/>
      <c r="F5" s="523" t="s">
        <v>406</v>
      </c>
      <c r="G5" s="523"/>
      <c r="H5" s="523"/>
    </row>
    <row r="6" spans="2:8" ht="23.25" customHeight="1">
      <c r="B6" s="559"/>
      <c r="C6" s="153" t="s">
        <v>344</v>
      </c>
      <c r="D6" s="166" t="s">
        <v>345</v>
      </c>
      <c r="E6" s="523" t="s">
        <v>87</v>
      </c>
      <c r="F6" s="153" t="s">
        <v>344</v>
      </c>
      <c r="G6" s="166" t="s">
        <v>345</v>
      </c>
      <c r="H6" s="523" t="s">
        <v>87</v>
      </c>
    </row>
    <row r="7" spans="2:8" ht="12" customHeight="1" thickBot="1">
      <c r="B7" s="560"/>
      <c r="C7" s="526" t="s">
        <v>349</v>
      </c>
      <c r="D7" s="526"/>
      <c r="E7" s="562"/>
      <c r="F7" s="526" t="s">
        <v>349</v>
      </c>
      <c r="G7" s="526"/>
      <c r="H7" s="562"/>
    </row>
    <row r="8" spans="2:8" ht="15.75" customHeight="1" thickTop="1">
      <c r="B8" s="347" t="s">
        <v>121</v>
      </c>
      <c r="C8" s="167"/>
      <c r="D8" s="319"/>
      <c r="E8" s="320"/>
      <c r="F8" s="167"/>
      <c r="G8" s="319"/>
      <c r="H8" s="320"/>
    </row>
    <row r="9" spans="2:8" ht="12.75">
      <c r="B9" s="54" t="s">
        <v>42</v>
      </c>
      <c r="C9" s="167">
        <f aca="true" t="shared" si="0" ref="C9:H9">SUM(C10:C14)</f>
        <v>53942</v>
      </c>
      <c r="D9" s="167">
        <f t="shared" si="0"/>
        <v>14192</v>
      </c>
      <c r="E9" s="313">
        <f t="shared" si="0"/>
        <v>402397</v>
      </c>
      <c r="F9" s="167">
        <f t="shared" si="0"/>
        <v>53942</v>
      </c>
      <c r="G9" s="167">
        <f t="shared" si="0"/>
        <v>14192</v>
      </c>
      <c r="H9" s="313">
        <f t="shared" si="0"/>
        <v>402897</v>
      </c>
    </row>
    <row r="10" spans="2:8" ht="12.75">
      <c r="B10" s="56" t="s">
        <v>173</v>
      </c>
      <c r="C10" s="169">
        <v>42504</v>
      </c>
      <c r="D10" s="321">
        <v>10681</v>
      </c>
      <c r="E10" s="57">
        <f>SUM(C10:D10)</f>
        <v>53185</v>
      </c>
      <c r="F10" s="169">
        <v>42504</v>
      </c>
      <c r="G10" s="321">
        <v>10681</v>
      </c>
      <c r="H10" s="57">
        <f>SUM(F10:G10)</f>
        <v>53185</v>
      </c>
    </row>
    <row r="11" spans="2:8" ht="12.75">
      <c r="B11" s="56" t="s">
        <v>174</v>
      </c>
      <c r="C11" s="169">
        <v>11438</v>
      </c>
      <c r="D11" s="321">
        <v>1021</v>
      </c>
      <c r="E11" s="57">
        <f>SUM(C11:D11)</f>
        <v>12459</v>
      </c>
      <c r="F11" s="169">
        <v>11438</v>
      </c>
      <c r="G11" s="321">
        <v>1021</v>
      </c>
      <c r="H11" s="57">
        <f>SUM(F11:G11)</f>
        <v>12459</v>
      </c>
    </row>
    <row r="12" spans="2:8" ht="12.75">
      <c r="B12" s="62" t="s">
        <v>430</v>
      </c>
      <c r="C12" s="175"/>
      <c r="D12" s="321">
        <v>2490</v>
      </c>
      <c r="E12" s="57">
        <f>SUM(C12:D12)</f>
        <v>2490</v>
      </c>
      <c r="F12" s="175"/>
      <c r="G12" s="321">
        <v>2490</v>
      </c>
      <c r="H12" s="57">
        <f>SUM(F12:G12)</f>
        <v>2490</v>
      </c>
    </row>
    <row r="13" spans="2:8" ht="12.75">
      <c r="B13" s="62"/>
      <c r="C13" s="175"/>
      <c r="D13" s="306"/>
      <c r="E13" s="307"/>
      <c r="F13" s="175">
        <v>0</v>
      </c>
      <c r="G13" s="306"/>
      <c r="H13" s="307"/>
    </row>
    <row r="14" spans="2:8" ht="12.75">
      <c r="B14" s="62" t="s">
        <v>178</v>
      </c>
      <c r="C14" s="175"/>
      <c r="D14" s="308"/>
      <c r="E14" s="356">
        <v>334263</v>
      </c>
      <c r="F14" s="175"/>
      <c r="G14" s="308"/>
      <c r="H14" s="356">
        <f>H33-SUM(H10:H12)</f>
        <v>334763</v>
      </c>
    </row>
    <row r="15" spans="2:8" ht="12.75">
      <c r="B15" s="352" t="s">
        <v>168</v>
      </c>
      <c r="C15" s="346">
        <f aca="true" t="shared" si="1" ref="C15:H15">SUM(C9)</f>
        <v>53942</v>
      </c>
      <c r="D15" s="346">
        <f t="shared" si="1"/>
        <v>14192</v>
      </c>
      <c r="E15" s="339">
        <f t="shared" si="1"/>
        <v>402397</v>
      </c>
      <c r="F15" s="346">
        <f t="shared" si="1"/>
        <v>53942</v>
      </c>
      <c r="G15" s="346">
        <f t="shared" si="1"/>
        <v>14192</v>
      </c>
      <c r="H15" s="339">
        <f t="shared" si="1"/>
        <v>402897</v>
      </c>
    </row>
    <row r="16" spans="2:8" ht="12.75">
      <c r="B16" s="353"/>
      <c r="C16" s="354"/>
      <c r="D16" s="329"/>
      <c r="E16" s="329"/>
      <c r="F16" s="354"/>
      <c r="G16" s="329"/>
      <c r="H16" s="329"/>
    </row>
    <row r="17" spans="2:8" ht="12.75">
      <c r="B17" s="61" t="s">
        <v>180</v>
      </c>
      <c r="C17" s="173"/>
      <c r="D17" s="360"/>
      <c r="E17" s="360"/>
      <c r="F17" s="173"/>
      <c r="G17" s="360"/>
      <c r="H17" s="360"/>
    </row>
    <row r="18" spans="2:8" ht="12.75">
      <c r="B18" s="54" t="s">
        <v>88</v>
      </c>
      <c r="C18" s="167">
        <f aca="true" t="shared" si="2" ref="C18:H18">SUM(C19:C22)</f>
        <v>287683</v>
      </c>
      <c r="D18" s="167">
        <f t="shared" si="2"/>
        <v>113584</v>
      </c>
      <c r="E18" s="313">
        <f t="shared" si="2"/>
        <v>401267</v>
      </c>
      <c r="F18" s="167">
        <f t="shared" si="2"/>
        <v>287683</v>
      </c>
      <c r="G18" s="167">
        <f t="shared" si="2"/>
        <v>113584</v>
      </c>
      <c r="H18" s="313">
        <f t="shared" si="2"/>
        <v>401267</v>
      </c>
    </row>
    <row r="19" spans="2:8" ht="12.75">
      <c r="B19" s="56" t="s">
        <v>175</v>
      </c>
      <c r="C19" s="174">
        <v>147317</v>
      </c>
      <c r="D19" s="321">
        <v>38428</v>
      </c>
      <c r="E19" s="57">
        <f>SUM(C19:D19)</f>
        <v>185745</v>
      </c>
      <c r="F19" s="174">
        <v>147317</v>
      </c>
      <c r="G19" s="321">
        <v>38428</v>
      </c>
      <c r="H19" s="57">
        <f>SUM(F19:G19)</f>
        <v>185745</v>
      </c>
    </row>
    <row r="20" spans="2:8" ht="12.75">
      <c r="B20" s="56" t="s">
        <v>176</v>
      </c>
      <c r="C20" s="174">
        <v>38786</v>
      </c>
      <c r="D20" s="321">
        <v>8852</v>
      </c>
      <c r="E20" s="57">
        <f>SUM(C20:D20)</f>
        <v>47638</v>
      </c>
      <c r="F20" s="174">
        <v>38786</v>
      </c>
      <c r="G20" s="321">
        <v>8852</v>
      </c>
      <c r="H20" s="57">
        <f>SUM(F20:G20)</f>
        <v>47638</v>
      </c>
    </row>
    <row r="21" spans="2:8" ht="12.75">
      <c r="B21" s="56" t="s">
        <v>177</v>
      </c>
      <c r="C21" s="174">
        <v>101135</v>
      </c>
      <c r="D21" s="321">
        <v>66304</v>
      </c>
      <c r="E21" s="57">
        <f>SUM(C21:D21)</f>
        <v>167439</v>
      </c>
      <c r="F21" s="174">
        <v>101135</v>
      </c>
      <c r="G21" s="321">
        <v>66304</v>
      </c>
      <c r="H21" s="57">
        <f>SUM(F21:G21)</f>
        <v>167439</v>
      </c>
    </row>
    <row r="22" spans="2:8" ht="12.75">
      <c r="B22" s="62" t="s">
        <v>186</v>
      </c>
      <c r="C22" s="359">
        <v>445</v>
      </c>
      <c r="D22" s="306"/>
      <c r="E22" s="57">
        <f>SUM(C22:D22)</f>
        <v>445</v>
      </c>
      <c r="F22" s="359">
        <v>445</v>
      </c>
      <c r="G22" s="306"/>
      <c r="H22" s="57">
        <f>SUM(F22:G22)</f>
        <v>445</v>
      </c>
    </row>
    <row r="23" spans="2:8" ht="12.75">
      <c r="B23" s="62"/>
      <c r="C23" s="175"/>
      <c r="D23" s="306"/>
      <c r="E23" s="307"/>
      <c r="F23" s="175"/>
      <c r="G23" s="306"/>
      <c r="H23" s="307"/>
    </row>
    <row r="24" spans="2:8" ht="12.75">
      <c r="B24" s="63" t="s">
        <v>167</v>
      </c>
      <c r="C24" s="363">
        <f aca="true" t="shared" si="3" ref="C24:H24">SUM(C25:C32)</f>
        <v>0</v>
      </c>
      <c r="D24" s="363">
        <f t="shared" si="3"/>
        <v>1130</v>
      </c>
      <c r="E24" s="343">
        <f t="shared" si="3"/>
        <v>1130</v>
      </c>
      <c r="F24" s="363">
        <f t="shared" si="3"/>
        <v>0</v>
      </c>
      <c r="G24" s="363">
        <f t="shared" si="3"/>
        <v>1630</v>
      </c>
      <c r="H24" s="343">
        <f t="shared" si="3"/>
        <v>1630</v>
      </c>
    </row>
    <row r="25" spans="2:8" ht="12.75">
      <c r="B25" s="65" t="s">
        <v>317</v>
      </c>
      <c r="C25" s="4"/>
      <c r="D25" s="306">
        <v>300</v>
      </c>
      <c r="E25" s="57">
        <f aca="true" t="shared" si="4" ref="E25:E31">SUM(C25:D25)</f>
        <v>300</v>
      </c>
      <c r="F25" s="4"/>
      <c r="G25" s="306">
        <v>300</v>
      </c>
      <c r="H25" s="57">
        <f aca="true" t="shared" si="5" ref="H25:H32">SUM(F25:G25)</f>
        <v>300</v>
      </c>
    </row>
    <row r="26" spans="2:8" ht="12.75">
      <c r="B26" s="65" t="s">
        <v>318</v>
      </c>
      <c r="C26" s="4"/>
      <c r="D26" s="306">
        <v>80</v>
      </c>
      <c r="E26" s="57">
        <f t="shared" si="4"/>
        <v>80</v>
      </c>
      <c r="F26" s="4"/>
      <c r="G26" s="306">
        <v>80</v>
      </c>
      <c r="H26" s="57">
        <f t="shared" si="5"/>
        <v>80</v>
      </c>
    </row>
    <row r="27" spans="2:8" ht="12.75">
      <c r="B27" s="65" t="s">
        <v>422</v>
      </c>
      <c r="C27" s="447"/>
      <c r="D27" s="308">
        <v>170</v>
      </c>
      <c r="E27" s="57">
        <f t="shared" si="4"/>
        <v>170</v>
      </c>
      <c r="F27" s="447"/>
      <c r="G27" s="308">
        <v>170</v>
      </c>
      <c r="H27" s="57">
        <f t="shared" si="5"/>
        <v>170</v>
      </c>
    </row>
    <row r="28" spans="2:8" ht="12.75">
      <c r="B28" s="65" t="s">
        <v>423</v>
      </c>
      <c r="C28" s="447"/>
      <c r="D28" s="308">
        <v>80</v>
      </c>
      <c r="E28" s="57">
        <f t="shared" si="4"/>
        <v>80</v>
      </c>
      <c r="F28" s="447"/>
      <c r="G28" s="308">
        <v>80</v>
      </c>
      <c r="H28" s="57">
        <f t="shared" si="5"/>
        <v>80</v>
      </c>
    </row>
    <row r="29" spans="2:8" ht="12.75">
      <c r="B29" s="65" t="s">
        <v>424</v>
      </c>
      <c r="C29" s="447"/>
      <c r="D29" s="308">
        <v>50</v>
      </c>
      <c r="E29" s="57">
        <f t="shared" si="4"/>
        <v>50</v>
      </c>
      <c r="F29" s="447"/>
      <c r="G29" s="308">
        <v>50</v>
      </c>
      <c r="H29" s="57">
        <f t="shared" si="5"/>
        <v>50</v>
      </c>
    </row>
    <row r="30" spans="2:8" ht="12.75">
      <c r="B30" s="65" t="s">
        <v>425</v>
      </c>
      <c r="C30" s="447"/>
      <c r="D30" s="308">
        <v>200</v>
      </c>
      <c r="E30" s="57">
        <f t="shared" si="4"/>
        <v>200</v>
      </c>
      <c r="F30" s="447"/>
      <c r="G30" s="308">
        <v>200</v>
      </c>
      <c r="H30" s="57">
        <f t="shared" si="5"/>
        <v>200</v>
      </c>
    </row>
    <row r="31" spans="2:8" ht="12.75">
      <c r="B31" s="65" t="s">
        <v>426</v>
      </c>
      <c r="C31" s="447"/>
      <c r="D31" s="308">
        <v>250</v>
      </c>
      <c r="E31" s="57">
        <f t="shared" si="4"/>
        <v>250</v>
      </c>
      <c r="F31" s="447"/>
      <c r="G31" s="308">
        <v>250</v>
      </c>
      <c r="H31" s="57">
        <f t="shared" si="5"/>
        <v>250</v>
      </c>
    </row>
    <row r="32" spans="2:8" ht="12.75">
      <c r="B32" s="66" t="s">
        <v>466</v>
      </c>
      <c r="C32" s="369"/>
      <c r="D32" s="370"/>
      <c r="E32" s="309"/>
      <c r="F32" s="369"/>
      <c r="G32" s="370">
        <v>500</v>
      </c>
      <c r="H32" s="309">
        <f t="shared" si="5"/>
        <v>500</v>
      </c>
    </row>
    <row r="33" spans="2:8" ht="12.75">
      <c r="B33" s="60" t="s">
        <v>119</v>
      </c>
      <c r="C33" s="172">
        <f aca="true" t="shared" si="6" ref="C33:H33">SUM(C18,C24)</f>
        <v>287683</v>
      </c>
      <c r="D33" s="346">
        <f t="shared" si="6"/>
        <v>114714</v>
      </c>
      <c r="E33" s="339">
        <f t="shared" si="6"/>
        <v>402397</v>
      </c>
      <c r="F33" s="172">
        <f t="shared" si="6"/>
        <v>287683</v>
      </c>
      <c r="G33" s="346">
        <f t="shared" si="6"/>
        <v>115214</v>
      </c>
      <c r="H33" s="339">
        <f t="shared" si="6"/>
        <v>402897</v>
      </c>
    </row>
    <row r="34" spans="2:8" ht="12.75">
      <c r="B34" s="17"/>
      <c r="C34" s="317"/>
      <c r="D34" s="329"/>
      <c r="E34" s="329"/>
      <c r="F34" s="317"/>
      <c r="G34" s="329"/>
      <c r="H34" s="329"/>
    </row>
    <row r="35" spans="2:8" ht="12.75">
      <c r="B35" s="17"/>
      <c r="C35" s="317"/>
      <c r="D35" s="360"/>
      <c r="E35" s="360"/>
      <c r="F35" s="317"/>
      <c r="G35" s="360"/>
      <c r="H35" s="360"/>
    </row>
    <row r="36" spans="2:8" ht="12.75">
      <c r="B36" s="330" t="s">
        <v>182</v>
      </c>
      <c r="C36" s="327"/>
      <c r="D36" s="328"/>
      <c r="E36" s="318">
        <f>SUM(E14)</f>
        <v>334263</v>
      </c>
      <c r="F36" s="327"/>
      <c r="G36" s="328"/>
      <c r="H36" s="318">
        <f>SUM(H14)</f>
        <v>334763</v>
      </c>
    </row>
    <row r="37" spans="3:5" ht="12.75">
      <c r="C37" s="227"/>
      <c r="D37" s="227"/>
      <c r="E37" s="227"/>
    </row>
    <row r="38" spans="2:5" ht="16.5" customHeight="1">
      <c r="B38" s="563" t="s">
        <v>187</v>
      </c>
      <c r="C38" s="565"/>
      <c r="D38" s="564"/>
      <c r="E38" s="602"/>
    </row>
    <row r="39" spans="2:5" ht="12.75">
      <c r="B39" s="69" t="s">
        <v>189</v>
      </c>
      <c r="C39" s="179"/>
      <c r="D39" s="584">
        <v>69817</v>
      </c>
      <c r="E39" s="25"/>
    </row>
    <row r="40" spans="2:5" ht="12.75">
      <c r="B40" s="49" t="s">
        <v>188</v>
      </c>
      <c r="C40" s="180"/>
      <c r="D40" s="603">
        <v>39200</v>
      </c>
      <c r="E40" s="25"/>
    </row>
    <row r="42" spans="2:3" ht="12.75">
      <c r="B42" s="51" t="s">
        <v>195</v>
      </c>
      <c r="C42" s="51" t="s">
        <v>320</v>
      </c>
    </row>
    <row r="43" spans="2:3" ht="12.75">
      <c r="B43" s="17" t="s">
        <v>201</v>
      </c>
      <c r="C43" s="10" t="s">
        <v>199</v>
      </c>
    </row>
    <row r="44" spans="2:3" ht="12.75">
      <c r="B44" s="17" t="s">
        <v>202</v>
      </c>
      <c r="C44" s="10" t="s">
        <v>319</v>
      </c>
    </row>
    <row r="45" spans="2:3" ht="12.75">
      <c r="B45" s="51" t="s">
        <v>196</v>
      </c>
      <c r="C45" s="51" t="s">
        <v>203</v>
      </c>
    </row>
  </sheetData>
  <sheetProtection/>
  <mergeCells count="11">
    <mergeCell ref="C5:E5"/>
    <mergeCell ref="E6:E7"/>
    <mergeCell ref="C7:D7"/>
    <mergeCell ref="B5:B7"/>
    <mergeCell ref="B38:D38"/>
    <mergeCell ref="F5:H5"/>
    <mergeCell ref="H6:H7"/>
    <mergeCell ref="F7:G7"/>
    <mergeCell ref="D2:H2"/>
    <mergeCell ref="D3:H3"/>
    <mergeCell ref="A1:H1"/>
  </mergeCells>
  <printOptions/>
  <pageMargins left="0.75" right="0.75" top="0.35" bottom="0.27" header="0.23" footer="0.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M43"/>
  <sheetViews>
    <sheetView zoomScalePageLayoutView="0" workbookViewId="0" topLeftCell="A13">
      <selection activeCell="G42" sqref="G42"/>
    </sheetView>
  </sheetViews>
  <sheetFormatPr defaultColWidth="9.140625" defaultRowHeight="12.75"/>
  <cols>
    <col min="1" max="1" width="5.00390625" style="0" customWidth="1"/>
    <col min="2" max="2" width="55.7109375" style="0" customWidth="1"/>
    <col min="3" max="3" width="11.57421875" style="0" customWidth="1"/>
    <col min="4" max="4" width="9.57421875" style="0" customWidth="1"/>
  </cols>
  <sheetData>
    <row r="1" spans="1:8" ht="21" customHeight="1">
      <c r="A1" s="508" t="s">
        <v>485</v>
      </c>
      <c r="B1" s="508"/>
      <c r="C1" s="508"/>
      <c r="D1" s="508"/>
      <c r="E1" s="508"/>
      <c r="F1" s="508"/>
      <c r="G1" s="508"/>
      <c r="H1" s="508"/>
    </row>
    <row r="2" spans="9:13" ht="12.75">
      <c r="I2" s="530" t="s">
        <v>334</v>
      </c>
      <c r="J2" s="553"/>
      <c r="K2" s="553"/>
      <c r="L2" s="553"/>
      <c r="M2" s="553"/>
    </row>
    <row r="3" spans="9:13" ht="12.75">
      <c r="I3" s="531" t="s">
        <v>0</v>
      </c>
      <c r="J3" s="553"/>
      <c r="K3" s="553"/>
      <c r="L3" s="553"/>
      <c r="M3" s="553"/>
    </row>
    <row r="4" ht="12.75">
      <c r="C4" s="14"/>
    </row>
    <row r="5" spans="2:8" ht="28.5" customHeight="1">
      <c r="B5" s="558" t="s">
        <v>169</v>
      </c>
      <c r="C5" s="523" t="s">
        <v>482</v>
      </c>
      <c r="D5" s="523"/>
      <c r="E5" s="523"/>
      <c r="F5" s="523" t="s">
        <v>406</v>
      </c>
      <c r="G5" s="523"/>
      <c r="H5" s="523"/>
    </row>
    <row r="6" spans="2:8" ht="27" customHeight="1">
      <c r="B6" s="559"/>
      <c r="C6" s="153" t="s">
        <v>344</v>
      </c>
      <c r="D6" s="166" t="s">
        <v>345</v>
      </c>
      <c r="E6" s="523" t="s">
        <v>87</v>
      </c>
      <c r="F6" s="153" t="s">
        <v>344</v>
      </c>
      <c r="G6" s="166" t="s">
        <v>345</v>
      </c>
      <c r="H6" s="523" t="s">
        <v>87</v>
      </c>
    </row>
    <row r="7" spans="2:8" ht="13.5" customHeight="1" thickBot="1">
      <c r="B7" s="560"/>
      <c r="C7" s="526" t="s">
        <v>349</v>
      </c>
      <c r="D7" s="526"/>
      <c r="E7" s="562"/>
      <c r="F7" s="526" t="s">
        <v>349</v>
      </c>
      <c r="G7" s="526"/>
      <c r="H7" s="562"/>
    </row>
    <row r="8" spans="2:8" ht="21" customHeight="1" thickTop="1">
      <c r="B8" s="347" t="s">
        <v>121</v>
      </c>
      <c r="C8" s="348"/>
      <c r="D8" s="349"/>
      <c r="E8" s="350"/>
      <c r="F8" s="348"/>
      <c r="G8" s="349"/>
      <c r="H8" s="350"/>
    </row>
    <row r="9" spans="2:8" ht="12.75">
      <c r="B9" s="54" t="s">
        <v>42</v>
      </c>
      <c r="C9" s="167">
        <f aca="true" t="shared" si="0" ref="C9:H9">SUM(C10:C14)</f>
        <v>0</v>
      </c>
      <c r="D9" s="167">
        <f t="shared" si="0"/>
        <v>32144</v>
      </c>
      <c r="E9" s="313">
        <f t="shared" si="0"/>
        <v>85216</v>
      </c>
      <c r="F9" s="167">
        <f t="shared" si="0"/>
        <v>0</v>
      </c>
      <c r="G9" s="167">
        <f t="shared" si="0"/>
        <v>32144</v>
      </c>
      <c r="H9" s="313">
        <f t="shared" si="0"/>
        <v>86041</v>
      </c>
    </row>
    <row r="10" spans="2:8" ht="12.75">
      <c r="B10" s="56" t="s">
        <v>173</v>
      </c>
      <c r="C10" s="169"/>
      <c r="D10" s="321">
        <v>3400</v>
      </c>
      <c r="E10" s="57">
        <f>SUM(C10:D10)</f>
        <v>3400</v>
      </c>
      <c r="F10" s="169"/>
      <c r="G10" s="321">
        <v>3400</v>
      </c>
      <c r="H10" s="57">
        <f>SUM(F10:G10)</f>
        <v>3400</v>
      </c>
    </row>
    <row r="11" spans="2:8" ht="12.75">
      <c r="B11" s="56" t="s">
        <v>174</v>
      </c>
      <c r="C11" s="169"/>
      <c r="D11" s="321">
        <v>502</v>
      </c>
      <c r="E11" s="57">
        <f>SUM(C11:D11)</f>
        <v>502</v>
      </c>
      <c r="F11" s="169"/>
      <c r="G11" s="321">
        <v>502</v>
      </c>
      <c r="H11" s="57">
        <f>SUM(F11:G11)</f>
        <v>502</v>
      </c>
    </row>
    <row r="12" spans="2:8" ht="12.75">
      <c r="B12" s="62" t="s">
        <v>277</v>
      </c>
      <c r="C12" s="175"/>
      <c r="D12" s="321">
        <v>16850</v>
      </c>
      <c r="E12" s="57">
        <f>SUM(C12:D12)</f>
        <v>16850</v>
      </c>
      <c r="F12" s="175"/>
      <c r="G12" s="321">
        <v>16850</v>
      </c>
      <c r="H12" s="57">
        <f>SUM(F12:G12)</f>
        <v>16850</v>
      </c>
    </row>
    <row r="13" spans="2:8" ht="12.75">
      <c r="B13" s="62" t="s">
        <v>430</v>
      </c>
      <c r="C13" s="175"/>
      <c r="D13" s="322">
        <v>11392</v>
      </c>
      <c r="E13" s="356"/>
      <c r="F13" s="175"/>
      <c r="G13" s="322">
        <v>11392</v>
      </c>
      <c r="H13" s="57">
        <f>SUM(F13:G13)</f>
        <v>11392</v>
      </c>
    </row>
    <row r="14" spans="2:8" ht="12.75">
      <c r="B14" s="62" t="s">
        <v>178</v>
      </c>
      <c r="C14" s="175"/>
      <c r="D14" s="322"/>
      <c r="E14" s="356">
        <f>E35-SUM(E10:E12)</f>
        <v>64464</v>
      </c>
      <c r="F14" s="175"/>
      <c r="G14" s="322"/>
      <c r="H14" s="356">
        <f>H35-SUM(H10:H13)</f>
        <v>53897</v>
      </c>
    </row>
    <row r="15" spans="2:8" ht="12.75">
      <c r="B15" s="352" t="s">
        <v>168</v>
      </c>
      <c r="C15" s="346">
        <f aca="true" t="shared" si="1" ref="C15:H15">SUM(C9)</f>
        <v>0</v>
      </c>
      <c r="D15" s="346">
        <f t="shared" si="1"/>
        <v>32144</v>
      </c>
      <c r="E15" s="339">
        <f t="shared" si="1"/>
        <v>85216</v>
      </c>
      <c r="F15" s="346">
        <f t="shared" si="1"/>
        <v>0</v>
      </c>
      <c r="G15" s="346">
        <f t="shared" si="1"/>
        <v>32144</v>
      </c>
      <c r="H15" s="339">
        <f t="shared" si="1"/>
        <v>86041</v>
      </c>
    </row>
    <row r="16" spans="2:8" ht="12.75">
      <c r="B16" s="353"/>
      <c r="C16" s="354"/>
      <c r="D16" s="354"/>
      <c r="E16" s="329"/>
      <c r="F16" s="354"/>
      <c r="G16" s="354"/>
      <c r="H16" s="329"/>
    </row>
    <row r="17" spans="2:8" ht="12.75">
      <c r="B17" s="61" t="s">
        <v>180</v>
      </c>
      <c r="C17" s="173"/>
      <c r="D17" s="173"/>
      <c r="E17" s="360"/>
      <c r="F17" s="173"/>
      <c r="G17" s="173"/>
      <c r="H17" s="360"/>
    </row>
    <row r="18" spans="2:8" ht="12.75">
      <c r="B18" s="54" t="s">
        <v>88</v>
      </c>
      <c r="C18" s="167">
        <f aca="true" t="shared" si="2" ref="C18:H18">SUM(C19:C21)</f>
        <v>58598</v>
      </c>
      <c r="D18" s="167">
        <f t="shared" si="2"/>
        <v>16850</v>
      </c>
      <c r="E18" s="313">
        <f t="shared" si="2"/>
        <v>75448</v>
      </c>
      <c r="F18" s="167">
        <f t="shared" si="2"/>
        <v>58598</v>
      </c>
      <c r="G18" s="167">
        <f t="shared" si="2"/>
        <v>17675</v>
      </c>
      <c r="H18" s="313">
        <f t="shared" si="2"/>
        <v>76273</v>
      </c>
    </row>
    <row r="19" spans="2:8" ht="12.75">
      <c r="B19" s="56" t="s">
        <v>175</v>
      </c>
      <c r="C19" s="174">
        <v>23660</v>
      </c>
      <c r="D19" s="321">
        <v>7917</v>
      </c>
      <c r="E19" s="57">
        <f>SUM(C19:D19)</f>
        <v>31577</v>
      </c>
      <c r="F19" s="174">
        <v>23660</v>
      </c>
      <c r="G19" s="321">
        <v>7917</v>
      </c>
      <c r="H19" s="57">
        <f>SUM(F19:G19)</f>
        <v>31577</v>
      </c>
    </row>
    <row r="20" spans="2:8" ht="12.75">
      <c r="B20" s="56" t="s">
        <v>176</v>
      </c>
      <c r="C20" s="174">
        <v>6579</v>
      </c>
      <c r="D20" s="321">
        <v>835</v>
      </c>
      <c r="E20" s="57">
        <f>SUM(C20:D20)</f>
        <v>7414</v>
      </c>
      <c r="F20" s="174">
        <v>6579</v>
      </c>
      <c r="G20" s="321">
        <v>835</v>
      </c>
      <c r="H20" s="57">
        <f>SUM(F20:G20)</f>
        <v>7414</v>
      </c>
    </row>
    <row r="21" spans="2:8" ht="12.75">
      <c r="B21" s="56" t="s">
        <v>177</v>
      </c>
      <c r="C21" s="174">
        <v>28359</v>
      </c>
      <c r="D21" s="321">
        <v>8098</v>
      </c>
      <c r="E21" s="57">
        <f>SUM(C21:D21)</f>
        <v>36457</v>
      </c>
      <c r="F21" s="174">
        <v>28359</v>
      </c>
      <c r="G21" s="321">
        <v>8923</v>
      </c>
      <c r="H21" s="57">
        <f>SUM(F21:G21)</f>
        <v>37282</v>
      </c>
    </row>
    <row r="22" spans="2:8" ht="12.75">
      <c r="B22" s="62"/>
      <c r="C22" s="175"/>
      <c r="D22" s="321"/>
      <c r="E22" s="307"/>
      <c r="F22" s="175"/>
      <c r="G22" s="321"/>
      <c r="H22" s="57">
        <f>SUM(F22:G22)</f>
        <v>0</v>
      </c>
    </row>
    <row r="23" spans="2:8" ht="12.75">
      <c r="B23" s="92" t="s">
        <v>167</v>
      </c>
      <c r="C23" s="363">
        <f>SUM(C24:C24)</f>
        <v>0</v>
      </c>
      <c r="D23" s="176">
        <f>SUM(D24:D34)</f>
        <v>9768</v>
      </c>
      <c r="E23" s="343">
        <f>SUM(E24:E34)</f>
        <v>9768</v>
      </c>
      <c r="F23" s="363">
        <f>SUM(F24:F24)</f>
        <v>0</v>
      </c>
      <c r="G23" s="176">
        <f>SUM(G24:G34)</f>
        <v>9768</v>
      </c>
      <c r="H23" s="89">
        <f>SUM(F23:G23)</f>
        <v>9768</v>
      </c>
    </row>
    <row r="24" spans="2:8" ht="12.75">
      <c r="B24" s="65" t="s">
        <v>412</v>
      </c>
      <c r="C24" s="4"/>
      <c r="D24" s="321">
        <v>620</v>
      </c>
      <c r="E24" s="57">
        <f>SUM(C24:D24)</f>
        <v>620</v>
      </c>
      <c r="F24" s="608"/>
      <c r="G24" s="321">
        <v>620</v>
      </c>
      <c r="H24" s="57">
        <f>SUM(G24)</f>
        <v>620</v>
      </c>
    </row>
    <row r="25" spans="2:8" ht="12.75">
      <c r="B25" s="65" t="s">
        <v>413</v>
      </c>
      <c r="C25" s="4"/>
      <c r="D25" s="321">
        <v>500</v>
      </c>
      <c r="E25" s="57">
        <f aca="true" t="shared" si="3" ref="E25:E34">SUM(C25:D25)</f>
        <v>500</v>
      </c>
      <c r="F25" s="608"/>
      <c r="G25" s="321">
        <v>500</v>
      </c>
      <c r="H25" s="57">
        <f aca="true" t="shared" si="4" ref="H25:H34">SUM(G25)</f>
        <v>500</v>
      </c>
    </row>
    <row r="26" spans="2:8" ht="12.75">
      <c r="B26" s="65" t="s">
        <v>414</v>
      </c>
      <c r="C26" s="4"/>
      <c r="D26" s="321">
        <v>297</v>
      </c>
      <c r="E26" s="57">
        <f t="shared" si="3"/>
        <v>297</v>
      </c>
      <c r="F26" s="608"/>
      <c r="G26" s="321">
        <v>297</v>
      </c>
      <c r="H26" s="57">
        <f t="shared" si="4"/>
        <v>297</v>
      </c>
    </row>
    <row r="27" spans="2:8" ht="12.75">
      <c r="B27" s="65" t="s">
        <v>415</v>
      </c>
      <c r="C27" s="4"/>
      <c r="D27" s="321">
        <v>1814</v>
      </c>
      <c r="E27" s="57">
        <f t="shared" si="3"/>
        <v>1814</v>
      </c>
      <c r="F27" s="608"/>
      <c r="G27" s="321">
        <v>1814</v>
      </c>
      <c r="H27" s="57">
        <f t="shared" si="4"/>
        <v>1814</v>
      </c>
    </row>
    <row r="28" spans="2:8" ht="12.75">
      <c r="B28" s="65" t="s">
        <v>416</v>
      </c>
      <c r="C28" s="4"/>
      <c r="D28" s="321">
        <v>200</v>
      </c>
      <c r="E28" s="57">
        <f t="shared" si="3"/>
        <v>200</v>
      </c>
      <c r="F28" s="608"/>
      <c r="G28" s="321">
        <v>200</v>
      </c>
      <c r="H28" s="57">
        <f t="shared" si="4"/>
        <v>200</v>
      </c>
    </row>
    <row r="29" spans="2:8" ht="12.75">
      <c r="B29" s="65" t="s">
        <v>417</v>
      </c>
      <c r="C29" s="4"/>
      <c r="D29" s="321">
        <v>2000</v>
      </c>
      <c r="E29" s="57">
        <f t="shared" si="3"/>
        <v>2000</v>
      </c>
      <c r="F29" s="608"/>
      <c r="G29" s="321">
        <v>2000</v>
      </c>
      <c r="H29" s="57">
        <f t="shared" si="4"/>
        <v>2000</v>
      </c>
    </row>
    <row r="30" spans="2:8" ht="12.75">
      <c r="B30" s="65" t="s">
        <v>418</v>
      </c>
      <c r="C30" s="4"/>
      <c r="D30" s="321">
        <v>150</v>
      </c>
      <c r="E30" s="57">
        <f t="shared" si="3"/>
        <v>150</v>
      </c>
      <c r="F30" s="608"/>
      <c r="G30" s="321">
        <v>150</v>
      </c>
      <c r="H30" s="57">
        <f t="shared" si="4"/>
        <v>150</v>
      </c>
    </row>
    <row r="31" spans="2:8" ht="12.75">
      <c r="B31" s="65" t="s">
        <v>419</v>
      </c>
      <c r="C31" s="4"/>
      <c r="D31" s="321">
        <v>1310</v>
      </c>
      <c r="E31" s="57">
        <f t="shared" si="3"/>
        <v>1310</v>
      </c>
      <c r="F31" s="608"/>
      <c r="G31" s="321">
        <v>1310</v>
      </c>
      <c r="H31" s="57">
        <f t="shared" si="4"/>
        <v>1310</v>
      </c>
    </row>
    <row r="32" spans="2:8" ht="12.75">
      <c r="B32" s="65" t="s">
        <v>420</v>
      </c>
      <c r="C32" s="4"/>
      <c r="D32" s="321">
        <v>1000</v>
      </c>
      <c r="E32" s="57">
        <f t="shared" si="3"/>
        <v>1000</v>
      </c>
      <c r="F32" s="608"/>
      <c r="G32" s="321">
        <v>1000</v>
      </c>
      <c r="H32" s="57">
        <f t="shared" si="4"/>
        <v>1000</v>
      </c>
    </row>
    <row r="33" spans="2:8" ht="12.75">
      <c r="B33" s="65" t="s">
        <v>421</v>
      </c>
      <c r="C33" s="4"/>
      <c r="D33" s="321">
        <v>977</v>
      </c>
      <c r="E33" s="57">
        <f t="shared" si="3"/>
        <v>977</v>
      </c>
      <c r="F33" s="608"/>
      <c r="G33" s="321">
        <v>977</v>
      </c>
      <c r="H33" s="57">
        <f t="shared" si="4"/>
        <v>977</v>
      </c>
    </row>
    <row r="34" spans="2:8" ht="12.75">
      <c r="B34" s="607" t="s">
        <v>427</v>
      </c>
      <c r="C34" s="447"/>
      <c r="D34" s="322">
        <v>900</v>
      </c>
      <c r="E34" s="356">
        <f t="shared" si="3"/>
        <v>900</v>
      </c>
      <c r="F34" s="609"/>
      <c r="G34" s="322">
        <v>900</v>
      </c>
      <c r="H34" s="356">
        <f t="shared" si="4"/>
        <v>900</v>
      </c>
    </row>
    <row r="35" spans="2:8" ht="12.75">
      <c r="B35" s="352" t="s">
        <v>119</v>
      </c>
      <c r="C35" s="346">
        <f aca="true" t="shared" si="5" ref="C35:H35">SUM(C18,C23)</f>
        <v>58598</v>
      </c>
      <c r="D35" s="346">
        <f t="shared" si="5"/>
        <v>26618</v>
      </c>
      <c r="E35" s="339">
        <f t="shared" si="5"/>
        <v>85216</v>
      </c>
      <c r="F35" s="346">
        <f t="shared" si="5"/>
        <v>58598</v>
      </c>
      <c r="G35" s="346">
        <f t="shared" si="5"/>
        <v>27443</v>
      </c>
      <c r="H35" s="339">
        <f t="shared" si="5"/>
        <v>86041</v>
      </c>
    </row>
    <row r="36" spans="2:8" ht="12.75">
      <c r="B36" s="17"/>
      <c r="C36" s="354"/>
      <c r="D36" s="354"/>
      <c r="E36" s="329"/>
      <c r="F36" s="354"/>
      <c r="G36" s="354"/>
      <c r="H36" s="329"/>
    </row>
    <row r="37" spans="2:8" ht="12.75">
      <c r="B37" s="330" t="s">
        <v>182</v>
      </c>
      <c r="C37" s="327"/>
      <c r="D37" s="328"/>
      <c r="E37" s="318">
        <f>SUM(E14)</f>
        <v>64464</v>
      </c>
      <c r="F37" s="327"/>
      <c r="G37" s="328"/>
      <c r="H37" s="318">
        <f>SUM(H14)</f>
        <v>53897</v>
      </c>
    </row>
    <row r="38" spans="3:5" ht="12.75">
      <c r="C38" s="25"/>
      <c r="D38" s="25"/>
      <c r="E38" s="25"/>
    </row>
    <row r="39" spans="2:5" ht="20.25" customHeight="1">
      <c r="B39" s="604" t="s">
        <v>187</v>
      </c>
      <c r="C39" s="605"/>
      <c r="D39" s="606"/>
      <c r="E39" s="25"/>
    </row>
    <row r="40" spans="2:5" ht="15.75" customHeight="1">
      <c r="B40" s="83" t="s">
        <v>188</v>
      </c>
      <c r="C40" s="180"/>
      <c r="D40" s="603">
        <v>9550</v>
      </c>
      <c r="E40" s="25"/>
    </row>
    <row r="42" spans="2:3" ht="12.75">
      <c r="B42" s="51" t="s">
        <v>195</v>
      </c>
      <c r="C42" s="51" t="s">
        <v>295</v>
      </c>
    </row>
    <row r="43" spans="2:3" ht="12.75">
      <c r="B43" s="51" t="s">
        <v>196</v>
      </c>
      <c r="C43" s="51" t="s">
        <v>203</v>
      </c>
    </row>
  </sheetData>
  <sheetProtection/>
  <mergeCells count="11">
    <mergeCell ref="C5:E5"/>
    <mergeCell ref="E6:E7"/>
    <mergeCell ref="C7:D7"/>
    <mergeCell ref="B5:B7"/>
    <mergeCell ref="B39:D39"/>
    <mergeCell ref="F5:H5"/>
    <mergeCell ref="H6:H7"/>
    <mergeCell ref="F7:G7"/>
    <mergeCell ref="I2:M2"/>
    <mergeCell ref="I3:M3"/>
    <mergeCell ref="A1:H1"/>
  </mergeCells>
  <printOptions/>
  <pageMargins left="0.75" right="0.47" top="0.6" bottom="0.64" header="0.5" footer="0.5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2:I3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0.140625" style="71" customWidth="1"/>
    <col min="2" max="2" width="11.28125" style="71" customWidth="1"/>
    <col min="3" max="3" width="26.57421875" style="71" customWidth="1"/>
    <col min="4" max="4" width="10.28125" style="71" customWidth="1"/>
    <col min="5" max="5" width="9.57421875" style="71" customWidth="1"/>
    <col min="6" max="6" width="8.7109375" style="71" customWidth="1"/>
    <col min="7" max="7" width="13.00390625" style="71" customWidth="1"/>
    <col min="8" max="8" width="10.140625" style="71" bestFit="1" customWidth="1"/>
    <col min="9" max="16384" width="9.140625" style="71" customWidth="1"/>
  </cols>
  <sheetData>
    <row r="2" spans="1:7" ht="15.75">
      <c r="A2" s="567" t="s">
        <v>293</v>
      </c>
      <c r="B2" s="567"/>
      <c r="C2" s="567"/>
      <c r="D2" s="567"/>
      <c r="E2" s="567"/>
      <c r="F2" s="567"/>
      <c r="G2" s="567"/>
    </row>
    <row r="3" spans="1:7" ht="12.75">
      <c r="A3" s="570" t="s">
        <v>348</v>
      </c>
      <c r="B3" s="570"/>
      <c r="C3" s="570"/>
      <c r="D3" s="570"/>
      <c r="E3" s="570"/>
      <c r="F3" s="570"/>
      <c r="G3" s="570"/>
    </row>
    <row r="4" spans="6:7" ht="12.75">
      <c r="F4" s="10"/>
      <c r="G4" s="10" t="s">
        <v>336</v>
      </c>
    </row>
    <row r="5" spans="6:7" ht="12.75">
      <c r="F5" s="14"/>
      <c r="G5" s="14" t="s">
        <v>0</v>
      </c>
    </row>
    <row r="6" spans="6:7" ht="12.75">
      <c r="F6" s="95"/>
      <c r="G6" s="95"/>
    </row>
    <row r="7" spans="1:7" ht="25.5">
      <c r="A7" s="98" t="s">
        <v>215</v>
      </c>
      <c r="B7" s="99" t="s">
        <v>106</v>
      </c>
      <c r="C7" s="99" t="s">
        <v>211</v>
      </c>
      <c r="D7" s="100" t="s">
        <v>212</v>
      </c>
      <c r="E7" s="99" t="s">
        <v>216</v>
      </c>
      <c r="F7" s="99" t="s">
        <v>217</v>
      </c>
      <c r="G7" s="101" t="s">
        <v>87</v>
      </c>
    </row>
    <row r="8" spans="1:9" ht="28.5" customHeight="1">
      <c r="A8" s="96" t="s">
        <v>219</v>
      </c>
      <c r="B8" s="73">
        <v>10738</v>
      </c>
      <c r="C8" s="72" t="s">
        <v>218</v>
      </c>
      <c r="D8" s="73">
        <v>24427</v>
      </c>
      <c r="E8" s="73">
        <v>6444</v>
      </c>
      <c r="F8" s="73">
        <v>4959</v>
      </c>
      <c r="G8" s="97">
        <f>SUM(D8:F8)</f>
        <v>35830</v>
      </c>
      <c r="H8" s="74"/>
      <c r="I8" s="74"/>
    </row>
    <row r="9" spans="1:9" ht="27" customHeight="1">
      <c r="A9" s="109" t="s">
        <v>340</v>
      </c>
      <c r="B9" s="106">
        <f>G10-B8</f>
        <v>25092</v>
      </c>
      <c r="C9" s="107"/>
      <c r="D9" s="106"/>
      <c r="E9" s="106"/>
      <c r="F9" s="106"/>
      <c r="G9" s="108"/>
      <c r="H9" s="74"/>
      <c r="I9" s="75"/>
    </row>
    <row r="10" spans="1:8" ht="24.75" customHeight="1">
      <c r="A10" s="102" t="s">
        <v>168</v>
      </c>
      <c r="B10" s="103">
        <f>SUM(B8:B9)</f>
        <v>35830</v>
      </c>
      <c r="C10" s="104"/>
      <c r="D10" s="103">
        <f>SUM(D8:D9)</f>
        <v>24427</v>
      </c>
      <c r="E10" s="103">
        <f>SUM(E8:E9)</f>
        <v>6444</v>
      </c>
      <c r="F10" s="103">
        <f>SUM(F8:F9)</f>
        <v>4959</v>
      </c>
      <c r="G10" s="105">
        <f>SUM(D10:F10)</f>
        <v>35830</v>
      </c>
      <c r="H10" s="76"/>
    </row>
    <row r="11" spans="7:8" ht="12.75">
      <c r="G11" s="76"/>
      <c r="H11" s="76"/>
    </row>
    <row r="12" ht="12.75">
      <c r="G12" s="76"/>
    </row>
    <row r="13" spans="7:8" ht="12.75">
      <c r="G13" s="76"/>
      <c r="H13" s="76"/>
    </row>
    <row r="19" spans="5:7" ht="12.75">
      <c r="E19" s="568"/>
      <c r="F19" s="568"/>
      <c r="G19" s="568"/>
    </row>
    <row r="20" spans="2:7" ht="15">
      <c r="B20" s="569" t="s">
        <v>171</v>
      </c>
      <c r="C20" s="569"/>
      <c r="D20" s="77">
        <v>35830</v>
      </c>
      <c r="E20" s="568"/>
      <c r="F20" s="568"/>
      <c r="G20" s="568"/>
    </row>
    <row r="22" spans="2:4" ht="12.75">
      <c r="B22" s="566" t="s">
        <v>195</v>
      </c>
      <c r="C22" s="566"/>
      <c r="D22" s="51" t="s">
        <v>321</v>
      </c>
    </row>
    <row r="23" spans="2:4" ht="12.75">
      <c r="B23" s="566" t="s">
        <v>220</v>
      </c>
      <c r="C23" s="566"/>
      <c r="D23" s="51" t="s">
        <v>203</v>
      </c>
    </row>
    <row r="26" ht="12.75">
      <c r="B26" s="78" t="s">
        <v>322</v>
      </c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</sheetData>
  <sheetProtection/>
  <mergeCells count="7">
    <mergeCell ref="B22:C22"/>
    <mergeCell ref="B23:C23"/>
    <mergeCell ref="A2:G2"/>
    <mergeCell ref="E19:G19"/>
    <mergeCell ref="E20:G20"/>
    <mergeCell ref="B20:C20"/>
    <mergeCell ref="A3:G3"/>
  </mergeCells>
  <printOptions horizontalCentered="1"/>
  <pageMargins left="0.41" right="0.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7" sqref="A7"/>
    </sheetView>
  </sheetViews>
  <sheetFormatPr defaultColWidth="9.140625" defaultRowHeight="12.75"/>
  <cols>
    <col min="1" max="1" width="19.140625" style="0" customWidth="1"/>
    <col min="2" max="2" width="13.574218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0.8515625" style="0" customWidth="1"/>
    <col min="7" max="7" width="10.7109375" style="0" customWidth="1"/>
  </cols>
  <sheetData>
    <row r="1" spans="1:16" ht="12.75">
      <c r="A1" s="480" t="s">
        <v>407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2.75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5">
      <c r="A3" s="389"/>
      <c r="B3" s="389"/>
      <c r="C3" s="389"/>
      <c r="D3" s="389"/>
      <c r="E3" s="471" t="s">
        <v>480</v>
      </c>
      <c r="F3" s="471"/>
      <c r="G3" s="471"/>
      <c r="H3" s="471"/>
      <c r="I3" s="471"/>
      <c r="J3" s="389"/>
      <c r="K3" s="389"/>
      <c r="L3" s="389"/>
      <c r="M3" s="389"/>
      <c r="N3" s="389"/>
      <c r="O3" s="389"/>
      <c r="P3" s="389"/>
    </row>
    <row r="4" spans="1:16" ht="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406"/>
      <c r="L4" s="406"/>
      <c r="M4" s="406"/>
      <c r="N4" s="389"/>
      <c r="O4" s="389"/>
      <c r="P4" s="389"/>
    </row>
    <row r="5" spans="1:16" ht="15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473" t="s">
        <v>0</v>
      </c>
      <c r="L5" s="473"/>
      <c r="M5" s="473"/>
      <c r="N5" s="473"/>
      <c r="O5" s="473"/>
      <c r="P5" s="473"/>
    </row>
    <row r="6" spans="1:16" ht="96.75" thickBot="1">
      <c r="A6" s="407"/>
      <c r="B6" s="408" t="s">
        <v>383</v>
      </c>
      <c r="C6" s="408" t="s">
        <v>404</v>
      </c>
      <c r="D6" s="409" t="s">
        <v>384</v>
      </c>
      <c r="E6" s="408" t="s">
        <v>405</v>
      </c>
      <c r="F6" s="408" t="s">
        <v>352</v>
      </c>
      <c r="G6" s="409" t="s">
        <v>358</v>
      </c>
      <c r="H6" s="409" t="s">
        <v>116</v>
      </c>
      <c r="I6" s="409" t="s">
        <v>117</v>
      </c>
      <c r="J6" s="409" t="s">
        <v>385</v>
      </c>
      <c r="K6" s="409" t="s">
        <v>386</v>
      </c>
      <c r="L6" s="409" t="s">
        <v>142</v>
      </c>
      <c r="M6" s="409" t="s">
        <v>409</v>
      </c>
      <c r="N6" s="409" t="s">
        <v>387</v>
      </c>
      <c r="O6" s="410" t="s">
        <v>388</v>
      </c>
      <c r="P6" s="411" t="s">
        <v>389</v>
      </c>
    </row>
    <row r="7" spans="1:16" ht="13.5" thickTop="1">
      <c r="A7" s="396" t="s">
        <v>437</v>
      </c>
      <c r="B7" s="412">
        <v>1312804</v>
      </c>
      <c r="C7" s="413">
        <v>1057974</v>
      </c>
      <c r="D7" s="412">
        <v>31250</v>
      </c>
      <c r="E7" s="412">
        <v>23701</v>
      </c>
      <c r="F7" s="412">
        <v>14820</v>
      </c>
      <c r="G7" s="412">
        <v>5000</v>
      </c>
      <c r="H7" s="412">
        <v>86040</v>
      </c>
      <c r="I7" s="412">
        <v>5000</v>
      </c>
      <c r="J7" s="414">
        <v>10000</v>
      </c>
      <c r="K7" s="412">
        <v>2360268</v>
      </c>
      <c r="L7" s="415">
        <v>51466</v>
      </c>
      <c r="M7" s="415">
        <v>163232</v>
      </c>
      <c r="N7" s="415">
        <f>SUM(B7:M7)</f>
        <v>5121555</v>
      </c>
      <c r="O7" s="412">
        <v>555803</v>
      </c>
      <c r="P7" s="412"/>
    </row>
    <row r="8" spans="1:16" ht="36">
      <c r="A8" s="400" t="s">
        <v>438</v>
      </c>
      <c r="B8" s="416">
        <v>600</v>
      </c>
      <c r="C8" s="416"/>
      <c r="D8" s="416"/>
      <c r="E8" s="416"/>
      <c r="F8" s="416"/>
      <c r="G8" s="416"/>
      <c r="H8" s="416"/>
      <c r="I8" s="416"/>
      <c r="J8" s="417"/>
      <c r="K8" s="416">
        <v>1686</v>
      </c>
      <c r="L8" s="418"/>
      <c r="M8" s="418"/>
      <c r="N8" s="418">
        <f aca="true" t="shared" si="0" ref="N8:N16">SUM(B8:L8)</f>
        <v>2286</v>
      </c>
      <c r="O8" s="416">
        <v>-2286</v>
      </c>
      <c r="P8" s="416"/>
    </row>
    <row r="9" spans="1:16" ht="24">
      <c r="A9" s="400" t="s">
        <v>440</v>
      </c>
      <c r="B9" s="416"/>
      <c r="C9" s="416"/>
      <c r="D9" s="416"/>
      <c r="E9" s="416"/>
      <c r="F9" s="416"/>
      <c r="G9" s="416"/>
      <c r="H9" s="416"/>
      <c r="I9" s="416"/>
      <c r="J9" s="417"/>
      <c r="K9" s="416"/>
      <c r="L9" s="418"/>
      <c r="M9" s="418"/>
      <c r="N9" s="418">
        <f t="shared" si="0"/>
        <v>0</v>
      </c>
      <c r="O9" s="416">
        <v>1651</v>
      </c>
      <c r="P9" s="416">
        <v>1651</v>
      </c>
    </row>
    <row r="10" spans="1:16" ht="36">
      <c r="A10" s="400" t="s">
        <v>441</v>
      </c>
      <c r="B10" s="416"/>
      <c r="C10" s="416"/>
      <c r="D10" s="416"/>
      <c r="E10" s="416"/>
      <c r="F10" s="416"/>
      <c r="G10" s="416"/>
      <c r="H10" s="416"/>
      <c r="I10" s="416"/>
      <c r="J10" s="417"/>
      <c r="K10" s="416">
        <v>17000</v>
      </c>
      <c r="L10" s="418"/>
      <c r="M10" s="418"/>
      <c r="N10" s="418">
        <f t="shared" si="0"/>
        <v>17000</v>
      </c>
      <c r="O10" s="416">
        <v>-17000</v>
      </c>
      <c r="P10" s="416"/>
    </row>
    <row r="11" spans="1:16" ht="24">
      <c r="A11" s="400" t="s">
        <v>448</v>
      </c>
      <c r="B11" s="416"/>
      <c r="C11" s="416"/>
      <c r="D11" s="416"/>
      <c r="E11" s="416"/>
      <c r="F11" s="416"/>
      <c r="G11" s="416"/>
      <c r="H11" s="416"/>
      <c r="I11" s="416"/>
      <c r="J11" s="417"/>
      <c r="K11" s="416">
        <v>4000</v>
      </c>
      <c r="L11" s="418"/>
      <c r="M11" s="418"/>
      <c r="N11" s="418">
        <f t="shared" si="0"/>
        <v>4000</v>
      </c>
      <c r="O11" s="416">
        <v>-4000</v>
      </c>
      <c r="P11" s="416"/>
    </row>
    <row r="12" spans="1:16" ht="24">
      <c r="A12" s="400" t="s">
        <v>442</v>
      </c>
      <c r="B12" s="416"/>
      <c r="C12" s="416"/>
      <c r="D12" s="416"/>
      <c r="E12" s="416"/>
      <c r="F12" s="416"/>
      <c r="G12" s="416"/>
      <c r="H12" s="416"/>
      <c r="I12" s="416"/>
      <c r="J12" s="417"/>
      <c r="K12" s="416"/>
      <c r="L12" s="418">
        <v>1720</v>
      </c>
      <c r="M12" s="418"/>
      <c r="N12" s="418">
        <f t="shared" si="0"/>
        <v>1720</v>
      </c>
      <c r="O12" s="416">
        <v>-1720</v>
      </c>
      <c r="P12" s="416"/>
    </row>
    <row r="13" spans="1:16" ht="24">
      <c r="A13" s="400" t="s">
        <v>443</v>
      </c>
      <c r="B13" s="416">
        <v>935</v>
      </c>
      <c r="C13" s="416"/>
      <c r="D13" s="416"/>
      <c r="E13" s="416"/>
      <c r="F13" s="416"/>
      <c r="G13" s="416"/>
      <c r="H13" s="416"/>
      <c r="I13" s="416"/>
      <c r="J13" s="417"/>
      <c r="K13" s="416"/>
      <c r="L13" s="418"/>
      <c r="M13" s="418"/>
      <c r="N13" s="418">
        <f t="shared" si="0"/>
        <v>935</v>
      </c>
      <c r="O13" s="416">
        <v>-935</v>
      </c>
      <c r="P13" s="416"/>
    </row>
    <row r="14" spans="1:16" ht="24">
      <c r="A14" s="404" t="s">
        <v>446</v>
      </c>
      <c r="B14" s="416"/>
      <c r="C14" s="416"/>
      <c r="D14" s="416"/>
      <c r="E14" s="416"/>
      <c r="F14" s="416">
        <v>40</v>
      </c>
      <c r="G14" s="416"/>
      <c r="H14" s="416"/>
      <c r="I14" s="416"/>
      <c r="J14" s="417"/>
      <c r="K14" s="416"/>
      <c r="L14" s="418"/>
      <c r="M14" s="418"/>
      <c r="N14" s="418">
        <f t="shared" si="0"/>
        <v>40</v>
      </c>
      <c r="O14" s="416">
        <v>-40</v>
      </c>
      <c r="P14" s="416"/>
    </row>
    <row r="15" spans="1:16" ht="36">
      <c r="A15" s="404" t="s">
        <v>444</v>
      </c>
      <c r="B15" s="416"/>
      <c r="C15" s="416"/>
      <c r="D15" s="416"/>
      <c r="E15" s="416"/>
      <c r="F15" s="416"/>
      <c r="G15" s="416"/>
      <c r="H15" s="416"/>
      <c r="I15" s="416"/>
      <c r="J15" s="417"/>
      <c r="K15" s="416">
        <v>500</v>
      </c>
      <c r="L15" s="418"/>
      <c r="M15" s="418"/>
      <c r="N15" s="418">
        <f t="shared" si="0"/>
        <v>500</v>
      </c>
      <c r="O15" s="416">
        <v>-500</v>
      </c>
      <c r="P15" s="416"/>
    </row>
    <row r="16" spans="1:16" ht="36">
      <c r="A16" s="404" t="s">
        <v>445</v>
      </c>
      <c r="B16" s="416"/>
      <c r="C16" s="416"/>
      <c r="D16" s="416"/>
      <c r="E16" s="416"/>
      <c r="F16" s="416">
        <v>15</v>
      </c>
      <c r="G16" s="416"/>
      <c r="H16" s="416"/>
      <c r="I16" s="416"/>
      <c r="J16" s="417"/>
      <c r="K16" s="416"/>
      <c r="L16" s="418"/>
      <c r="M16" s="418"/>
      <c r="N16" s="418">
        <f t="shared" si="0"/>
        <v>15</v>
      </c>
      <c r="O16" s="416">
        <v>-15</v>
      </c>
      <c r="P16" s="416"/>
    </row>
    <row r="17" spans="1:16" ht="48">
      <c r="A17" s="404" t="s">
        <v>458</v>
      </c>
      <c r="B17" s="416"/>
      <c r="C17" s="416"/>
      <c r="D17" s="416"/>
      <c r="E17" s="416"/>
      <c r="F17" s="416"/>
      <c r="G17" s="416"/>
      <c r="H17" s="416"/>
      <c r="I17" s="416"/>
      <c r="J17" s="417"/>
      <c r="K17" s="416">
        <v>29845</v>
      </c>
      <c r="L17" s="418"/>
      <c r="M17" s="418"/>
      <c r="N17" s="418">
        <f>SUM(B17:M17)</f>
        <v>29845</v>
      </c>
      <c r="O17" s="416">
        <v>-29845</v>
      </c>
      <c r="P17" s="416"/>
    </row>
    <row r="18" spans="1:16" ht="36">
      <c r="A18" s="404" t="s">
        <v>459</v>
      </c>
      <c r="B18" s="416"/>
      <c r="C18" s="416"/>
      <c r="D18" s="416"/>
      <c r="E18" s="416"/>
      <c r="F18" s="416"/>
      <c r="G18" s="416"/>
      <c r="H18" s="416"/>
      <c r="I18" s="416"/>
      <c r="J18" s="417"/>
      <c r="K18" s="416">
        <v>14300</v>
      </c>
      <c r="L18" s="418"/>
      <c r="M18" s="418"/>
      <c r="N18" s="418">
        <f aca="true" t="shared" si="1" ref="N18:N29">SUM(B18:M18)</f>
        <v>14300</v>
      </c>
      <c r="O18" s="416">
        <v>-14300</v>
      </c>
      <c r="P18" s="416"/>
    </row>
    <row r="19" spans="1:16" ht="36">
      <c r="A19" s="404" t="s">
        <v>460</v>
      </c>
      <c r="B19" s="416"/>
      <c r="C19" s="416"/>
      <c r="D19" s="416"/>
      <c r="E19" s="416"/>
      <c r="F19" s="416">
        <v>50</v>
      </c>
      <c r="G19" s="416"/>
      <c r="H19" s="416"/>
      <c r="I19" s="416"/>
      <c r="J19" s="417"/>
      <c r="K19" s="416"/>
      <c r="L19" s="418"/>
      <c r="M19" s="418"/>
      <c r="N19" s="418">
        <f t="shared" si="1"/>
        <v>50</v>
      </c>
      <c r="O19" s="416">
        <v>-50</v>
      </c>
      <c r="P19" s="416"/>
    </row>
    <row r="20" spans="1:16" ht="24">
      <c r="A20" s="404" t="s">
        <v>447</v>
      </c>
      <c r="B20" s="416">
        <v>100</v>
      </c>
      <c r="C20" s="416"/>
      <c r="D20" s="416"/>
      <c r="E20" s="416"/>
      <c r="F20" s="416"/>
      <c r="G20" s="416"/>
      <c r="H20" s="416"/>
      <c r="I20" s="416"/>
      <c r="J20" s="417"/>
      <c r="K20" s="416"/>
      <c r="L20" s="418"/>
      <c r="M20" s="418"/>
      <c r="N20" s="418">
        <f t="shared" si="1"/>
        <v>100</v>
      </c>
      <c r="O20" s="416">
        <v>-100</v>
      </c>
      <c r="P20" s="416"/>
    </row>
    <row r="21" spans="1:16" ht="24">
      <c r="A21" s="404" t="s">
        <v>450</v>
      </c>
      <c r="B21" s="416"/>
      <c r="C21" s="416">
        <v>408</v>
      </c>
      <c r="D21" s="416"/>
      <c r="E21" s="416"/>
      <c r="F21" s="416"/>
      <c r="G21" s="416"/>
      <c r="H21" s="416"/>
      <c r="I21" s="416"/>
      <c r="J21" s="417"/>
      <c r="K21" s="416"/>
      <c r="L21" s="418"/>
      <c r="M21" s="418"/>
      <c r="N21" s="418">
        <f t="shared" si="1"/>
        <v>408</v>
      </c>
      <c r="O21" s="416"/>
      <c r="P21" s="416">
        <v>408</v>
      </c>
    </row>
    <row r="22" spans="1:16" ht="24">
      <c r="A22" s="400" t="s">
        <v>452</v>
      </c>
      <c r="B22" s="416"/>
      <c r="C22" s="416">
        <v>417</v>
      </c>
      <c r="D22" s="416"/>
      <c r="E22" s="416"/>
      <c r="F22" s="416"/>
      <c r="G22" s="416"/>
      <c r="H22" s="416"/>
      <c r="I22" s="416"/>
      <c r="J22" s="417"/>
      <c r="K22" s="416"/>
      <c r="L22" s="418"/>
      <c r="M22" s="418"/>
      <c r="N22" s="418">
        <f t="shared" si="1"/>
        <v>417</v>
      </c>
      <c r="O22" s="416"/>
      <c r="P22" s="416">
        <v>417</v>
      </c>
    </row>
    <row r="23" spans="1:16" ht="36">
      <c r="A23" s="400" t="s">
        <v>454</v>
      </c>
      <c r="B23" s="416"/>
      <c r="C23" s="416"/>
      <c r="D23" s="416"/>
      <c r="E23" s="416"/>
      <c r="F23" s="416"/>
      <c r="G23" s="416"/>
      <c r="H23" s="416"/>
      <c r="I23" s="416"/>
      <c r="J23" s="417"/>
      <c r="K23" s="416"/>
      <c r="L23" s="418"/>
      <c r="M23" s="418"/>
      <c r="N23" s="418">
        <f t="shared" si="1"/>
        <v>0</v>
      </c>
      <c r="O23" s="416">
        <v>6070</v>
      </c>
      <c r="P23" s="416">
        <v>6070</v>
      </c>
    </row>
    <row r="24" spans="1:16" ht="36">
      <c r="A24" s="400" t="s">
        <v>455</v>
      </c>
      <c r="B24" s="416"/>
      <c r="C24" s="416"/>
      <c r="D24" s="416"/>
      <c r="E24" s="416"/>
      <c r="F24" s="416"/>
      <c r="G24" s="416"/>
      <c r="H24" s="416"/>
      <c r="I24" s="416"/>
      <c r="J24" s="417"/>
      <c r="K24" s="416"/>
      <c r="L24" s="418"/>
      <c r="M24" s="418"/>
      <c r="N24" s="418">
        <f t="shared" si="1"/>
        <v>0</v>
      </c>
      <c r="O24" s="416">
        <v>1586</v>
      </c>
      <c r="P24" s="416">
        <v>1586</v>
      </c>
    </row>
    <row r="25" spans="1:16" ht="24">
      <c r="A25" s="400" t="s">
        <v>456</v>
      </c>
      <c r="B25" s="416">
        <v>1616</v>
      </c>
      <c r="C25" s="416"/>
      <c r="D25" s="416"/>
      <c r="E25" s="416"/>
      <c r="F25" s="416"/>
      <c r="G25" s="416"/>
      <c r="H25" s="416"/>
      <c r="I25" s="416"/>
      <c r="J25" s="417"/>
      <c r="K25" s="416"/>
      <c r="L25" s="418"/>
      <c r="M25" s="418"/>
      <c r="N25" s="418">
        <f t="shared" si="1"/>
        <v>1616</v>
      </c>
      <c r="O25" s="416"/>
      <c r="P25" s="416">
        <v>1616</v>
      </c>
    </row>
    <row r="26" spans="1:16" ht="24">
      <c r="A26" s="400" t="s">
        <v>457</v>
      </c>
      <c r="B26" s="416"/>
      <c r="C26" s="416"/>
      <c r="D26" s="416"/>
      <c r="E26" s="416"/>
      <c r="F26" s="416"/>
      <c r="G26" s="416"/>
      <c r="H26" s="416"/>
      <c r="I26" s="416"/>
      <c r="J26" s="417"/>
      <c r="K26" s="416"/>
      <c r="L26" s="418"/>
      <c r="M26" s="418"/>
      <c r="N26" s="418">
        <f t="shared" si="1"/>
        <v>0</v>
      </c>
      <c r="O26" s="416">
        <v>1132</v>
      </c>
      <c r="P26" s="416">
        <v>1132</v>
      </c>
    </row>
    <row r="27" spans="1:16" ht="24">
      <c r="A27" s="400" t="s">
        <v>468</v>
      </c>
      <c r="B27" s="416"/>
      <c r="C27" s="416"/>
      <c r="D27" s="416"/>
      <c r="E27" s="416"/>
      <c r="F27" s="416"/>
      <c r="G27" s="416"/>
      <c r="H27" s="416"/>
      <c r="I27" s="416"/>
      <c r="J27" s="417"/>
      <c r="K27" s="416"/>
      <c r="L27" s="418"/>
      <c r="M27" s="418"/>
      <c r="N27" s="418">
        <f t="shared" si="1"/>
        <v>0</v>
      </c>
      <c r="O27" s="416">
        <v>-9789</v>
      </c>
      <c r="P27" s="416">
        <v>-9789</v>
      </c>
    </row>
    <row r="28" spans="1:16" ht="24">
      <c r="A28" s="400" t="s">
        <v>471</v>
      </c>
      <c r="B28" s="416"/>
      <c r="C28" s="416">
        <v>4192</v>
      </c>
      <c r="D28" s="416"/>
      <c r="E28" s="416"/>
      <c r="F28" s="416"/>
      <c r="G28" s="416"/>
      <c r="H28" s="416"/>
      <c r="I28" s="416"/>
      <c r="J28" s="417"/>
      <c r="K28" s="416"/>
      <c r="L28" s="418"/>
      <c r="M28" s="418"/>
      <c r="N28" s="418">
        <f t="shared" si="1"/>
        <v>4192</v>
      </c>
      <c r="O28" s="416">
        <v>-4192</v>
      </c>
      <c r="P28" s="416"/>
    </row>
    <row r="29" spans="1:16" ht="24">
      <c r="A29" s="404" t="s">
        <v>171</v>
      </c>
      <c r="B29" s="416">
        <v>5517</v>
      </c>
      <c r="C29" s="416"/>
      <c r="D29" s="416"/>
      <c r="E29" s="416"/>
      <c r="F29" s="416"/>
      <c r="G29" s="416"/>
      <c r="H29" s="416"/>
      <c r="I29" s="416"/>
      <c r="J29" s="417"/>
      <c r="K29" s="416"/>
      <c r="L29" s="418"/>
      <c r="M29" s="418"/>
      <c r="N29" s="418">
        <f t="shared" si="1"/>
        <v>5517</v>
      </c>
      <c r="O29" s="416"/>
      <c r="P29" s="416">
        <v>5517</v>
      </c>
    </row>
    <row r="30" spans="1:16" ht="12.75">
      <c r="A30" s="419" t="s">
        <v>31</v>
      </c>
      <c r="B30" s="413">
        <f aca="true" t="shared" si="2" ref="B30:P30">SUM(B7:B29)</f>
        <v>1321572</v>
      </c>
      <c r="C30" s="413">
        <f t="shared" si="2"/>
        <v>1062991</v>
      </c>
      <c r="D30" s="413">
        <f t="shared" si="2"/>
        <v>31250</v>
      </c>
      <c r="E30" s="413">
        <f t="shared" si="2"/>
        <v>23701</v>
      </c>
      <c r="F30" s="413">
        <f t="shared" si="2"/>
        <v>14925</v>
      </c>
      <c r="G30" s="413">
        <f t="shared" si="2"/>
        <v>5000</v>
      </c>
      <c r="H30" s="413">
        <f t="shared" si="2"/>
        <v>86040</v>
      </c>
      <c r="I30" s="413">
        <f t="shared" si="2"/>
        <v>5000</v>
      </c>
      <c r="J30" s="413">
        <f t="shared" si="2"/>
        <v>10000</v>
      </c>
      <c r="K30" s="413">
        <f t="shared" si="2"/>
        <v>2427599</v>
      </c>
      <c r="L30" s="413">
        <f t="shared" si="2"/>
        <v>53186</v>
      </c>
      <c r="M30" s="413">
        <f t="shared" si="2"/>
        <v>163232</v>
      </c>
      <c r="N30" s="413">
        <f t="shared" si="2"/>
        <v>5204496</v>
      </c>
      <c r="O30" s="413">
        <f t="shared" si="2"/>
        <v>481470</v>
      </c>
      <c r="P30" s="413">
        <f t="shared" si="2"/>
        <v>8608</v>
      </c>
    </row>
    <row r="31" spans="1:16" ht="12.75">
      <c r="A31" s="22"/>
      <c r="B31" s="22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</row>
    <row r="32" spans="2:16" ht="12.75"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</row>
    <row r="33" spans="1:16" ht="12.75">
      <c r="A33" t="s">
        <v>453</v>
      </c>
      <c r="B33" s="181"/>
      <c r="C33" s="181"/>
      <c r="D33" s="181"/>
      <c r="E33" s="181"/>
      <c r="F33" s="374"/>
      <c r="G33" s="181"/>
      <c r="H33" s="181"/>
      <c r="I33" s="181"/>
      <c r="J33" s="181"/>
      <c r="K33" s="181"/>
      <c r="L33" s="181"/>
      <c r="M33" s="181"/>
      <c r="N33" s="374"/>
      <c r="O33" s="374"/>
      <c r="P33" s="181"/>
    </row>
  </sheetData>
  <mergeCells count="3">
    <mergeCell ref="A1:P2"/>
    <mergeCell ref="K5:P5"/>
    <mergeCell ref="E3:I3"/>
  </mergeCells>
  <printOptions/>
  <pageMargins left="0.28" right="0.22" top="0.39" bottom="0.38" header="0.28" footer="0.31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pane ySplit="4" topLeftCell="BM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11.28125" style="0" customWidth="1"/>
    <col min="4" max="4" width="11.57421875" style="0" customWidth="1"/>
    <col min="5" max="5" width="10.00390625" style="0" customWidth="1"/>
    <col min="6" max="6" width="10.421875" style="0" customWidth="1"/>
    <col min="7" max="7" width="11.140625" style="0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7" ht="15">
      <c r="A2" s="482" t="s">
        <v>433</v>
      </c>
      <c r="B2" s="482"/>
      <c r="C2" s="482"/>
      <c r="D2" s="482"/>
      <c r="E2" s="482"/>
      <c r="F2" s="482"/>
      <c r="G2" s="482"/>
    </row>
    <row r="3" spans="1:7" ht="12.75">
      <c r="A3" s="420"/>
      <c r="B3" s="420"/>
      <c r="C3" s="420"/>
      <c r="D3" s="420"/>
      <c r="E3" s="420"/>
      <c r="F3" s="483" t="s">
        <v>0</v>
      </c>
      <c r="G3" s="483"/>
    </row>
    <row r="4" spans="1:7" ht="36.75" thickBot="1">
      <c r="A4" s="421" t="s">
        <v>390</v>
      </c>
      <c r="B4" s="421" t="s">
        <v>211</v>
      </c>
      <c r="C4" s="421" t="s">
        <v>212</v>
      </c>
      <c r="D4" s="421" t="s">
        <v>391</v>
      </c>
      <c r="E4" s="421" t="s">
        <v>194</v>
      </c>
      <c r="F4" s="421" t="s">
        <v>392</v>
      </c>
      <c r="G4" s="421" t="s">
        <v>393</v>
      </c>
    </row>
    <row r="5" spans="1:7" ht="13.5" thickTop="1">
      <c r="A5" s="422"/>
      <c r="B5" s="422"/>
      <c r="C5" s="422"/>
      <c r="D5" s="422"/>
      <c r="E5" s="422"/>
      <c r="F5" s="422"/>
      <c r="G5" s="422"/>
    </row>
    <row r="6" spans="1:7" ht="12.75">
      <c r="A6" s="423" t="s">
        <v>166</v>
      </c>
      <c r="B6" s="424"/>
      <c r="C6" s="424"/>
      <c r="D6" s="424"/>
      <c r="E6" s="424"/>
      <c r="F6" s="424"/>
      <c r="G6" s="424"/>
    </row>
    <row r="7" spans="1:7" ht="12.75">
      <c r="A7" s="396" t="s">
        <v>437</v>
      </c>
      <c r="B7" s="425">
        <f>SUM(C7:F7)</f>
        <v>106576</v>
      </c>
      <c r="C7" s="425">
        <v>31377</v>
      </c>
      <c r="D7" s="425">
        <v>8174</v>
      </c>
      <c r="E7" s="425">
        <v>67025</v>
      </c>
      <c r="F7" s="425">
        <v>0</v>
      </c>
      <c r="G7" s="425">
        <v>102248</v>
      </c>
    </row>
    <row r="8" spans="1:7" ht="12.75">
      <c r="A8" s="400"/>
      <c r="B8" s="425">
        <f>SUM(C8:F8)</f>
        <v>0</v>
      </c>
      <c r="C8" s="426"/>
      <c r="D8" s="426"/>
      <c r="E8" s="425"/>
      <c r="F8" s="425"/>
      <c r="G8" s="426"/>
    </row>
    <row r="9" spans="1:7" ht="12.75">
      <c r="A9" s="423" t="s">
        <v>87</v>
      </c>
      <c r="B9" s="425">
        <f>SUM(C9:F9)</f>
        <v>106576</v>
      </c>
      <c r="C9" s="425">
        <f>SUM(C7:C8)</f>
        <v>31377</v>
      </c>
      <c r="D9" s="425">
        <f>SUM(D7:D8)</f>
        <v>8174</v>
      </c>
      <c r="E9" s="425">
        <f>SUM(E7:E8)</f>
        <v>67025</v>
      </c>
      <c r="F9" s="425">
        <f>SUM(F7:F8)</f>
        <v>0</v>
      </c>
      <c r="G9" s="425">
        <f>SUM(G7:G8)</f>
        <v>102248</v>
      </c>
    </row>
    <row r="10" spans="1:7" ht="12.75">
      <c r="A10" s="424"/>
      <c r="B10" s="428"/>
      <c r="C10" s="428"/>
      <c r="D10" s="428"/>
      <c r="E10" s="428"/>
      <c r="F10" s="428"/>
      <c r="G10" s="428"/>
    </row>
    <row r="11" spans="1:7" ht="12.75">
      <c r="A11" s="423" t="s">
        <v>179</v>
      </c>
      <c r="B11" s="428"/>
      <c r="C11" s="428"/>
      <c r="D11" s="428"/>
      <c r="E11" s="428"/>
      <c r="F11" s="428"/>
      <c r="G11" s="428"/>
    </row>
    <row r="12" spans="1:7" ht="12.75">
      <c r="A12" s="396" t="s">
        <v>437</v>
      </c>
      <c r="B12" s="425">
        <f>SUM(C12:F12)</f>
        <v>111448</v>
      </c>
      <c r="C12" s="425">
        <v>57269</v>
      </c>
      <c r="D12" s="425">
        <v>15092</v>
      </c>
      <c r="E12" s="425">
        <v>39087</v>
      </c>
      <c r="F12" s="425"/>
      <c r="G12" s="425">
        <v>68663</v>
      </c>
    </row>
    <row r="13" spans="1:7" ht="12.75">
      <c r="A13" s="400"/>
      <c r="B13" s="425">
        <f>SUM(C13:F13)</f>
        <v>0</v>
      </c>
      <c r="C13" s="426"/>
      <c r="D13" s="426"/>
      <c r="E13" s="425"/>
      <c r="F13" s="425"/>
      <c r="G13" s="426"/>
    </row>
    <row r="14" spans="1:7" ht="12.75">
      <c r="A14" s="423" t="s">
        <v>87</v>
      </c>
      <c r="B14" s="425">
        <f>SUM(C14:F14)</f>
        <v>111448</v>
      </c>
      <c r="C14" s="429">
        <f>SUM(C12:C13)</f>
        <v>57269</v>
      </c>
      <c r="D14" s="429">
        <f>SUM(D12:D13)</f>
        <v>15092</v>
      </c>
      <c r="E14" s="429">
        <f>SUM(E12:E13)</f>
        <v>39087</v>
      </c>
      <c r="F14" s="429">
        <f>SUM(F12:F13)</f>
        <v>0</v>
      </c>
      <c r="G14" s="429">
        <f>SUM(G12:G13)</f>
        <v>68663</v>
      </c>
    </row>
    <row r="15" spans="1:7" ht="12.75">
      <c r="A15" s="423"/>
      <c r="B15" s="428"/>
      <c r="C15" s="428"/>
      <c r="D15" s="428"/>
      <c r="E15" s="428"/>
      <c r="F15" s="428"/>
      <c r="G15" s="428"/>
    </row>
    <row r="16" spans="1:7" ht="12.75">
      <c r="A16" s="423" t="s">
        <v>394</v>
      </c>
      <c r="B16" s="270"/>
      <c r="C16" s="270"/>
      <c r="D16" s="270"/>
      <c r="E16" s="270"/>
      <c r="F16" s="270"/>
      <c r="G16" s="270"/>
    </row>
    <row r="17" spans="1:7" ht="12.75">
      <c r="A17" s="396" t="s">
        <v>437</v>
      </c>
      <c r="B17" s="425">
        <f>SUM(C17:F17)</f>
        <v>186430</v>
      </c>
      <c r="C17" s="425">
        <v>70810</v>
      </c>
      <c r="D17" s="425">
        <v>19839</v>
      </c>
      <c r="E17" s="425">
        <v>95781</v>
      </c>
      <c r="F17" s="425">
        <v>0</v>
      </c>
      <c r="G17" s="425">
        <v>200254</v>
      </c>
    </row>
    <row r="18" spans="1:7" ht="12.75">
      <c r="A18" s="400"/>
      <c r="B18" s="425">
        <f>SUM(C18:F18)</f>
        <v>0</v>
      </c>
      <c r="C18" s="426"/>
      <c r="D18" s="426"/>
      <c r="E18" s="426"/>
      <c r="F18" s="426"/>
      <c r="G18" s="426"/>
    </row>
    <row r="19" spans="1:7" ht="12.75">
      <c r="A19" s="423" t="s">
        <v>87</v>
      </c>
      <c r="B19" s="425">
        <f>SUM(C19:F19)</f>
        <v>186430</v>
      </c>
      <c r="C19" s="429">
        <f>SUM(C17:C17)</f>
        <v>70810</v>
      </c>
      <c r="D19" s="429">
        <f>SUM(D17:D17)</f>
        <v>19839</v>
      </c>
      <c r="E19" s="429">
        <f>SUM(E17:E18)</f>
        <v>95781</v>
      </c>
      <c r="F19" s="429">
        <f>SUM(F17:F17)</f>
        <v>0</v>
      </c>
      <c r="G19" s="429">
        <f>SUM(G17:G17)</f>
        <v>200254</v>
      </c>
    </row>
    <row r="20" spans="1:7" ht="12.75">
      <c r="A20" s="423"/>
      <c r="B20" s="429"/>
      <c r="C20" s="429"/>
      <c r="D20" s="429"/>
      <c r="E20" s="429"/>
      <c r="F20" s="429"/>
      <c r="G20" s="429"/>
    </row>
    <row r="21" spans="1:7" ht="12.75">
      <c r="A21" s="423" t="s">
        <v>395</v>
      </c>
      <c r="B21" s="270"/>
      <c r="C21" s="270"/>
      <c r="D21" s="270"/>
      <c r="E21" s="270"/>
      <c r="F21" s="270"/>
      <c r="G21" s="270"/>
    </row>
    <row r="22" spans="1:7" ht="12.75">
      <c r="A22" s="396" t="s">
        <v>437</v>
      </c>
      <c r="B22" s="425">
        <f>SUM(C22:F22)</f>
        <v>75448</v>
      </c>
      <c r="C22" s="425">
        <v>31577</v>
      </c>
      <c r="D22" s="425">
        <v>7414</v>
      </c>
      <c r="E22" s="425">
        <v>36457</v>
      </c>
      <c r="F22" s="425">
        <v>0</v>
      </c>
      <c r="G22" s="425">
        <v>53072</v>
      </c>
    </row>
    <row r="23" spans="1:7" ht="12.75">
      <c r="A23" s="400" t="s">
        <v>463</v>
      </c>
      <c r="B23" s="425">
        <f>SUM(C23:F23)</f>
        <v>408</v>
      </c>
      <c r="C23" s="426"/>
      <c r="D23" s="426"/>
      <c r="E23" s="426">
        <v>408</v>
      </c>
      <c r="F23" s="426"/>
      <c r="G23" s="426">
        <v>408</v>
      </c>
    </row>
    <row r="24" spans="1:7" ht="12.75">
      <c r="A24" s="400" t="s">
        <v>464</v>
      </c>
      <c r="B24" s="425">
        <f>SUM(C24:F24)</f>
        <v>417</v>
      </c>
      <c r="C24" s="426"/>
      <c r="D24" s="426"/>
      <c r="E24" s="426">
        <v>417</v>
      </c>
      <c r="F24" s="426"/>
      <c r="G24" s="426">
        <v>417</v>
      </c>
    </row>
    <row r="25" spans="1:7" ht="12.75">
      <c r="A25" s="400"/>
      <c r="B25" s="425">
        <f>SUM(C25:F25)</f>
        <v>0</v>
      </c>
      <c r="C25" s="426"/>
      <c r="D25" s="426"/>
      <c r="E25" s="426"/>
      <c r="F25" s="426"/>
      <c r="G25" s="426"/>
    </row>
    <row r="26" spans="1:7" ht="12.75">
      <c r="A26" s="431" t="s">
        <v>87</v>
      </c>
      <c r="B26" s="425">
        <f>SUM(C26:F26)</f>
        <v>76273</v>
      </c>
      <c r="C26" s="429">
        <f>SUM(C22:C24)</f>
        <v>31577</v>
      </c>
      <c r="D26" s="429">
        <f>SUM(D22:D24)</f>
        <v>7414</v>
      </c>
      <c r="E26" s="429">
        <f>SUM(E22:E24)</f>
        <v>37282</v>
      </c>
      <c r="F26" s="429">
        <f>SUM(F22:F24)</f>
        <v>0</v>
      </c>
      <c r="G26" s="429">
        <f>SUM(G22:G25)</f>
        <v>53897</v>
      </c>
    </row>
    <row r="27" spans="1:7" ht="12.75">
      <c r="A27" s="431"/>
      <c r="B27" s="429"/>
      <c r="C27" s="429"/>
      <c r="D27" s="429"/>
      <c r="E27" s="429"/>
      <c r="F27" s="429"/>
      <c r="G27" s="429"/>
    </row>
    <row r="28" spans="1:7" ht="12.75">
      <c r="A28" s="423" t="s">
        <v>396</v>
      </c>
      <c r="B28" s="270"/>
      <c r="C28" s="270"/>
      <c r="D28" s="270"/>
      <c r="E28" s="270"/>
      <c r="F28" s="270"/>
      <c r="G28" s="270"/>
    </row>
    <row r="29" spans="1:7" ht="12.75">
      <c r="A29" s="396" t="s">
        <v>437</v>
      </c>
      <c r="B29" s="425">
        <f>SUM(C29:F29)</f>
        <v>401267</v>
      </c>
      <c r="C29" s="425">
        <v>185745</v>
      </c>
      <c r="D29" s="425">
        <v>47638</v>
      </c>
      <c r="E29" s="425">
        <v>167439</v>
      </c>
      <c r="F29" s="425">
        <v>445</v>
      </c>
      <c r="G29" s="425">
        <v>334263</v>
      </c>
    </row>
    <row r="30" spans="1:7" ht="12.75">
      <c r="A30" s="400" t="s">
        <v>466</v>
      </c>
      <c r="B30" s="425">
        <f>SUM(C30:F30)</f>
        <v>0</v>
      </c>
      <c r="C30" s="426"/>
      <c r="D30" s="426"/>
      <c r="E30" s="426"/>
      <c r="F30" s="426"/>
      <c r="G30" s="426">
        <v>500</v>
      </c>
    </row>
    <row r="31" spans="1:7" ht="12.75">
      <c r="A31" s="400"/>
      <c r="B31" s="425">
        <f>SUM(C31:F31)</f>
        <v>0</v>
      </c>
      <c r="C31" s="426"/>
      <c r="D31" s="426"/>
      <c r="E31" s="426"/>
      <c r="F31" s="426"/>
      <c r="G31" s="426"/>
    </row>
    <row r="32" spans="1:7" ht="12.75">
      <c r="A32" s="423" t="s">
        <v>87</v>
      </c>
      <c r="B32" s="425">
        <f>SUM(C32:F32)</f>
        <v>401267</v>
      </c>
      <c r="C32" s="429">
        <f>SUM(C29:C31)</f>
        <v>185745</v>
      </c>
      <c r="D32" s="429">
        <f>SUM(D29:D31)</f>
        <v>47638</v>
      </c>
      <c r="E32" s="429">
        <f>SUM(E29:E31)</f>
        <v>167439</v>
      </c>
      <c r="F32" s="429">
        <f>SUM(F29:F31)</f>
        <v>445</v>
      </c>
      <c r="G32" s="429">
        <f>SUM(G29:G31)</f>
        <v>334763</v>
      </c>
    </row>
    <row r="33" spans="1:7" ht="12.75">
      <c r="A33" s="423"/>
      <c r="B33" s="429"/>
      <c r="C33" s="429"/>
      <c r="D33" s="429"/>
      <c r="E33" s="429"/>
      <c r="F33" s="429"/>
      <c r="G33" s="429"/>
    </row>
    <row r="34" spans="1:7" ht="12.75">
      <c r="A34" s="423"/>
      <c r="B34" s="429"/>
      <c r="C34" s="429"/>
      <c r="D34" s="429"/>
      <c r="E34" s="429"/>
      <c r="F34" s="429"/>
      <c r="G34" s="429"/>
    </row>
    <row r="35" spans="1:7" ht="12.75">
      <c r="A35" s="423" t="s">
        <v>397</v>
      </c>
      <c r="B35" s="270"/>
      <c r="C35" s="270"/>
      <c r="D35" s="270"/>
      <c r="E35" s="270"/>
      <c r="F35" s="270"/>
      <c r="G35" s="270"/>
    </row>
    <row r="36" spans="1:7" ht="12.75">
      <c r="A36" s="396" t="s">
        <v>437</v>
      </c>
      <c r="B36" s="425">
        <f>SUM(C36:F36)</f>
        <v>172225</v>
      </c>
      <c r="C36" s="425">
        <v>90895</v>
      </c>
      <c r="D36" s="425">
        <v>23952</v>
      </c>
      <c r="E36" s="425">
        <v>57378</v>
      </c>
      <c r="F36" s="428"/>
      <c r="G36" s="425">
        <v>231268</v>
      </c>
    </row>
    <row r="37" spans="1:7" ht="12.75">
      <c r="A37" s="400" t="s">
        <v>472</v>
      </c>
      <c r="B37" s="425">
        <f>SUM(C37:F37)</f>
        <v>4192</v>
      </c>
      <c r="C37" s="426">
        <v>3301</v>
      </c>
      <c r="D37" s="426">
        <v>891</v>
      </c>
      <c r="E37" s="426"/>
      <c r="F37" s="426"/>
      <c r="G37" s="426">
        <v>4192</v>
      </c>
    </row>
    <row r="38" spans="1:7" ht="12.75">
      <c r="A38" s="431" t="s">
        <v>87</v>
      </c>
      <c r="B38" s="425">
        <f>SUM(C38:F38)</f>
        <v>176417</v>
      </c>
      <c r="C38" s="425">
        <f>SUM(C36:C37)</f>
        <v>94196</v>
      </c>
      <c r="D38" s="425">
        <f>SUM(D36:D37)</f>
        <v>24843</v>
      </c>
      <c r="E38" s="425">
        <f>SUM(E36:E37)</f>
        <v>57378</v>
      </c>
      <c r="F38" s="425">
        <f>SUM(F36:F37)</f>
        <v>0</v>
      </c>
      <c r="G38" s="425">
        <f>SUM(G36:G37)</f>
        <v>235460</v>
      </c>
    </row>
    <row r="39" spans="1:7" ht="12.75">
      <c r="A39" s="431"/>
      <c r="B39" s="425"/>
      <c r="C39" s="425"/>
      <c r="D39" s="425"/>
      <c r="E39" s="425"/>
      <c r="F39" s="425"/>
      <c r="G39" s="425"/>
    </row>
    <row r="40" spans="1:7" ht="12.75">
      <c r="A40" s="431" t="s">
        <v>398</v>
      </c>
      <c r="B40" s="425"/>
      <c r="C40" s="425"/>
      <c r="D40" s="425"/>
      <c r="E40" s="425"/>
      <c r="F40" s="425"/>
      <c r="G40" s="432"/>
    </row>
    <row r="41" spans="1:7" ht="12.75">
      <c r="A41" s="396" t="s">
        <v>437</v>
      </c>
      <c r="B41" s="425">
        <f>SUM(C41:F41)</f>
        <v>35830</v>
      </c>
      <c r="C41" s="425">
        <v>24427</v>
      </c>
      <c r="D41" s="425">
        <v>6444</v>
      </c>
      <c r="E41" s="425">
        <v>4959</v>
      </c>
      <c r="F41" s="425"/>
      <c r="G41" s="432">
        <v>35830</v>
      </c>
    </row>
    <row r="42" spans="1:7" ht="12.75">
      <c r="A42" s="400"/>
      <c r="B42" s="425">
        <f>SUM(C42:F42)</f>
        <v>0</v>
      </c>
      <c r="C42" s="426"/>
      <c r="D42" s="426"/>
      <c r="E42" s="426"/>
      <c r="F42" s="426"/>
      <c r="G42" s="430"/>
    </row>
    <row r="43" spans="1:7" ht="12.75">
      <c r="A43" s="400"/>
      <c r="B43" s="425">
        <f>SUM(C43:F43)</f>
        <v>0</v>
      </c>
      <c r="C43" s="426"/>
      <c r="D43" s="426"/>
      <c r="E43" s="426"/>
      <c r="F43" s="426"/>
      <c r="G43" s="430"/>
    </row>
    <row r="44" spans="1:7" ht="12.75">
      <c r="A44" s="431" t="s">
        <v>87</v>
      </c>
      <c r="B44" s="425">
        <f>SUM(C44:F44)</f>
        <v>35830</v>
      </c>
      <c r="C44" s="425">
        <f>SUM(C41:C43)</f>
        <v>24427</v>
      </c>
      <c r="D44" s="425">
        <f>SUM(D41:D43)</f>
        <v>6444</v>
      </c>
      <c r="E44" s="425">
        <f>SUM(E41:E43)</f>
        <v>4959</v>
      </c>
      <c r="F44" s="425">
        <f>SUM(F41:F43)</f>
        <v>0</v>
      </c>
      <c r="G44" s="425">
        <f>SUM(G41:G43)</f>
        <v>35830</v>
      </c>
    </row>
    <row r="45" spans="1:7" ht="12.75">
      <c r="A45" s="434" t="s">
        <v>399</v>
      </c>
      <c r="B45" s="435">
        <f aca="true" t="shared" si="0" ref="B45:G45">SUM(B9,B14,B19,B26,B32,B38,B44)</f>
        <v>1094241</v>
      </c>
      <c r="C45" s="435">
        <f t="shared" si="0"/>
        <v>495401</v>
      </c>
      <c r="D45" s="435">
        <f t="shared" si="0"/>
        <v>129444</v>
      </c>
      <c r="E45" s="435">
        <f t="shared" si="0"/>
        <v>468951</v>
      </c>
      <c r="F45" s="435">
        <f t="shared" si="0"/>
        <v>445</v>
      </c>
      <c r="G45" s="435">
        <f t="shared" si="0"/>
        <v>1031115</v>
      </c>
    </row>
    <row r="46" spans="1:7" ht="12.75">
      <c r="A46" s="433"/>
      <c r="B46" s="425"/>
      <c r="C46" s="425"/>
      <c r="D46" s="425"/>
      <c r="E46" s="425"/>
      <c r="F46" s="425"/>
      <c r="G46" s="425"/>
    </row>
    <row r="47" spans="1:7" ht="12.75">
      <c r="A47" s="396"/>
      <c r="B47" s="426"/>
      <c r="C47" s="428"/>
      <c r="D47" s="428"/>
      <c r="E47" s="428"/>
      <c r="F47" s="428"/>
      <c r="G47" s="428"/>
    </row>
    <row r="48" spans="1:7" ht="12.75">
      <c r="A48" s="436" t="s">
        <v>400</v>
      </c>
      <c r="B48" s="426"/>
      <c r="C48" s="428"/>
      <c r="D48" s="428"/>
      <c r="E48" s="428"/>
      <c r="F48" s="428"/>
      <c r="G48" s="428"/>
    </row>
    <row r="49" spans="1:7" ht="12.75">
      <c r="A49" s="396" t="s">
        <v>437</v>
      </c>
      <c r="B49" s="425">
        <f aca="true" t="shared" si="1" ref="B49:B55">SUM(C49:F49)</f>
        <v>287206</v>
      </c>
      <c r="C49" s="425">
        <v>48204</v>
      </c>
      <c r="D49" s="425">
        <v>9959</v>
      </c>
      <c r="E49" s="425">
        <v>229043</v>
      </c>
      <c r="F49" s="425"/>
      <c r="G49" s="432"/>
    </row>
    <row r="50" spans="1:7" ht="12.75">
      <c r="A50" s="427" t="s">
        <v>461</v>
      </c>
      <c r="B50" s="425">
        <f t="shared" si="1"/>
        <v>600</v>
      </c>
      <c r="C50" s="426"/>
      <c r="D50" s="426"/>
      <c r="E50" s="426">
        <v>600</v>
      </c>
      <c r="F50" s="425"/>
      <c r="G50" s="432"/>
    </row>
    <row r="51" spans="1:7" ht="14.25" customHeight="1">
      <c r="A51" s="400" t="s">
        <v>443</v>
      </c>
      <c r="B51" s="425">
        <f t="shared" si="1"/>
        <v>935</v>
      </c>
      <c r="C51" s="425"/>
      <c r="D51" s="425"/>
      <c r="E51" s="426">
        <v>935</v>
      </c>
      <c r="F51" s="425"/>
      <c r="G51" s="432"/>
    </row>
    <row r="52" spans="1:7" ht="14.25" customHeight="1">
      <c r="A52" s="400" t="s">
        <v>462</v>
      </c>
      <c r="B52" s="425">
        <f t="shared" si="1"/>
        <v>100</v>
      </c>
      <c r="C52" s="425"/>
      <c r="D52" s="425"/>
      <c r="E52" s="426">
        <v>100</v>
      </c>
      <c r="F52" s="425"/>
      <c r="G52" s="432"/>
    </row>
    <row r="53" spans="1:7" ht="14.25" customHeight="1">
      <c r="A53" s="400" t="s">
        <v>465</v>
      </c>
      <c r="B53" s="425">
        <f t="shared" si="1"/>
        <v>1616</v>
      </c>
      <c r="C53" s="425"/>
      <c r="D53" s="425"/>
      <c r="E53" s="426">
        <v>1616</v>
      </c>
      <c r="F53" s="425"/>
      <c r="G53" s="432"/>
    </row>
    <row r="54" spans="1:7" ht="13.5" customHeight="1">
      <c r="A54" s="400"/>
      <c r="B54" s="425">
        <f t="shared" si="1"/>
        <v>0</v>
      </c>
      <c r="C54" s="425"/>
      <c r="D54" s="425"/>
      <c r="E54" s="426"/>
      <c r="F54" s="425"/>
      <c r="G54" s="432"/>
    </row>
    <row r="55" spans="1:7" ht="12.75">
      <c r="A55" s="431" t="s">
        <v>87</v>
      </c>
      <c r="B55" s="425">
        <f t="shared" si="1"/>
        <v>290457</v>
      </c>
      <c r="C55" s="425">
        <f>SUM(C49:C54)</f>
        <v>48204</v>
      </c>
      <c r="D55" s="425">
        <f>SUM(D49:D54)</f>
        <v>9959</v>
      </c>
      <c r="E55" s="425">
        <f>SUM(E49:E54)</f>
        <v>232294</v>
      </c>
      <c r="F55" s="425">
        <f>SUM(F49:F49)</f>
        <v>0</v>
      </c>
      <c r="G55" s="425">
        <f>SUM(G49:G49)</f>
        <v>0</v>
      </c>
    </row>
    <row r="56" spans="1:7" ht="12.75">
      <c r="A56" s="437"/>
      <c r="B56" s="426"/>
      <c r="C56" s="428"/>
      <c r="D56" s="428"/>
      <c r="E56" s="428"/>
      <c r="F56" s="428"/>
      <c r="G56" s="428"/>
    </row>
    <row r="57" spans="1:7" ht="12.75">
      <c r="A57" s="437"/>
      <c r="B57" s="426"/>
      <c r="C57" s="428"/>
      <c r="D57" s="428"/>
      <c r="E57" s="428"/>
      <c r="F57" s="428"/>
      <c r="G57" s="428"/>
    </row>
    <row r="58" spans="1:7" ht="12.75">
      <c r="A58" s="436" t="s">
        <v>31</v>
      </c>
      <c r="B58" s="425">
        <f>SUM(B44,B38,B32,B26,B19,B14,B9,B55)</f>
        <v>1384698</v>
      </c>
      <c r="C58" s="425">
        <f>SUM(C44,C38,C32,C26,C19,C14,C9,C55)</f>
        <v>543605</v>
      </c>
      <c r="D58" s="425">
        <f>SUM(D44,D38,D32,D26,D19,D14,D9,D55)</f>
        <v>139403</v>
      </c>
      <c r="E58" s="425">
        <f>SUM(E44,E38,E32,E26,E19,E14,E9,E55)</f>
        <v>701245</v>
      </c>
      <c r="F58" s="425">
        <f>SUM(F44,F38,F32,F26,F19,F14,F9,F55)</f>
        <v>445</v>
      </c>
      <c r="G58" s="425">
        <f>SUM(G44,G38,G32,G26,G19,G14,G9,G55)</f>
        <v>1031115</v>
      </c>
    </row>
  </sheetData>
  <mergeCells count="2">
    <mergeCell ref="A2:G2"/>
    <mergeCell ref="F3:G3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3" sqref="C3"/>
    </sheetView>
  </sheetViews>
  <sheetFormatPr defaultColWidth="9.140625" defaultRowHeight="12.75"/>
  <cols>
    <col min="1" max="1" width="39.8515625" style="0" customWidth="1"/>
    <col min="2" max="2" width="15.57421875" style="0" customWidth="1"/>
    <col min="3" max="3" width="17.00390625" style="0" customWidth="1"/>
    <col min="4" max="4" width="12.28125" style="0" customWidth="1"/>
    <col min="5" max="5" width="13.57421875" style="0" customWidth="1"/>
  </cols>
  <sheetData>
    <row r="1" spans="1:5" ht="15">
      <c r="A1" s="482" t="s">
        <v>401</v>
      </c>
      <c r="B1" s="482"/>
      <c r="C1" s="482"/>
      <c r="D1" s="482"/>
      <c r="E1" s="482"/>
    </row>
    <row r="2" spans="1:5" ht="15">
      <c r="A2" s="471" t="s">
        <v>479</v>
      </c>
      <c r="B2" s="471"/>
      <c r="C2" s="471"/>
      <c r="D2" s="471"/>
      <c r="E2" s="471"/>
    </row>
    <row r="3" spans="1:5" ht="15">
      <c r="A3" s="389"/>
      <c r="B3" s="389"/>
      <c r="C3" s="389"/>
      <c r="D3" s="389"/>
      <c r="E3" s="389"/>
    </row>
    <row r="4" ht="12.75">
      <c r="E4" t="s">
        <v>0</v>
      </c>
    </row>
    <row r="5" spans="1:5" ht="26.25" thickBot="1">
      <c r="A5" s="438" t="s">
        <v>169</v>
      </c>
      <c r="B5" s="438" t="s">
        <v>132</v>
      </c>
      <c r="C5" s="439" t="s">
        <v>135</v>
      </c>
      <c r="D5" s="439" t="s">
        <v>402</v>
      </c>
      <c r="E5" s="440" t="s">
        <v>87</v>
      </c>
    </row>
    <row r="6" spans="1:5" ht="13.5" thickTop="1">
      <c r="A6" s="396" t="s">
        <v>436</v>
      </c>
      <c r="B6" s="441">
        <v>40000</v>
      </c>
      <c r="C6" s="441">
        <v>253923</v>
      </c>
      <c r="D6" s="441">
        <v>261880</v>
      </c>
      <c r="E6" s="442">
        <f aca="true" t="shared" si="0" ref="E6:E25">SUM(B6:D6)</f>
        <v>555803</v>
      </c>
    </row>
    <row r="7" spans="1:5" ht="14.25" customHeight="1">
      <c r="A7" s="400" t="s">
        <v>438</v>
      </c>
      <c r="B7" s="443"/>
      <c r="C7" s="443"/>
      <c r="D7" s="443">
        <v>-2286</v>
      </c>
      <c r="E7" s="442">
        <f t="shared" si="0"/>
        <v>-2286</v>
      </c>
    </row>
    <row r="8" spans="1:5" ht="14.25" customHeight="1">
      <c r="A8" s="400" t="s">
        <v>440</v>
      </c>
      <c r="B8" s="183"/>
      <c r="C8" s="183"/>
      <c r="D8" s="183">
        <v>1651</v>
      </c>
      <c r="E8" s="443">
        <f t="shared" si="0"/>
        <v>1651</v>
      </c>
    </row>
    <row r="9" spans="1:5" ht="14.25" customHeight="1">
      <c r="A9" s="400" t="s">
        <v>441</v>
      </c>
      <c r="B9" s="183"/>
      <c r="C9" s="183"/>
      <c r="D9" s="183">
        <v>-17000</v>
      </c>
      <c r="E9" s="443">
        <f t="shared" si="0"/>
        <v>-17000</v>
      </c>
    </row>
    <row r="10" spans="1:5" ht="14.25" customHeight="1">
      <c r="A10" s="400" t="s">
        <v>448</v>
      </c>
      <c r="B10" s="183"/>
      <c r="C10" s="183"/>
      <c r="D10" s="183">
        <v>-4000</v>
      </c>
      <c r="E10" s="443">
        <f t="shared" si="0"/>
        <v>-4000</v>
      </c>
    </row>
    <row r="11" spans="1:5" ht="14.25" customHeight="1">
      <c r="A11" s="400" t="s">
        <v>442</v>
      </c>
      <c r="B11" s="183"/>
      <c r="C11" s="183"/>
      <c r="D11" s="183">
        <v>-1720</v>
      </c>
      <c r="E11" s="443">
        <f t="shared" si="0"/>
        <v>-1720</v>
      </c>
    </row>
    <row r="12" spans="1:5" ht="14.25" customHeight="1">
      <c r="A12" s="400" t="s">
        <v>443</v>
      </c>
      <c r="B12" s="183"/>
      <c r="C12" s="183"/>
      <c r="D12" s="183">
        <v>-935</v>
      </c>
      <c r="E12" s="443">
        <f t="shared" si="0"/>
        <v>-935</v>
      </c>
    </row>
    <row r="13" spans="1:5" ht="14.25" customHeight="1">
      <c r="A13" s="404" t="s">
        <v>446</v>
      </c>
      <c r="B13" s="183"/>
      <c r="C13" s="183"/>
      <c r="D13" s="183">
        <v>-40</v>
      </c>
      <c r="E13" s="443">
        <f t="shared" si="0"/>
        <v>-40</v>
      </c>
    </row>
    <row r="14" spans="1:5" ht="14.25" customHeight="1">
      <c r="A14" s="404" t="s">
        <v>444</v>
      </c>
      <c r="B14" s="183"/>
      <c r="C14" s="183"/>
      <c r="D14" s="183">
        <v>-500</v>
      </c>
      <c r="E14" s="443">
        <f t="shared" si="0"/>
        <v>-500</v>
      </c>
    </row>
    <row r="15" spans="1:5" ht="14.25" customHeight="1">
      <c r="A15" s="404" t="s">
        <v>445</v>
      </c>
      <c r="B15" s="183"/>
      <c r="C15" s="183"/>
      <c r="D15" s="183">
        <v>-15</v>
      </c>
      <c r="E15" s="443">
        <f t="shared" si="0"/>
        <v>-15</v>
      </c>
    </row>
    <row r="16" spans="1:5" ht="23.25" customHeight="1">
      <c r="A16" s="404" t="s">
        <v>458</v>
      </c>
      <c r="B16" s="183"/>
      <c r="C16" s="183"/>
      <c r="D16" s="183">
        <v>-29845</v>
      </c>
      <c r="E16" s="443">
        <f t="shared" si="0"/>
        <v>-29845</v>
      </c>
    </row>
    <row r="17" spans="1:5" ht="21.75" customHeight="1">
      <c r="A17" s="404" t="s">
        <v>459</v>
      </c>
      <c r="B17" s="183"/>
      <c r="C17" s="444"/>
      <c r="D17" s="183">
        <v>-14300</v>
      </c>
      <c r="E17" s="443">
        <f t="shared" si="0"/>
        <v>-14300</v>
      </c>
    </row>
    <row r="18" spans="1:5" ht="14.25" customHeight="1">
      <c r="A18" s="404" t="s">
        <v>460</v>
      </c>
      <c r="B18" s="183"/>
      <c r="C18" s="183"/>
      <c r="D18" s="183">
        <v>-50</v>
      </c>
      <c r="E18" s="443">
        <f t="shared" si="0"/>
        <v>-50</v>
      </c>
    </row>
    <row r="19" spans="1:5" ht="14.25" customHeight="1">
      <c r="A19" s="404" t="s">
        <v>447</v>
      </c>
      <c r="B19" s="183"/>
      <c r="C19" s="183"/>
      <c r="D19" s="183">
        <v>-100</v>
      </c>
      <c r="E19" s="443">
        <f t="shared" si="0"/>
        <v>-100</v>
      </c>
    </row>
    <row r="20" spans="1:5" ht="25.5" customHeight="1">
      <c r="A20" s="400" t="s">
        <v>454</v>
      </c>
      <c r="B20" s="183"/>
      <c r="C20" s="183"/>
      <c r="D20" s="183">
        <v>6070</v>
      </c>
      <c r="E20" s="443">
        <f t="shared" si="0"/>
        <v>6070</v>
      </c>
    </row>
    <row r="21" spans="1:5" ht="14.25" customHeight="1">
      <c r="A21" s="400" t="s">
        <v>455</v>
      </c>
      <c r="B21" s="183"/>
      <c r="C21" s="183"/>
      <c r="D21" s="183">
        <v>1586</v>
      </c>
      <c r="E21" s="443">
        <f t="shared" si="0"/>
        <v>1586</v>
      </c>
    </row>
    <row r="22" spans="1:5" ht="14.25" customHeight="1">
      <c r="A22" s="400" t="s">
        <v>457</v>
      </c>
      <c r="B22" s="183"/>
      <c r="C22" s="183"/>
      <c r="D22" s="183">
        <v>1132</v>
      </c>
      <c r="E22" s="443">
        <f t="shared" si="0"/>
        <v>1132</v>
      </c>
    </row>
    <row r="23" spans="1:5" ht="14.25" customHeight="1">
      <c r="A23" s="400" t="s">
        <v>471</v>
      </c>
      <c r="B23" s="183"/>
      <c r="C23" s="183"/>
      <c r="D23" s="183">
        <v>-4192</v>
      </c>
      <c r="E23" s="443">
        <f t="shared" si="0"/>
        <v>-4192</v>
      </c>
    </row>
    <row r="24" spans="1:5" ht="12.75">
      <c r="A24" s="404" t="s">
        <v>467</v>
      </c>
      <c r="B24" s="183"/>
      <c r="C24" s="183"/>
      <c r="D24" s="183">
        <v>-9789</v>
      </c>
      <c r="E24" s="443">
        <f t="shared" si="0"/>
        <v>-9789</v>
      </c>
    </row>
    <row r="25" spans="1:5" ht="12.75">
      <c r="A25" s="404"/>
      <c r="B25" s="183"/>
      <c r="C25" s="183"/>
      <c r="D25" s="183"/>
      <c r="E25" s="443">
        <f t="shared" si="0"/>
        <v>0</v>
      </c>
    </row>
    <row r="26" spans="1:5" ht="12.75">
      <c r="A26" s="445" t="s">
        <v>16</v>
      </c>
      <c r="B26" s="160">
        <f>SUM(B6:B18)</f>
        <v>40000</v>
      </c>
      <c r="C26" s="160">
        <f>SUM(C6:C18)</f>
        <v>253923</v>
      </c>
      <c r="D26" s="160">
        <f>SUM(D6:D25)</f>
        <v>187547</v>
      </c>
      <c r="E26" s="160">
        <f>SUM(E6:E25)</f>
        <v>481470</v>
      </c>
    </row>
    <row r="27" ht="12.75">
      <c r="A27" s="86"/>
    </row>
    <row r="28" ht="12.75">
      <c r="A28" t="s">
        <v>453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3:D2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1.7109375" style="0" customWidth="1"/>
    <col min="2" max="2" width="17.00390625" style="0" customWidth="1"/>
    <col min="3" max="3" width="15.7109375" style="0" customWidth="1"/>
  </cols>
  <sheetData>
    <row r="3" spans="1:3" ht="35.25" customHeight="1">
      <c r="A3" s="484" t="s">
        <v>204</v>
      </c>
      <c r="B3" s="484"/>
      <c r="C3" s="484"/>
    </row>
    <row r="4" ht="15.75" customHeight="1">
      <c r="A4" s="11"/>
    </row>
    <row r="5" spans="1:2" ht="12.75">
      <c r="A5" s="25"/>
      <c r="B5" s="21"/>
    </row>
    <row r="6" spans="1:2" ht="12.75">
      <c r="A6" s="25"/>
      <c r="B6" s="21"/>
    </row>
    <row r="7" ht="12.75">
      <c r="A7" s="25"/>
    </row>
    <row r="8" spans="1:3" ht="39" customHeight="1">
      <c r="A8" s="26" t="s">
        <v>3</v>
      </c>
      <c r="B8" s="27" t="s">
        <v>264</v>
      </c>
      <c r="C8" s="27" t="s">
        <v>406</v>
      </c>
    </row>
    <row r="9" spans="1:3" ht="15" customHeight="1">
      <c r="A9" s="28" t="s">
        <v>81</v>
      </c>
      <c r="B9" s="29">
        <f>'2013. bevétel'!F9</f>
        <v>1269102</v>
      </c>
      <c r="C9" s="29">
        <f>'2013. bevétel'!J9</f>
        <v>1280331</v>
      </c>
    </row>
    <row r="10" spans="1:3" ht="15" customHeight="1">
      <c r="A10" s="30" t="s">
        <v>82</v>
      </c>
      <c r="B10" s="31">
        <f>'2013. bevétel'!F35</f>
        <v>1935632</v>
      </c>
      <c r="C10" s="31">
        <f>'2013. bevétel'!J35</f>
        <v>1927494</v>
      </c>
    </row>
    <row r="11" spans="1:3" ht="15" customHeight="1">
      <c r="A11" s="43" t="s">
        <v>307</v>
      </c>
      <c r="B11" s="44">
        <f>'2013. bevétel'!F47</f>
        <v>10000</v>
      </c>
      <c r="C11" s="44">
        <v>10000</v>
      </c>
    </row>
    <row r="12" spans="1:3" ht="15" customHeight="1">
      <c r="A12" s="84" t="s">
        <v>84</v>
      </c>
      <c r="B12" s="45">
        <f>SUM(B9:B10)</f>
        <v>3204734</v>
      </c>
      <c r="C12" s="45">
        <f>SUM(C9:C10)</f>
        <v>3207825</v>
      </c>
    </row>
    <row r="13" spans="1:3" ht="15" customHeight="1">
      <c r="A13" s="30" t="s">
        <v>85</v>
      </c>
      <c r="B13" s="31">
        <f>'2013. bevétel'!F55</f>
        <v>834760</v>
      </c>
      <c r="C13" s="31">
        <f>'2013. bevétel'!J56</f>
        <v>834760</v>
      </c>
    </row>
    <row r="14" spans="1:3" ht="15" customHeight="1">
      <c r="A14" s="30" t="s">
        <v>86</v>
      </c>
      <c r="B14" s="31">
        <f>'2013. bevétel'!F60</f>
        <v>269120</v>
      </c>
      <c r="C14" s="31">
        <v>269120</v>
      </c>
    </row>
    <row r="15" spans="1:3" ht="15" customHeight="1">
      <c r="A15" s="32" t="s">
        <v>87</v>
      </c>
      <c r="B15" s="33">
        <f>SUM(B12:B14)</f>
        <v>4308614</v>
      </c>
      <c r="C15" s="33">
        <f>SUM(C12:C14)</f>
        <v>4311705</v>
      </c>
    </row>
    <row r="16" spans="1:3" ht="15" customHeight="1">
      <c r="A16" s="30"/>
      <c r="B16" s="31"/>
      <c r="C16" s="31"/>
    </row>
    <row r="17" spans="1:3" ht="15" customHeight="1">
      <c r="A17" s="30" t="s">
        <v>88</v>
      </c>
      <c r="B17" s="31">
        <v>1303339</v>
      </c>
      <c r="C17" s="31">
        <f>'2013.kiadás1'!J45</f>
        <v>1615745</v>
      </c>
    </row>
    <row r="18" spans="1:3" ht="15" customHeight="1">
      <c r="A18" s="43" t="s">
        <v>304</v>
      </c>
      <c r="B18" s="44">
        <v>25000</v>
      </c>
      <c r="C18" s="44">
        <f>'2013.kiadás1'!J44</f>
        <v>227547</v>
      </c>
    </row>
    <row r="19" spans="1:3" ht="15" customHeight="1">
      <c r="A19" s="30" t="s">
        <v>90</v>
      </c>
      <c r="B19" s="31">
        <f>'2013.kiadás1'!F47</f>
        <v>2627409</v>
      </c>
      <c r="C19" s="31">
        <f>'2013.kiadás1'!J47</f>
        <v>2695960</v>
      </c>
    </row>
    <row r="20" spans="1:3" ht="15" customHeight="1">
      <c r="A20" s="43" t="s">
        <v>305</v>
      </c>
      <c r="B20" s="44">
        <f>'2013.kiadás1'!F53</f>
        <v>10000</v>
      </c>
      <c r="C20" s="44">
        <f>'2013.kiadás1'!J53</f>
        <v>10000</v>
      </c>
    </row>
    <row r="21" spans="1:4" ht="15" customHeight="1">
      <c r="A21" s="43" t="s">
        <v>306</v>
      </c>
      <c r="B21" s="44">
        <f>'2013. tartalék'!B13</f>
        <v>253923</v>
      </c>
      <c r="C21" s="44">
        <f>'2013.kiadás1'!J54</f>
        <v>253923</v>
      </c>
      <c r="D21" s="1"/>
    </row>
    <row r="22" spans="1:4" ht="15" customHeight="1">
      <c r="A22" s="34" t="s">
        <v>87</v>
      </c>
      <c r="B22" s="35">
        <f>SUM(B17,B19)</f>
        <v>3930748</v>
      </c>
      <c r="C22" s="35">
        <f>SUM(C17,C19)</f>
        <v>4311705</v>
      </c>
      <c r="D22" s="1"/>
    </row>
    <row r="24" ht="12.75">
      <c r="B24" s="1">
        <f>C15-C22</f>
        <v>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63"/>
  <sheetViews>
    <sheetView zoomScalePageLayoutView="0" workbookViewId="0" topLeftCell="A34">
      <selection activeCell="L14" sqref="L14"/>
    </sheetView>
  </sheetViews>
  <sheetFormatPr defaultColWidth="9.140625" defaultRowHeight="12.75"/>
  <cols>
    <col min="1" max="1" width="2.57421875" style="0" customWidth="1"/>
    <col min="2" max="2" width="56.28125" style="0" customWidth="1"/>
    <col min="3" max="3" width="10.140625" style="0" customWidth="1"/>
  </cols>
  <sheetData>
    <row r="1" spans="1:10" ht="24" customHeight="1">
      <c r="A1" s="484" t="s">
        <v>236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3" ht="12.75">
      <c r="A2" s="18"/>
      <c r="B2" s="18"/>
      <c r="C2" s="19"/>
    </row>
    <row r="3" spans="1:10" ht="9.75" customHeight="1">
      <c r="A3" s="18"/>
      <c r="B3" s="18"/>
      <c r="F3" s="20"/>
      <c r="J3" s="20" t="s">
        <v>39</v>
      </c>
    </row>
    <row r="4" spans="1:10" ht="10.5" customHeight="1">
      <c r="A4" s="18"/>
      <c r="B4" s="18"/>
      <c r="F4" s="20"/>
      <c r="J4" s="20" t="s">
        <v>0</v>
      </c>
    </row>
    <row r="5" spans="1:3" ht="9.75" customHeight="1">
      <c r="A5" s="18"/>
      <c r="B5" s="18"/>
      <c r="C5" s="21"/>
    </row>
    <row r="6" spans="1:10" ht="20.25" customHeight="1">
      <c r="A6" s="489" t="s">
        <v>3</v>
      </c>
      <c r="B6" s="489"/>
      <c r="C6" s="488" t="s">
        <v>482</v>
      </c>
      <c r="D6" s="488"/>
      <c r="E6" s="488"/>
      <c r="F6" s="488"/>
      <c r="G6" s="488" t="s">
        <v>406</v>
      </c>
      <c r="H6" s="488"/>
      <c r="I6" s="488"/>
      <c r="J6" s="488"/>
    </row>
    <row r="7" spans="1:10" ht="23.25" customHeight="1">
      <c r="A7" s="489"/>
      <c r="B7" s="489"/>
      <c r="C7" s="140" t="s">
        <v>344</v>
      </c>
      <c r="D7" s="140" t="s">
        <v>345</v>
      </c>
      <c r="E7" s="140" t="s">
        <v>346</v>
      </c>
      <c r="F7" s="488" t="s">
        <v>87</v>
      </c>
      <c r="G7" s="140" t="s">
        <v>344</v>
      </c>
      <c r="H7" s="140" t="s">
        <v>345</v>
      </c>
      <c r="I7" s="140" t="s">
        <v>346</v>
      </c>
      <c r="J7" s="488" t="s">
        <v>87</v>
      </c>
    </row>
    <row r="8" spans="1:10" ht="12.75" customHeight="1">
      <c r="A8" s="490"/>
      <c r="B8" s="491"/>
      <c r="C8" s="487" t="s">
        <v>349</v>
      </c>
      <c r="D8" s="487"/>
      <c r="E8" s="487"/>
      <c r="F8" s="488"/>
      <c r="G8" s="487" t="s">
        <v>349</v>
      </c>
      <c r="H8" s="487"/>
      <c r="I8" s="487"/>
      <c r="J8" s="488"/>
    </row>
    <row r="9" spans="1:12" s="22" customFormat="1" ht="12">
      <c r="A9" s="119"/>
      <c r="B9" s="120" t="s">
        <v>40</v>
      </c>
      <c r="C9" s="141">
        <f aca="true" t="shared" si="0" ref="C9:J9">SUM(C10,C13,C17,C23)</f>
        <v>929373</v>
      </c>
      <c r="D9" s="141">
        <f t="shared" si="0"/>
        <v>101683</v>
      </c>
      <c r="E9" s="375">
        <f t="shared" si="0"/>
        <v>74814</v>
      </c>
      <c r="F9" s="382">
        <f t="shared" si="0"/>
        <v>1269102</v>
      </c>
      <c r="G9" s="141">
        <f t="shared" si="0"/>
        <v>931814</v>
      </c>
      <c r="H9" s="141">
        <f t="shared" si="0"/>
        <v>101683</v>
      </c>
      <c r="I9" s="375">
        <f t="shared" si="0"/>
        <v>83602</v>
      </c>
      <c r="J9" s="382">
        <f t="shared" si="0"/>
        <v>1280331</v>
      </c>
      <c r="L9" s="454"/>
    </row>
    <row r="10" spans="1:12" ht="12.75">
      <c r="A10" s="121" t="s">
        <v>41</v>
      </c>
      <c r="B10" s="122" t="s">
        <v>42</v>
      </c>
      <c r="C10" s="142">
        <f aca="true" t="shared" si="1" ref="C10:J10">SUM(C11:C12)</f>
        <v>11811</v>
      </c>
      <c r="D10" s="142">
        <f t="shared" si="1"/>
        <v>27813</v>
      </c>
      <c r="E10" s="376">
        <f t="shared" si="1"/>
        <v>1140</v>
      </c>
      <c r="F10" s="383">
        <f t="shared" si="1"/>
        <v>40764</v>
      </c>
      <c r="G10" s="142">
        <f t="shared" si="1"/>
        <v>11811</v>
      </c>
      <c r="H10" s="142">
        <f t="shared" si="1"/>
        <v>27813</v>
      </c>
      <c r="I10" s="376">
        <f t="shared" si="1"/>
        <v>1140</v>
      </c>
      <c r="J10" s="383">
        <f t="shared" si="1"/>
        <v>40764</v>
      </c>
      <c r="L10" s="454"/>
    </row>
    <row r="11" spans="1:12" ht="12.75">
      <c r="A11" s="485" t="s">
        <v>43</v>
      </c>
      <c r="B11" s="486"/>
      <c r="C11" s="143"/>
      <c r="D11" s="228"/>
      <c r="E11" s="231">
        <v>1140</v>
      </c>
      <c r="F11" s="384">
        <f>SUM(C11:E11)</f>
        <v>1140</v>
      </c>
      <c r="G11" s="143"/>
      <c r="H11" s="228"/>
      <c r="I11" s="231">
        <v>1140</v>
      </c>
      <c r="J11" s="384">
        <f>SUM(G11:I11)</f>
        <v>1140</v>
      </c>
      <c r="L11" s="454"/>
    </row>
    <row r="12" spans="1:12" ht="12.75">
      <c r="A12" s="485" t="s">
        <v>170</v>
      </c>
      <c r="B12" s="486"/>
      <c r="C12" s="143">
        <v>11811</v>
      </c>
      <c r="D12" s="228">
        <v>27813</v>
      </c>
      <c r="E12" s="231">
        <v>0</v>
      </c>
      <c r="F12" s="384">
        <f>SUM(C12:E12)</f>
        <v>39624</v>
      </c>
      <c r="G12" s="143">
        <v>11811</v>
      </c>
      <c r="H12" s="228">
        <v>27813</v>
      </c>
      <c r="I12" s="231"/>
      <c r="J12" s="384">
        <f>SUM(G12:I12)</f>
        <v>39624</v>
      </c>
      <c r="L12" s="454"/>
    </row>
    <row r="13" spans="1:12" ht="12.75">
      <c r="A13" s="121" t="s">
        <v>44</v>
      </c>
      <c r="B13" s="122" t="s">
        <v>45</v>
      </c>
      <c r="C13" s="142">
        <f aca="true" t="shared" si="2" ref="C13:J13">SUM(C14:C16)</f>
        <v>434940</v>
      </c>
      <c r="D13" s="142">
        <f t="shared" si="2"/>
        <v>0</v>
      </c>
      <c r="E13" s="376">
        <f t="shared" si="2"/>
        <v>0</v>
      </c>
      <c r="F13" s="383">
        <f t="shared" si="2"/>
        <v>434940</v>
      </c>
      <c r="G13" s="142">
        <f t="shared" si="2"/>
        <v>434940</v>
      </c>
      <c r="H13" s="142">
        <f t="shared" si="2"/>
        <v>0</v>
      </c>
      <c r="I13" s="376">
        <f t="shared" si="2"/>
        <v>0</v>
      </c>
      <c r="J13" s="383">
        <f t="shared" si="2"/>
        <v>434940</v>
      </c>
      <c r="L13" s="454"/>
    </row>
    <row r="14" spans="1:12" ht="12.75">
      <c r="A14" s="461" t="s">
        <v>46</v>
      </c>
      <c r="B14" s="462"/>
      <c r="C14" s="144">
        <v>374000</v>
      </c>
      <c r="D14" s="228"/>
      <c r="E14" s="231"/>
      <c r="F14" s="384">
        <f>SUM(C14:E14)</f>
        <v>374000</v>
      </c>
      <c r="G14" s="144">
        <v>374000</v>
      </c>
      <c r="H14" s="228"/>
      <c r="I14" s="231"/>
      <c r="J14" s="384">
        <f>SUM(G14:I14)</f>
        <v>374000</v>
      </c>
      <c r="L14" s="454"/>
    </row>
    <row r="15" spans="1:12" ht="12.75">
      <c r="A15" s="461" t="s">
        <v>266</v>
      </c>
      <c r="B15" s="462"/>
      <c r="C15" s="144">
        <v>35000</v>
      </c>
      <c r="D15" s="228"/>
      <c r="E15" s="231"/>
      <c r="F15" s="384">
        <f aca="true" t="shared" si="3" ref="F15:F22">SUM(C15:E15)</f>
        <v>35000</v>
      </c>
      <c r="G15" s="144">
        <v>35000</v>
      </c>
      <c r="H15" s="228"/>
      <c r="I15" s="231"/>
      <c r="J15" s="384">
        <f>SUM(G15:I15)</f>
        <v>35000</v>
      </c>
      <c r="L15" s="454"/>
    </row>
    <row r="16" spans="1:12" ht="12.75">
      <c r="A16" s="485" t="s">
        <v>145</v>
      </c>
      <c r="B16" s="463"/>
      <c r="C16" s="144">
        <v>25940</v>
      </c>
      <c r="D16" s="228"/>
      <c r="E16" s="231"/>
      <c r="F16" s="384">
        <f t="shared" si="3"/>
        <v>25940</v>
      </c>
      <c r="G16" s="144">
        <v>25940</v>
      </c>
      <c r="H16" s="228"/>
      <c r="I16" s="231"/>
      <c r="J16" s="384">
        <f>SUM(G16:I16)</f>
        <v>25940</v>
      </c>
      <c r="L16" s="454"/>
    </row>
    <row r="17" spans="1:12" ht="12.75">
      <c r="A17" s="123" t="s">
        <v>47</v>
      </c>
      <c r="B17" s="124" t="s">
        <v>48</v>
      </c>
      <c r="C17" s="145">
        <f aca="true" t="shared" si="4" ref="C17:J17">SUM(C18:C22)</f>
        <v>464006</v>
      </c>
      <c r="D17" s="145">
        <f t="shared" si="4"/>
        <v>0</v>
      </c>
      <c r="E17" s="377">
        <f t="shared" si="4"/>
        <v>31363</v>
      </c>
      <c r="F17" s="383">
        <f t="shared" si="4"/>
        <v>495369</v>
      </c>
      <c r="G17" s="145">
        <f t="shared" si="4"/>
        <v>466447</v>
      </c>
      <c r="H17" s="145">
        <f t="shared" si="4"/>
        <v>0</v>
      </c>
      <c r="I17" s="377">
        <f t="shared" si="4"/>
        <v>40855</v>
      </c>
      <c r="J17" s="383">
        <f t="shared" si="4"/>
        <v>507302</v>
      </c>
      <c r="L17" s="454"/>
    </row>
    <row r="18" spans="1:12" ht="12.75">
      <c r="A18" s="468" t="s">
        <v>267</v>
      </c>
      <c r="B18" s="469"/>
      <c r="C18" s="144">
        <v>439405</v>
      </c>
      <c r="D18" s="228"/>
      <c r="E18" s="231"/>
      <c r="F18" s="384">
        <f t="shared" si="3"/>
        <v>439405</v>
      </c>
      <c r="G18" s="144">
        <v>439405</v>
      </c>
      <c r="H18" s="228"/>
      <c r="I18" s="231"/>
      <c r="J18" s="384">
        <f>SUM(G18:I18)</f>
        <v>439405</v>
      </c>
      <c r="L18" s="454"/>
    </row>
    <row r="19" spans="1:12" ht="12.75">
      <c r="A19" s="468" t="s">
        <v>311</v>
      </c>
      <c r="B19" s="469"/>
      <c r="C19" s="144">
        <v>13132</v>
      </c>
      <c r="D19" s="228"/>
      <c r="E19" s="231"/>
      <c r="F19" s="384">
        <f t="shared" si="3"/>
        <v>13132</v>
      </c>
      <c r="G19" s="144">
        <v>13132</v>
      </c>
      <c r="H19" s="228"/>
      <c r="I19" s="231"/>
      <c r="J19" s="384">
        <f>SUM(G19:I19)</f>
        <v>13132</v>
      </c>
      <c r="L19" s="454"/>
    </row>
    <row r="20" spans="1:12" ht="12.75">
      <c r="A20" s="468" t="s">
        <v>309</v>
      </c>
      <c r="B20" s="469"/>
      <c r="C20" s="144">
        <v>11469</v>
      </c>
      <c r="D20" s="228"/>
      <c r="E20" s="231"/>
      <c r="F20" s="384">
        <f t="shared" si="3"/>
        <v>11469</v>
      </c>
      <c r="G20" s="144">
        <v>13910</v>
      </c>
      <c r="H20" s="228"/>
      <c r="I20" s="231"/>
      <c r="J20" s="384">
        <f>SUM(G20:I20)</f>
        <v>13910</v>
      </c>
      <c r="L20" s="454"/>
    </row>
    <row r="21" spans="1:12" ht="12.75">
      <c r="A21" s="125"/>
      <c r="B21" s="122" t="s">
        <v>310</v>
      </c>
      <c r="C21" s="144">
        <v>0</v>
      </c>
      <c r="D21" s="228"/>
      <c r="E21" s="231">
        <v>25929</v>
      </c>
      <c r="F21" s="384">
        <f t="shared" si="3"/>
        <v>25929</v>
      </c>
      <c r="G21" s="144">
        <v>0</v>
      </c>
      <c r="H21" s="228"/>
      <c r="I21" s="231">
        <v>33835</v>
      </c>
      <c r="J21" s="384">
        <f>SUM(G21:I21)</f>
        <v>33835</v>
      </c>
      <c r="L21" s="454"/>
    </row>
    <row r="22" spans="1:12" ht="12.75">
      <c r="A22" s="125"/>
      <c r="B22" s="122" t="s">
        <v>469</v>
      </c>
      <c r="C22" s="144">
        <v>0</v>
      </c>
      <c r="D22" s="228"/>
      <c r="E22" s="231">
        <v>5434</v>
      </c>
      <c r="F22" s="384">
        <f t="shared" si="3"/>
        <v>5434</v>
      </c>
      <c r="G22" s="144">
        <v>0</v>
      </c>
      <c r="H22" s="228"/>
      <c r="I22" s="231">
        <v>7020</v>
      </c>
      <c r="J22" s="384">
        <f>SUM(G22:I22)</f>
        <v>7020</v>
      </c>
      <c r="L22" s="454"/>
    </row>
    <row r="23" spans="1:12" ht="12.75">
      <c r="A23" s="125" t="s">
        <v>49</v>
      </c>
      <c r="B23" s="122" t="s">
        <v>50</v>
      </c>
      <c r="C23" s="146">
        <f aca="true" t="shared" si="5" ref="C23:J23">SUM(C31:C32,C24)</f>
        <v>18616</v>
      </c>
      <c r="D23" s="146">
        <f t="shared" si="5"/>
        <v>73870</v>
      </c>
      <c r="E23" s="378">
        <f t="shared" si="5"/>
        <v>42311</v>
      </c>
      <c r="F23" s="383">
        <f t="shared" si="5"/>
        <v>298029</v>
      </c>
      <c r="G23" s="146">
        <f t="shared" si="5"/>
        <v>18616</v>
      </c>
      <c r="H23" s="146">
        <f t="shared" si="5"/>
        <v>73870</v>
      </c>
      <c r="I23" s="378">
        <f t="shared" si="5"/>
        <v>41607</v>
      </c>
      <c r="J23" s="383">
        <f t="shared" si="5"/>
        <v>297325</v>
      </c>
      <c r="L23" s="454"/>
    </row>
    <row r="24" spans="1:12" ht="12.75">
      <c r="A24" s="125"/>
      <c r="B24" s="126" t="s">
        <v>313</v>
      </c>
      <c r="C24" s="146">
        <f>SUM(C25:C28)</f>
        <v>18616</v>
      </c>
      <c r="D24" s="146">
        <f>SUM(D25:D28)</f>
        <v>73870</v>
      </c>
      <c r="E24" s="378">
        <f>SUM(E25:E28)</f>
        <v>42311</v>
      </c>
      <c r="F24" s="383">
        <f>SUM(F25:F33)</f>
        <v>298029</v>
      </c>
      <c r="G24" s="146">
        <f>SUM(G25:G28)</f>
        <v>18616</v>
      </c>
      <c r="H24" s="146">
        <f>SUM(H25:H28)</f>
        <v>73870</v>
      </c>
      <c r="I24" s="378">
        <f>SUM(I25:I30)</f>
        <v>41607</v>
      </c>
      <c r="J24" s="383">
        <f>SUM(J25:J33)</f>
        <v>297325</v>
      </c>
      <c r="L24" s="454"/>
    </row>
    <row r="25" spans="1:12" ht="12.75">
      <c r="A25" s="125"/>
      <c r="B25" s="127" t="s">
        <v>312</v>
      </c>
      <c r="C25" s="147"/>
      <c r="D25" s="228">
        <v>424</v>
      </c>
      <c r="E25" s="231"/>
      <c r="F25" s="384">
        <f aca="true" t="shared" si="6" ref="F25:F33">SUM(C25:E25)</f>
        <v>424</v>
      </c>
      <c r="G25" s="147"/>
      <c r="H25" s="228">
        <v>424</v>
      </c>
      <c r="I25" s="231"/>
      <c r="J25" s="384">
        <f aca="true" t="shared" si="7" ref="J25:J33">SUM(G25:I25)</f>
        <v>424</v>
      </c>
      <c r="L25" s="454"/>
    </row>
    <row r="26" spans="1:12" ht="12.75">
      <c r="A26" s="125"/>
      <c r="B26" s="127" t="s">
        <v>268</v>
      </c>
      <c r="C26" s="144">
        <v>18616</v>
      </c>
      <c r="D26" s="228">
        <v>55451</v>
      </c>
      <c r="E26" s="231"/>
      <c r="F26" s="384">
        <f t="shared" si="6"/>
        <v>74067</v>
      </c>
      <c r="G26" s="144">
        <v>18616</v>
      </c>
      <c r="H26" s="228">
        <v>55451</v>
      </c>
      <c r="I26" s="231"/>
      <c r="J26" s="384">
        <f t="shared" si="7"/>
        <v>74067</v>
      </c>
      <c r="L26" s="454"/>
    </row>
    <row r="27" spans="1:12" ht="12.75">
      <c r="A27" s="125"/>
      <c r="B27" s="127" t="s">
        <v>51</v>
      </c>
      <c r="C27" s="144"/>
      <c r="D27" s="228">
        <v>17995</v>
      </c>
      <c r="E27" s="231"/>
      <c r="F27" s="384">
        <f t="shared" si="6"/>
        <v>17995</v>
      </c>
      <c r="G27" s="144"/>
      <c r="H27" s="228">
        <v>17995</v>
      </c>
      <c r="I27" s="231"/>
      <c r="J27" s="384">
        <f t="shared" si="7"/>
        <v>17995</v>
      </c>
      <c r="L27" s="454"/>
    </row>
    <row r="28" spans="1:12" ht="12.75">
      <c r="A28" s="125"/>
      <c r="B28" s="127" t="s">
        <v>52</v>
      </c>
      <c r="C28" s="144"/>
      <c r="D28" s="228"/>
      <c r="E28" s="231">
        <v>42311</v>
      </c>
      <c r="F28" s="384">
        <f t="shared" si="6"/>
        <v>42311</v>
      </c>
      <c r="G28" s="144"/>
      <c r="H28" s="228"/>
      <c r="I28" s="231">
        <v>34405</v>
      </c>
      <c r="J28" s="384">
        <f t="shared" si="7"/>
        <v>34405</v>
      </c>
      <c r="L28" s="454"/>
    </row>
    <row r="29" spans="1:12" ht="12.75">
      <c r="A29" s="125"/>
      <c r="B29" s="127" t="s">
        <v>470</v>
      </c>
      <c r="C29" s="144"/>
      <c r="D29" s="228"/>
      <c r="E29" s="231"/>
      <c r="F29" s="384"/>
      <c r="G29" s="144"/>
      <c r="H29" s="228"/>
      <c r="I29" s="231">
        <v>1132</v>
      </c>
      <c r="J29" s="384">
        <f t="shared" si="7"/>
        <v>1132</v>
      </c>
      <c r="L29" s="454"/>
    </row>
    <row r="30" spans="1:12" ht="12.75">
      <c r="A30" s="125"/>
      <c r="B30" s="127" t="s">
        <v>478</v>
      </c>
      <c r="C30" s="144"/>
      <c r="D30" s="228"/>
      <c r="E30" s="231"/>
      <c r="F30" s="384"/>
      <c r="G30" s="144"/>
      <c r="H30" s="228"/>
      <c r="I30" s="231">
        <v>6070</v>
      </c>
      <c r="J30" s="384">
        <f t="shared" si="7"/>
        <v>6070</v>
      </c>
      <c r="L30" s="454"/>
    </row>
    <row r="31" spans="1:12" ht="12.75">
      <c r="A31" s="125"/>
      <c r="B31" s="122" t="s">
        <v>53</v>
      </c>
      <c r="C31" s="144">
        <v>0</v>
      </c>
      <c r="D31" s="228"/>
      <c r="E31" s="231"/>
      <c r="F31" s="384">
        <f t="shared" si="6"/>
        <v>0</v>
      </c>
      <c r="G31" s="144">
        <v>0</v>
      </c>
      <c r="H31" s="228"/>
      <c r="I31" s="231"/>
      <c r="J31" s="384">
        <f t="shared" si="7"/>
        <v>0</v>
      </c>
      <c r="L31" s="454"/>
    </row>
    <row r="32" spans="1:12" ht="12.75">
      <c r="A32" s="125"/>
      <c r="B32" s="122" t="s">
        <v>54</v>
      </c>
      <c r="C32" s="144">
        <v>0</v>
      </c>
      <c r="D32" s="228"/>
      <c r="E32" s="231"/>
      <c r="F32" s="384">
        <f t="shared" si="6"/>
        <v>0</v>
      </c>
      <c r="G32" s="144">
        <v>0</v>
      </c>
      <c r="H32" s="228"/>
      <c r="I32" s="231"/>
      <c r="J32" s="384">
        <f t="shared" si="7"/>
        <v>0</v>
      </c>
      <c r="L32" s="454"/>
    </row>
    <row r="33" spans="1:12" ht="12.75">
      <c r="A33" s="125"/>
      <c r="B33" s="122" t="s">
        <v>432</v>
      </c>
      <c r="C33" s="144"/>
      <c r="D33" s="228">
        <v>163232</v>
      </c>
      <c r="E33" s="231"/>
      <c r="F33" s="384">
        <f t="shared" si="6"/>
        <v>163232</v>
      </c>
      <c r="G33" s="144"/>
      <c r="H33" s="228">
        <v>163232</v>
      </c>
      <c r="I33" s="231"/>
      <c r="J33" s="384">
        <f t="shared" si="7"/>
        <v>163232</v>
      </c>
      <c r="L33" s="454"/>
    </row>
    <row r="34" spans="1:12" ht="12.75">
      <c r="A34" s="125"/>
      <c r="B34" s="122"/>
      <c r="C34" s="144"/>
      <c r="D34" s="228"/>
      <c r="E34" s="231"/>
      <c r="F34" s="384"/>
      <c r="G34" s="144"/>
      <c r="H34" s="228"/>
      <c r="I34" s="231"/>
      <c r="J34" s="384"/>
      <c r="L34" s="454"/>
    </row>
    <row r="35" spans="1:12" s="22" customFormat="1" ht="12">
      <c r="A35" s="125"/>
      <c r="B35" s="128" t="s">
        <v>55</v>
      </c>
      <c r="C35" s="146">
        <f aca="true" t="shared" si="8" ref="C35:J35">SUM(C36,C40,C43,C47)</f>
        <v>0</v>
      </c>
      <c r="D35" s="146">
        <f t="shared" si="8"/>
        <v>1935632</v>
      </c>
      <c r="E35" s="378">
        <f t="shared" si="8"/>
        <v>0</v>
      </c>
      <c r="F35" s="383">
        <f t="shared" si="8"/>
        <v>1935632</v>
      </c>
      <c r="G35" s="146">
        <f t="shared" si="8"/>
        <v>0</v>
      </c>
      <c r="H35" s="146">
        <f t="shared" si="8"/>
        <v>1927494</v>
      </c>
      <c r="I35" s="378">
        <f t="shared" si="8"/>
        <v>0</v>
      </c>
      <c r="J35" s="383">
        <f t="shared" si="8"/>
        <v>1927494</v>
      </c>
      <c r="L35" s="454"/>
    </row>
    <row r="36" spans="1:12" ht="12.75">
      <c r="A36" s="125" t="s">
        <v>56</v>
      </c>
      <c r="B36" s="122" t="s">
        <v>57</v>
      </c>
      <c r="C36" s="147"/>
      <c r="D36" s="228">
        <v>2100</v>
      </c>
      <c r="E36" s="231"/>
      <c r="F36" s="384">
        <f aca="true" t="shared" si="9" ref="F36:F46">SUM(C36:E36)</f>
        <v>2100</v>
      </c>
      <c r="G36" s="147"/>
      <c r="H36" s="228">
        <f>SUM(H37:H39)</f>
        <v>3751</v>
      </c>
      <c r="I36" s="231"/>
      <c r="J36" s="384">
        <f aca="true" t="shared" si="10" ref="J36:J46">SUM(G36:I36)</f>
        <v>3751</v>
      </c>
      <c r="L36" s="454"/>
    </row>
    <row r="37" spans="1:12" ht="12.75">
      <c r="A37" s="125"/>
      <c r="B37" s="122" t="s">
        <v>58</v>
      </c>
      <c r="C37" s="144"/>
      <c r="D37" s="228">
        <v>100</v>
      </c>
      <c r="E37" s="231"/>
      <c r="F37" s="384">
        <f t="shared" si="9"/>
        <v>100</v>
      </c>
      <c r="G37" s="144"/>
      <c r="H37" s="228">
        <v>1751</v>
      </c>
      <c r="I37" s="231"/>
      <c r="J37" s="384">
        <f t="shared" si="10"/>
        <v>1751</v>
      </c>
      <c r="L37" s="454"/>
    </row>
    <row r="38" spans="1:12" ht="12.75">
      <c r="A38" s="125"/>
      <c r="B38" s="122" t="s">
        <v>59</v>
      </c>
      <c r="C38" s="144"/>
      <c r="D38" s="228">
        <v>2000</v>
      </c>
      <c r="E38" s="231"/>
      <c r="F38" s="384">
        <f t="shared" si="9"/>
        <v>2000</v>
      </c>
      <c r="G38" s="144"/>
      <c r="H38" s="228">
        <v>2000</v>
      </c>
      <c r="I38" s="231"/>
      <c r="J38" s="384">
        <f t="shared" si="10"/>
        <v>2000</v>
      </c>
      <c r="L38" s="454"/>
    </row>
    <row r="39" spans="1:12" ht="12.75">
      <c r="A39" s="125"/>
      <c r="B39" s="122" t="s">
        <v>60</v>
      </c>
      <c r="C39" s="144">
        <v>0</v>
      </c>
      <c r="D39" s="228"/>
      <c r="E39" s="231"/>
      <c r="F39" s="384">
        <f t="shared" si="9"/>
        <v>0</v>
      </c>
      <c r="G39" s="144">
        <v>0</v>
      </c>
      <c r="H39" s="228"/>
      <c r="I39" s="231"/>
      <c r="J39" s="384">
        <f t="shared" si="10"/>
        <v>0</v>
      </c>
      <c r="L39" s="454"/>
    </row>
    <row r="40" spans="1:12" ht="12.75">
      <c r="A40" s="125" t="s">
        <v>61</v>
      </c>
      <c r="B40" s="122" t="s">
        <v>62</v>
      </c>
      <c r="C40" s="147">
        <f>SUM(C41:C42)</f>
        <v>0</v>
      </c>
      <c r="D40" s="228"/>
      <c r="E40" s="231"/>
      <c r="F40" s="384">
        <f t="shared" si="9"/>
        <v>0</v>
      </c>
      <c r="G40" s="147">
        <f>SUM(G41:G42)</f>
        <v>0</v>
      </c>
      <c r="H40" s="228"/>
      <c r="I40" s="231"/>
      <c r="J40" s="384">
        <f t="shared" si="10"/>
        <v>0</v>
      </c>
      <c r="L40" s="454"/>
    </row>
    <row r="41" spans="1:12" ht="12.75">
      <c r="A41" s="125"/>
      <c r="B41" s="122" t="s">
        <v>63</v>
      </c>
      <c r="C41" s="144">
        <f>'2013. felhalm. bevétel'!C19</f>
        <v>0</v>
      </c>
      <c r="D41" s="228"/>
      <c r="E41" s="231"/>
      <c r="F41" s="384">
        <f t="shared" si="9"/>
        <v>0</v>
      </c>
      <c r="G41" s="144">
        <f>'2013. felhalm. bevétel'!G19</f>
        <v>0</v>
      </c>
      <c r="H41" s="228"/>
      <c r="I41" s="231"/>
      <c r="J41" s="384">
        <f t="shared" si="10"/>
        <v>0</v>
      </c>
      <c r="L41" s="454"/>
    </row>
    <row r="42" spans="1:12" ht="12.75">
      <c r="A42" s="125"/>
      <c r="B42" s="129" t="s">
        <v>64</v>
      </c>
      <c r="C42" s="144">
        <f>'2013. felhalm. bevétel'!C20</f>
        <v>0</v>
      </c>
      <c r="D42" s="228"/>
      <c r="E42" s="231"/>
      <c r="F42" s="384">
        <f t="shared" si="9"/>
        <v>0</v>
      </c>
      <c r="G42" s="144">
        <f>'2013. felhalm. bevétel'!G20</f>
        <v>0</v>
      </c>
      <c r="H42" s="228"/>
      <c r="I42" s="231"/>
      <c r="J42" s="384">
        <f t="shared" si="10"/>
        <v>0</v>
      </c>
      <c r="L42" s="454"/>
    </row>
    <row r="43" spans="1:12" ht="12.75">
      <c r="A43" s="125" t="s">
        <v>65</v>
      </c>
      <c r="B43" s="129" t="s">
        <v>66</v>
      </c>
      <c r="C43" s="147">
        <f>SUM(C44,C46)</f>
        <v>0</v>
      </c>
      <c r="D43" s="147">
        <f>SUM(D44,D46)</f>
        <v>1923532</v>
      </c>
      <c r="E43" s="379">
        <f>SUM(E44,E46)</f>
        <v>0</v>
      </c>
      <c r="F43" s="384">
        <f t="shared" si="9"/>
        <v>1923532</v>
      </c>
      <c r="G43" s="147">
        <f>SUM(G44,G46)</f>
        <v>0</v>
      </c>
      <c r="H43" s="147">
        <f>SUM(H44,H46)</f>
        <v>1913743</v>
      </c>
      <c r="I43" s="379">
        <f>SUM(I44,I46)</f>
        <v>0</v>
      </c>
      <c r="J43" s="384">
        <f t="shared" si="10"/>
        <v>1913743</v>
      </c>
      <c r="L43" s="454"/>
    </row>
    <row r="44" spans="1:12" ht="12.75">
      <c r="A44" s="125"/>
      <c r="B44" s="129" t="s">
        <v>67</v>
      </c>
      <c r="C44" s="144"/>
      <c r="D44" s="228">
        <v>1884624</v>
      </c>
      <c r="E44" s="231"/>
      <c r="F44" s="384">
        <f t="shared" si="9"/>
        <v>1884624</v>
      </c>
      <c r="G44" s="144"/>
      <c r="H44" s="228">
        <v>1874835</v>
      </c>
      <c r="I44" s="231"/>
      <c r="J44" s="384">
        <f t="shared" si="10"/>
        <v>1874835</v>
      </c>
      <c r="L44" s="454"/>
    </row>
    <row r="45" spans="1:12" ht="12.75">
      <c r="A45" s="125"/>
      <c r="B45" s="130" t="s">
        <v>337</v>
      </c>
      <c r="C45" s="148"/>
      <c r="D45" s="229">
        <v>1376203</v>
      </c>
      <c r="E45" s="232"/>
      <c r="F45" s="385">
        <f t="shared" si="9"/>
        <v>1376203</v>
      </c>
      <c r="G45" s="148"/>
      <c r="H45" s="229">
        <v>1376203</v>
      </c>
      <c r="I45" s="232"/>
      <c r="J45" s="385">
        <f t="shared" si="10"/>
        <v>1376203</v>
      </c>
      <c r="L45" s="454"/>
    </row>
    <row r="46" spans="1:12" ht="12.75">
      <c r="A46" s="125"/>
      <c r="B46" s="122" t="s">
        <v>68</v>
      </c>
      <c r="C46" s="144"/>
      <c r="D46" s="228">
        <v>38908</v>
      </c>
      <c r="E46" s="231"/>
      <c r="F46" s="384">
        <f t="shared" si="9"/>
        <v>38908</v>
      </c>
      <c r="G46" s="144"/>
      <c r="H46" s="228">
        <v>38908</v>
      </c>
      <c r="I46" s="231"/>
      <c r="J46" s="384">
        <f t="shared" si="10"/>
        <v>38908</v>
      </c>
      <c r="L46" s="454"/>
    </row>
    <row r="47" spans="1:12" s="23" customFormat="1" ht="12.75">
      <c r="A47" s="131" t="s">
        <v>107</v>
      </c>
      <c r="B47" s="124" t="s">
        <v>69</v>
      </c>
      <c r="C47" s="147"/>
      <c r="D47" s="230">
        <v>10000</v>
      </c>
      <c r="E47" s="233"/>
      <c r="F47" s="386">
        <f>SUM(C47:E47)</f>
        <v>10000</v>
      </c>
      <c r="G47" s="147"/>
      <c r="H47" s="230">
        <v>10000</v>
      </c>
      <c r="I47" s="233"/>
      <c r="J47" s="386">
        <f>SUM(G47:I47)</f>
        <v>10000</v>
      </c>
      <c r="L47" s="454"/>
    </row>
    <row r="48" spans="1:12" ht="6.75" customHeight="1">
      <c r="A48" s="125"/>
      <c r="B48" s="122"/>
      <c r="C48" s="144"/>
      <c r="D48" s="228"/>
      <c r="E48" s="231"/>
      <c r="F48" s="384"/>
      <c r="G48" s="144"/>
      <c r="H48" s="228"/>
      <c r="I48" s="231"/>
      <c r="J48" s="384"/>
      <c r="L48" s="454"/>
    </row>
    <row r="49" spans="1:12" s="24" customFormat="1" ht="12">
      <c r="A49" s="132"/>
      <c r="B49" s="133" t="s">
        <v>70</v>
      </c>
      <c r="C49" s="149">
        <v>0</v>
      </c>
      <c r="D49" s="234"/>
      <c r="E49" s="233"/>
      <c r="F49" s="387">
        <v>0</v>
      </c>
      <c r="G49" s="149">
        <v>0</v>
      </c>
      <c r="H49" s="234"/>
      <c r="I49" s="233"/>
      <c r="J49" s="387">
        <v>0</v>
      </c>
      <c r="L49" s="454"/>
    </row>
    <row r="50" spans="1:12" ht="7.5" customHeight="1">
      <c r="A50" s="125"/>
      <c r="B50" s="122"/>
      <c r="C50" s="144"/>
      <c r="D50" s="228"/>
      <c r="E50" s="231"/>
      <c r="F50" s="384"/>
      <c r="G50" s="144"/>
      <c r="H50" s="228"/>
      <c r="I50" s="231"/>
      <c r="J50" s="384"/>
      <c r="L50" s="454"/>
    </row>
    <row r="51" spans="1:12" s="24" customFormat="1" ht="12">
      <c r="A51" s="132"/>
      <c r="B51" s="133" t="s">
        <v>71</v>
      </c>
      <c r="C51" s="149">
        <f aca="true" t="shared" si="11" ref="C51:J51">SUM(C9,C35,C49)</f>
        <v>929373</v>
      </c>
      <c r="D51" s="149">
        <f t="shared" si="11"/>
        <v>2037315</v>
      </c>
      <c r="E51" s="380">
        <f t="shared" si="11"/>
        <v>74814</v>
      </c>
      <c r="F51" s="387">
        <f t="shared" si="11"/>
        <v>3204734</v>
      </c>
      <c r="G51" s="149">
        <f t="shared" si="11"/>
        <v>931814</v>
      </c>
      <c r="H51" s="149">
        <f t="shared" si="11"/>
        <v>2029177</v>
      </c>
      <c r="I51" s="380">
        <f t="shared" si="11"/>
        <v>83602</v>
      </c>
      <c r="J51" s="387">
        <f t="shared" si="11"/>
        <v>3207825</v>
      </c>
      <c r="L51" s="454"/>
    </row>
    <row r="52" spans="1:12" ht="7.5" customHeight="1">
      <c r="A52" s="125"/>
      <c r="B52" s="122"/>
      <c r="C52" s="144"/>
      <c r="D52" s="144"/>
      <c r="E52" s="381"/>
      <c r="F52" s="384"/>
      <c r="G52" s="144"/>
      <c r="H52" s="144"/>
      <c r="I52" s="381"/>
      <c r="J52" s="384"/>
      <c r="L52" s="454"/>
    </row>
    <row r="53" spans="1:12" s="22" customFormat="1" ht="22.5">
      <c r="A53" s="134"/>
      <c r="B53" s="135" t="s">
        <v>72</v>
      </c>
      <c r="C53" s="146">
        <f aca="true" t="shared" si="12" ref="C53:J53">SUM(C55,C60)</f>
        <v>0</v>
      </c>
      <c r="D53" s="146">
        <f>SUM(D55,D60)</f>
        <v>1103880</v>
      </c>
      <c r="E53" s="378">
        <f t="shared" si="12"/>
        <v>0</v>
      </c>
      <c r="F53" s="383">
        <f t="shared" si="12"/>
        <v>1103880</v>
      </c>
      <c r="G53" s="146">
        <f t="shared" si="12"/>
        <v>0</v>
      </c>
      <c r="H53" s="146">
        <f t="shared" si="12"/>
        <v>1103880</v>
      </c>
      <c r="I53" s="378">
        <f t="shared" si="12"/>
        <v>0</v>
      </c>
      <c r="J53" s="383">
        <f t="shared" si="12"/>
        <v>1103880</v>
      </c>
      <c r="L53" s="454"/>
    </row>
    <row r="54" spans="1:12" ht="6.75" customHeight="1">
      <c r="A54" s="134"/>
      <c r="B54" s="135"/>
      <c r="C54" s="146"/>
      <c r="D54" s="146"/>
      <c r="E54" s="378"/>
      <c r="F54" s="384"/>
      <c r="G54" s="146"/>
      <c r="H54" s="146"/>
      <c r="I54" s="378"/>
      <c r="J54" s="384"/>
      <c r="L54" s="454"/>
    </row>
    <row r="55" spans="1:12" s="22" customFormat="1" ht="22.5">
      <c r="A55" s="134"/>
      <c r="B55" s="135" t="s">
        <v>73</v>
      </c>
      <c r="C55" s="146">
        <f aca="true" t="shared" si="13" ref="C55:J55">SUM(C56)</f>
        <v>0</v>
      </c>
      <c r="D55" s="146">
        <f t="shared" si="13"/>
        <v>834760</v>
      </c>
      <c r="E55" s="378">
        <f t="shared" si="13"/>
        <v>0</v>
      </c>
      <c r="F55" s="383">
        <f t="shared" si="13"/>
        <v>834760</v>
      </c>
      <c r="G55" s="146">
        <f t="shared" si="13"/>
        <v>0</v>
      </c>
      <c r="H55" s="146">
        <f t="shared" si="13"/>
        <v>834760</v>
      </c>
      <c r="I55" s="378">
        <f t="shared" si="13"/>
        <v>0</v>
      </c>
      <c r="J55" s="383">
        <f t="shared" si="13"/>
        <v>834760</v>
      </c>
      <c r="L55" s="454"/>
    </row>
    <row r="56" spans="1:12" s="22" customFormat="1" ht="27" customHeight="1">
      <c r="A56" s="134"/>
      <c r="B56" s="135" t="s">
        <v>74</v>
      </c>
      <c r="C56" s="146">
        <f aca="true" t="shared" si="14" ref="C56:J56">SUM(C57:C58)</f>
        <v>0</v>
      </c>
      <c r="D56" s="146">
        <f>SUM(D57:D58)</f>
        <v>834760</v>
      </c>
      <c r="E56" s="378">
        <f t="shared" si="14"/>
        <v>0</v>
      </c>
      <c r="F56" s="383">
        <f t="shared" si="14"/>
        <v>834760</v>
      </c>
      <c r="G56" s="146">
        <f t="shared" si="14"/>
        <v>0</v>
      </c>
      <c r="H56" s="146">
        <f t="shared" si="14"/>
        <v>834760</v>
      </c>
      <c r="I56" s="378">
        <f t="shared" si="14"/>
        <v>0</v>
      </c>
      <c r="J56" s="383">
        <f t="shared" si="14"/>
        <v>834760</v>
      </c>
      <c r="L56" s="454"/>
    </row>
    <row r="57" spans="1:12" ht="12.75">
      <c r="A57" s="131" t="s">
        <v>56</v>
      </c>
      <c r="B57" s="136" t="s">
        <v>75</v>
      </c>
      <c r="C57" s="147"/>
      <c r="D57" s="228">
        <v>472170</v>
      </c>
      <c r="E57" s="231"/>
      <c r="F57" s="384">
        <f>SUM(C57:E57)</f>
        <v>472170</v>
      </c>
      <c r="G57" s="147"/>
      <c r="H57" s="228">
        <v>472170</v>
      </c>
      <c r="I57" s="231"/>
      <c r="J57" s="384">
        <f>SUM(G57:I57)</f>
        <v>472170</v>
      </c>
      <c r="L57" s="454"/>
    </row>
    <row r="58" spans="1:12" ht="12.75">
      <c r="A58" s="131" t="s">
        <v>61</v>
      </c>
      <c r="B58" s="136" t="s">
        <v>76</v>
      </c>
      <c r="C58" s="147"/>
      <c r="D58" s="228">
        <v>362590</v>
      </c>
      <c r="E58" s="231"/>
      <c r="F58" s="384">
        <f>SUM(C58:E58)</f>
        <v>362590</v>
      </c>
      <c r="G58" s="147"/>
      <c r="H58" s="228">
        <v>362590</v>
      </c>
      <c r="I58" s="231"/>
      <c r="J58" s="384">
        <f>SUM(G58:I58)</f>
        <v>362590</v>
      </c>
      <c r="L58" s="454"/>
    </row>
    <row r="59" spans="1:12" ht="6" customHeight="1">
      <c r="A59" s="134"/>
      <c r="B59" s="135"/>
      <c r="C59" s="146"/>
      <c r="D59" s="228"/>
      <c r="E59" s="231"/>
      <c r="F59" s="384"/>
      <c r="G59" s="146"/>
      <c r="H59" s="228"/>
      <c r="I59" s="231"/>
      <c r="J59" s="384"/>
      <c r="L59" s="454"/>
    </row>
    <row r="60" spans="1:12" s="22" customFormat="1" ht="24" customHeight="1">
      <c r="A60" s="134"/>
      <c r="B60" s="135" t="s">
        <v>77</v>
      </c>
      <c r="C60" s="146">
        <f aca="true" t="shared" si="15" ref="C60:J60">SUM(C62:C63)</f>
        <v>0</v>
      </c>
      <c r="D60" s="146">
        <f>SUM(D62:D63)</f>
        <v>269120</v>
      </c>
      <c r="E60" s="378">
        <f t="shared" si="15"/>
        <v>0</v>
      </c>
      <c r="F60" s="383">
        <f t="shared" si="15"/>
        <v>269120</v>
      </c>
      <c r="G60" s="146">
        <f t="shared" si="15"/>
        <v>0</v>
      </c>
      <c r="H60" s="146">
        <f t="shared" si="15"/>
        <v>269120</v>
      </c>
      <c r="I60" s="378">
        <f t="shared" si="15"/>
        <v>0</v>
      </c>
      <c r="J60" s="383">
        <f t="shared" si="15"/>
        <v>269120</v>
      </c>
      <c r="L60" s="454"/>
    </row>
    <row r="61" spans="1:12" s="22" customFormat="1" ht="15" customHeight="1">
      <c r="A61" s="134"/>
      <c r="B61" s="135" t="s">
        <v>78</v>
      </c>
      <c r="C61" s="146">
        <f aca="true" t="shared" si="16" ref="C61:J61">SUM(C62:C63)</f>
        <v>0</v>
      </c>
      <c r="D61" s="146">
        <f>SUM(D62:D63)</f>
        <v>269120</v>
      </c>
      <c r="E61" s="378">
        <f t="shared" si="16"/>
        <v>0</v>
      </c>
      <c r="F61" s="383">
        <f t="shared" si="16"/>
        <v>269120</v>
      </c>
      <c r="G61" s="146">
        <f t="shared" si="16"/>
        <v>0</v>
      </c>
      <c r="H61" s="146">
        <f t="shared" si="16"/>
        <v>269120</v>
      </c>
      <c r="I61" s="378">
        <f t="shared" si="16"/>
        <v>0</v>
      </c>
      <c r="J61" s="383">
        <f t="shared" si="16"/>
        <v>269120</v>
      </c>
      <c r="L61" s="454"/>
    </row>
    <row r="62" spans="1:12" ht="12.75">
      <c r="A62" s="125" t="s">
        <v>41</v>
      </c>
      <c r="B62" s="137" t="s">
        <v>79</v>
      </c>
      <c r="C62" s="144"/>
      <c r="D62" s="228">
        <v>269120</v>
      </c>
      <c r="E62" s="231"/>
      <c r="F62" s="384">
        <f>SUM(C62:E62)</f>
        <v>269120</v>
      </c>
      <c r="G62" s="144"/>
      <c r="H62" s="228">
        <v>269120</v>
      </c>
      <c r="I62" s="231"/>
      <c r="J62" s="384">
        <f>SUM(G62:I62)</f>
        <v>269120</v>
      </c>
      <c r="L62" s="454"/>
    </row>
    <row r="63" spans="1:12" ht="12.75">
      <c r="A63" s="138" t="s">
        <v>44</v>
      </c>
      <c r="B63" s="139" t="s">
        <v>80</v>
      </c>
      <c r="C63" s="150">
        <v>0</v>
      </c>
      <c r="D63" s="235">
        <v>0</v>
      </c>
      <c r="E63" s="236">
        <v>0</v>
      </c>
      <c r="F63" s="388">
        <f>SUM(C63:E63)</f>
        <v>0</v>
      </c>
      <c r="G63" s="150">
        <v>0</v>
      </c>
      <c r="H63" s="235">
        <v>0</v>
      </c>
      <c r="I63" s="236">
        <v>0</v>
      </c>
      <c r="J63" s="388">
        <f>SUM(G63:I63)</f>
        <v>0</v>
      </c>
      <c r="L63" s="454"/>
    </row>
  </sheetData>
  <sheetProtection/>
  <mergeCells count="17">
    <mergeCell ref="G6:J6"/>
    <mergeCell ref="J7:J8"/>
    <mergeCell ref="G8:I8"/>
    <mergeCell ref="A20:B20"/>
    <mergeCell ref="A14:B14"/>
    <mergeCell ref="A15:B15"/>
    <mergeCell ref="A16:B16"/>
    <mergeCell ref="A18:B18"/>
    <mergeCell ref="A19:B19"/>
    <mergeCell ref="A11:B11"/>
    <mergeCell ref="A12:B12"/>
    <mergeCell ref="C8:E8"/>
    <mergeCell ref="F7:F8"/>
    <mergeCell ref="C6:F6"/>
    <mergeCell ref="A6:B7"/>
    <mergeCell ref="A8:B8"/>
    <mergeCell ref="A1:J1"/>
  </mergeCells>
  <printOptions horizontalCentered="1"/>
  <pageMargins left="0.33" right="0.25" top="0.4" bottom="0.46" header="0.26" footer="0.41"/>
  <pageSetup horizontalDpi="600" verticalDpi="600" orientation="landscape" paperSize="9" scale="80" r:id="rId1"/>
  <headerFooter alignWithMargins="0">
    <oddHeader>&amp;R1. 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62"/>
  <sheetViews>
    <sheetView zoomScalePageLayoutView="0" workbookViewId="0" topLeftCell="A1">
      <pane ySplit="10" topLeftCell="BM38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6.8515625" style="0" customWidth="1"/>
    <col min="2" max="2" width="51.00390625" style="0" customWidth="1"/>
    <col min="3" max="3" width="10.8515625" style="0" customWidth="1"/>
    <col min="5" max="5" width="9.00390625" style="0" customWidth="1"/>
    <col min="6" max="6" width="10.421875" style="0" customWidth="1"/>
    <col min="7" max="7" width="11.140625" style="0" customWidth="1"/>
  </cols>
  <sheetData>
    <row r="1" spans="1:10" ht="16.5" customHeight="1">
      <c r="A1" s="456" t="s">
        <v>238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7" ht="8.25" customHeight="1">
      <c r="A2" s="37"/>
      <c r="B2" s="38"/>
      <c r="C2" s="38"/>
      <c r="D2" s="38"/>
      <c r="E2" s="38"/>
      <c r="F2" s="38"/>
      <c r="G2" s="38"/>
    </row>
    <row r="3" spans="1:10" ht="13.5">
      <c r="A3" s="39"/>
      <c r="B3" s="40"/>
      <c r="C3" s="458"/>
      <c r="D3" s="458"/>
      <c r="E3" s="458"/>
      <c r="F3" s="458"/>
      <c r="G3" s="458" t="s">
        <v>39</v>
      </c>
      <c r="H3" s="458"/>
      <c r="I3" s="458"/>
      <c r="J3" s="458"/>
    </row>
    <row r="4" spans="1:10" ht="13.5">
      <c r="A4" s="39"/>
      <c r="B4" s="40"/>
      <c r="C4" s="458"/>
      <c r="D4" s="458"/>
      <c r="E4" s="458"/>
      <c r="F4" s="458"/>
      <c r="G4" s="458" t="s">
        <v>0</v>
      </c>
      <c r="H4" s="458"/>
      <c r="I4" s="458"/>
      <c r="J4" s="458"/>
    </row>
    <row r="5" spans="1:5" ht="6.75" customHeight="1">
      <c r="A5" s="39"/>
      <c r="B5" s="40"/>
      <c r="C5" s="67"/>
      <c r="D5" s="68"/>
      <c r="E5" s="40"/>
    </row>
    <row r="6" spans="1:5" ht="9" customHeight="1">
      <c r="A6" s="39"/>
      <c r="B6" s="40"/>
      <c r="C6" s="67"/>
      <c r="D6" s="68"/>
      <c r="E6" s="40"/>
    </row>
    <row r="7" spans="1:5" ht="13.5" hidden="1">
      <c r="A7" s="39"/>
      <c r="B7" s="40"/>
      <c r="C7" s="67"/>
      <c r="D7" s="68"/>
      <c r="E7" s="40"/>
    </row>
    <row r="8" spans="1:10" ht="21" customHeight="1">
      <c r="A8" s="459"/>
      <c r="B8" s="466" t="s">
        <v>3</v>
      </c>
      <c r="C8" s="464" t="s">
        <v>482</v>
      </c>
      <c r="D8" s="464"/>
      <c r="E8" s="464"/>
      <c r="F8" s="464"/>
      <c r="G8" s="464" t="s">
        <v>406</v>
      </c>
      <c r="H8" s="464"/>
      <c r="I8" s="464"/>
      <c r="J8" s="464"/>
    </row>
    <row r="9" spans="1:10" ht="33.75" customHeight="1">
      <c r="A9" s="460"/>
      <c r="B9" s="467"/>
      <c r="C9" s="185" t="s">
        <v>344</v>
      </c>
      <c r="D9" s="185" t="s">
        <v>345</v>
      </c>
      <c r="E9" s="185" t="s">
        <v>346</v>
      </c>
      <c r="F9" s="464" t="s">
        <v>87</v>
      </c>
      <c r="G9" s="185" t="s">
        <v>344</v>
      </c>
      <c r="H9" s="185" t="s">
        <v>345</v>
      </c>
      <c r="I9" s="185" t="s">
        <v>346</v>
      </c>
      <c r="J9" s="464" t="s">
        <v>87</v>
      </c>
    </row>
    <row r="10" spans="1:10" ht="16.5" customHeight="1" thickBot="1">
      <c r="A10" s="492"/>
      <c r="B10" s="455"/>
      <c r="C10" s="457" t="s">
        <v>349</v>
      </c>
      <c r="D10" s="457"/>
      <c r="E10" s="457"/>
      <c r="F10" s="465"/>
      <c r="G10" s="457" t="s">
        <v>349</v>
      </c>
      <c r="H10" s="457"/>
      <c r="I10" s="457"/>
      <c r="J10" s="465"/>
    </row>
    <row r="11" spans="1:10" ht="16.5" customHeight="1" thickTop="1">
      <c r="A11" s="186" t="s">
        <v>139</v>
      </c>
      <c r="B11" s="187" t="s">
        <v>118</v>
      </c>
      <c r="C11" s="188"/>
      <c r="D11" s="189"/>
      <c r="E11" s="190"/>
      <c r="F11" s="246"/>
      <c r="G11" s="188"/>
      <c r="H11" s="189"/>
      <c r="I11" s="190"/>
      <c r="J11" s="246"/>
    </row>
    <row r="12" spans="1:12" ht="12.75" customHeight="1">
      <c r="A12" s="191" t="s">
        <v>41</v>
      </c>
      <c r="B12" s="192" t="s">
        <v>171</v>
      </c>
      <c r="C12" s="193">
        <v>1025598</v>
      </c>
      <c r="D12" s="193"/>
      <c r="E12" s="160">
        <v>0</v>
      </c>
      <c r="F12" s="247">
        <f aca="true" t="shared" si="0" ref="F12:F21">SUM(C12:E12)</f>
        <v>1025598</v>
      </c>
      <c r="G12" s="193">
        <f>SUM('Polg.Hiv.'!J29,'Eszi+Eü'!H42,Vg!H36,Ovi!H36,AJMK!H37,Társulás!D20)</f>
        <v>1031115</v>
      </c>
      <c r="H12" s="193"/>
      <c r="I12" s="160">
        <v>0</v>
      </c>
      <c r="J12" s="247">
        <f aca="true" t="shared" si="1" ref="J12:J21">SUM(G12:I12)</f>
        <v>1031115</v>
      </c>
      <c r="L12" s="1"/>
    </row>
    <row r="13" spans="1:12" ht="12.75" customHeight="1">
      <c r="A13" s="194"/>
      <c r="B13" s="195" t="s">
        <v>327</v>
      </c>
      <c r="C13" s="196">
        <v>185072</v>
      </c>
      <c r="D13" s="373">
        <v>288132</v>
      </c>
      <c r="E13" s="238"/>
      <c r="F13" s="247">
        <f t="shared" si="0"/>
        <v>473204</v>
      </c>
      <c r="G13" s="196">
        <f>SUM('Polg.Hiv.'!G18,'Eszi+Eü'!G24,'Eszi+Eü'!G28,Vg!G18,Ovi!G19,AJMK!G19)</f>
        <v>188373</v>
      </c>
      <c r="H13" s="373">
        <f>SUM(Vg!H18,Ovi!H19,AJMK!H19,Társulás!H8)</f>
        <v>288132</v>
      </c>
      <c r="I13" s="238"/>
      <c r="J13" s="247">
        <f t="shared" si="1"/>
        <v>476505</v>
      </c>
      <c r="L13" s="1"/>
    </row>
    <row r="14" spans="1:12" ht="12.75" customHeight="1">
      <c r="A14" s="194"/>
      <c r="B14" s="195" t="s">
        <v>369</v>
      </c>
      <c r="C14" s="196">
        <v>47453</v>
      </c>
      <c r="D14" s="373">
        <v>74891</v>
      </c>
      <c r="E14" s="238"/>
      <c r="F14" s="247">
        <f t="shared" si="0"/>
        <v>122344</v>
      </c>
      <c r="G14" s="196">
        <f>SUM('Polg.Hiv.'!G19,'Eszi+Eü'!G25,'Eszi+Eü'!G29,Vg!G19,Ovi!G20,AJMK!G20)</f>
        <v>48344</v>
      </c>
      <c r="H14" s="373">
        <f>SUM(Vg!H19,Ovi!H20,AJMK!H20,Társulás!I8)</f>
        <v>74891</v>
      </c>
      <c r="I14" s="238"/>
      <c r="J14" s="247">
        <f t="shared" si="1"/>
        <v>123235</v>
      </c>
      <c r="L14" s="1"/>
    </row>
    <row r="15" spans="1:12" ht="12.75" customHeight="1">
      <c r="A15" s="194"/>
      <c r="B15" s="195" t="s">
        <v>370</v>
      </c>
      <c r="C15" s="196">
        <v>213112</v>
      </c>
      <c r="D15" s="373">
        <v>202785</v>
      </c>
      <c r="E15" s="238"/>
      <c r="F15" s="247">
        <f t="shared" si="0"/>
        <v>415897</v>
      </c>
      <c r="G15" s="196">
        <f>SUM('Polg.Hiv.'!G20,'Eszi+Eü'!G26,'Eszi+Eü'!G30,Vg!G20,Ovi!G21,AJMK!G21)-SUM('Eszi+Eü'!G16:G17,Ovi!G10:G11)</f>
        <v>213937</v>
      </c>
      <c r="H15" s="373">
        <f>SUM('Polg.Hiv.'!H20,'Eszi+Eü'!H26,Vg!H20,Ovi!H21,AJMK!H21,Társulás!J8)-SUM('Polg.Hiv.'!H12:H13,'Eszi+Eü'!H12:H13,'Eszi+Eü'!H16,Vg!H10:H11,Ovi!H10:H11,AJMK!H10:H12)</f>
        <v>203610</v>
      </c>
      <c r="I15" s="238"/>
      <c r="J15" s="247">
        <f t="shared" si="1"/>
        <v>417547</v>
      </c>
      <c r="L15" s="1"/>
    </row>
    <row r="16" spans="1:12" ht="12.75" customHeight="1">
      <c r="A16" s="194"/>
      <c r="B16" s="195" t="s">
        <v>371</v>
      </c>
      <c r="C16" s="196">
        <v>445</v>
      </c>
      <c r="D16" s="237"/>
      <c r="E16" s="238"/>
      <c r="F16" s="247">
        <f t="shared" si="0"/>
        <v>445</v>
      </c>
      <c r="G16" s="196">
        <f>SUM(Ovi!F22)</f>
        <v>445</v>
      </c>
      <c r="H16" s="237"/>
      <c r="I16" s="238"/>
      <c r="J16" s="247">
        <f t="shared" si="1"/>
        <v>445</v>
      </c>
      <c r="L16" s="1"/>
    </row>
    <row r="17" spans="1:12" ht="12.75" customHeight="1">
      <c r="A17" s="191" t="s">
        <v>44</v>
      </c>
      <c r="B17" s="192" t="s">
        <v>194</v>
      </c>
      <c r="C17" s="193">
        <v>113796</v>
      </c>
      <c r="D17" s="237">
        <v>115247</v>
      </c>
      <c r="E17" s="238"/>
      <c r="F17" s="247">
        <f t="shared" si="0"/>
        <v>229043</v>
      </c>
      <c r="G17" s="193">
        <v>113796</v>
      </c>
      <c r="H17" s="237">
        <v>118498</v>
      </c>
      <c r="I17" s="238"/>
      <c r="J17" s="247">
        <f t="shared" si="1"/>
        <v>232294</v>
      </c>
      <c r="L17" s="1"/>
    </row>
    <row r="18" spans="1:12" ht="12.75" customHeight="1">
      <c r="A18" s="191" t="s">
        <v>47</v>
      </c>
      <c r="B18" s="192" t="s">
        <v>212</v>
      </c>
      <c r="C18" s="193">
        <v>20322</v>
      </c>
      <c r="D18" s="237">
        <v>27882</v>
      </c>
      <c r="E18" s="238">
        <v>0</v>
      </c>
      <c r="F18" s="247">
        <f t="shared" si="0"/>
        <v>48204</v>
      </c>
      <c r="G18" s="193">
        <v>20322</v>
      </c>
      <c r="H18" s="237">
        <v>27882</v>
      </c>
      <c r="I18" s="238">
        <v>0</v>
      </c>
      <c r="J18" s="247">
        <f t="shared" si="1"/>
        <v>48204</v>
      </c>
      <c r="L18" s="1"/>
    </row>
    <row r="19" spans="1:12" ht="12.75" customHeight="1">
      <c r="A19" s="191"/>
      <c r="B19" s="195" t="s">
        <v>326</v>
      </c>
      <c r="C19" s="196"/>
      <c r="D19" s="240">
        <v>22650</v>
      </c>
      <c r="E19" s="238"/>
      <c r="F19" s="372">
        <f t="shared" si="0"/>
        <v>22650</v>
      </c>
      <c r="G19" s="196"/>
      <c r="H19" s="240">
        <v>22650</v>
      </c>
      <c r="I19" s="238"/>
      <c r="J19" s="372">
        <f t="shared" si="1"/>
        <v>22650</v>
      </c>
      <c r="L19" s="1"/>
    </row>
    <row r="20" spans="1:12" ht="12.75" customHeight="1">
      <c r="A20" s="191" t="s">
        <v>107</v>
      </c>
      <c r="B20" s="192" t="s">
        <v>216</v>
      </c>
      <c r="C20" s="193">
        <v>5487</v>
      </c>
      <c r="D20" s="237">
        <v>4472</v>
      </c>
      <c r="E20" s="238"/>
      <c r="F20" s="247">
        <f t="shared" si="0"/>
        <v>9959</v>
      </c>
      <c r="G20" s="193">
        <v>5487</v>
      </c>
      <c r="H20" s="237">
        <v>4472</v>
      </c>
      <c r="I20" s="238"/>
      <c r="J20" s="247">
        <f t="shared" si="1"/>
        <v>9959</v>
      </c>
      <c r="L20" s="1"/>
    </row>
    <row r="21" spans="1:12" ht="12.75" customHeight="1">
      <c r="A21" s="191"/>
      <c r="B21" s="195" t="s">
        <v>326</v>
      </c>
      <c r="C21" s="196"/>
      <c r="D21" s="240">
        <v>3058</v>
      </c>
      <c r="E21" s="238"/>
      <c r="F21" s="372">
        <f t="shared" si="0"/>
        <v>3058</v>
      </c>
      <c r="G21" s="196"/>
      <c r="H21" s="240">
        <v>3058</v>
      </c>
      <c r="I21" s="238"/>
      <c r="J21" s="372">
        <f t="shared" si="1"/>
        <v>3058</v>
      </c>
      <c r="L21" s="1"/>
    </row>
    <row r="22" spans="1:12" ht="12.75" customHeight="1">
      <c r="A22" s="197" t="s">
        <v>115</v>
      </c>
      <c r="B22" s="198" t="s">
        <v>350</v>
      </c>
      <c r="C22" s="160">
        <f>SUM(C23:C41)</f>
        <v>0</v>
      </c>
      <c r="D22" s="160">
        <f>SUM(D23:D30)</f>
        <v>23701</v>
      </c>
      <c r="E22" s="160">
        <f>SUM(E23:E41)</f>
        <v>0</v>
      </c>
      <c r="F22" s="247">
        <f aca="true" t="shared" si="2" ref="F22:F30">SUM(D22:E22)</f>
        <v>23701</v>
      </c>
      <c r="G22" s="160">
        <f>SUM(G23:G41)</f>
        <v>0</v>
      </c>
      <c r="H22" s="160">
        <f>SUM(H23:H30)</f>
        <v>23701</v>
      </c>
      <c r="I22" s="160">
        <f>SUM(I23:I41)</f>
        <v>0</v>
      </c>
      <c r="J22" s="247">
        <f aca="true" t="shared" si="3" ref="J22:J30">SUM(H22:I22)</f>
        <v>23701</v>
      </c>
      <c r="L22" s="1"/>
    </row>
    <row r="23" spans="1:12" ht="12.75">
      <c r="A23" s="199" t="s">
        <v>223</v>
      </c>
      <c r="B23" s="201" t="s">
        <v>109</v>
      </c>
      <c r="C23" s="6"/>
      <c r="D23" s="161">
        <v>14739</v>
      </c>
      <c r="E23" s="183"/>
      <c r="F23" s="372">
        <f t="shared" si="2"/>
        <v>14739</v>
      </c>
      <c r="G23" s="6"/>
      <c r="H23" s="161">
        <v>14739</v>
      </c>
      <c r="I23" s="183"/>
      <c r="J23" s="372">
        <f t="shared" si="3"/>
        <v>14739</v>
      </c>
      <c r="L23" s="1"/>
    </row>
    <row r="24" spans="1:12" ht="12.75">
      <c r="A24" s="199" t="s">
        <v>224</v>
      </c>
      <c r="B24" s="201" t="s">
        <v>110</v>
      </c>
      <c r="C24" s="6"/>
      <c r="D24" s="161">
        <v>1100</v>
      </c>
      <c r="E24" s="183"/>
      <c r="F24" s="372">
        <f t="shared" si="2"/>
        <v>1100</v>
      </c>
      <c r="G24" s="6"/>
      <c r="H24" s="161">
        <v>1100</v>
      </c>
      <c r="I24" s="183"/>
      <c r="J24" s="372">
        <f t="shared" si="3"/>
        <v>1100</v>
      </c>
      <c r="L24" s="1"/>
    </row>
    <row r="25" spans="1:12" ht="12.75">
      <c r="A25" s="199" t="s">
        <v>225</v>
      </c>
      <c r="B25" s="201" t="s">
        <v>111</v>
      </c>
      <c r="C25" s="6"/>
      <c r="D25" s="161">
        <v>450</v>
      </c>
      <c r="E25" s="183"/>
      <c r="F25" s="372">
        <f t="shared" si="2"/>
        <v>450</v>
      </c>
      <c r="G25" s="6"/>
      <c r="H25" s="161">
        <v>450</v>
      </c>
      <c r="I25" s="183"/>
      <c r="J25" s="372">
        <f t="shared" si="3"/>
        <v>450</v>
      </c>
      <c r="L25" s="1"/>
    </row>
    <row r="26" spans="1:12" ht="12.75">
      <c r="A26" s="199" t="s">
        <v>226</v>
      </c>
      <c r="B26" s="201" t="s">
        <v>324</v>
      </c>
      <c r="C26" s="6"/>
      <c r="D26" s="161">
        <v>1267</v>
      </c>
      <c r="E26" s="183"/>
      <c r="F26" s="372">
        <f t="shared" si="2"/>
        <v>1267</v>
      </c>
      <c r="G26" s="6"/>
      <c r="H26" s="161">
        <v>1267</v>
      </c>
      <c r="I26" s="183"/>
      <c r="J26" s="372">
        <f t="shared" si="3"/>
        <v>1267</v>
      </c>
      <c r="L26" s="1"/>
    </row>
    <row r="27" spans="1:12" ht="12.75">
      <c r="A27" s="199" t="s">
        <v>227</v>
      </c>
      <c r="B27" s="201" t="s">
        <v>325</v>
      </c>
      <c r="C27" s="6"/>
      <c r="D27" s="161">
        <v>150</v>
      </c>
      <c r="E27" s="183"/>
      <c r="F27" s="372">
        <f t="shared" si="2"/>
        <v>150</v>
      </c>
      <c r="G27" s="6"/>
      <c r="H27" s="161">
        <v>150</v>
      </c>
      <c r="I27" s="183"/>
      <c r="J27" s="372">
        <f t="shared" si="3"/>
        <v>150</v>
      </c>
      <c r="L27" s="1"/>
    </row>
    <row r="28" spans="1:12" ht="12.75">
      <c r="A28" s="199" t="s">
        <v>323</v>
      </c>
      <c r="B28" s="201" t="s">
        <v>112</v>
      </c>
      <c r="C28" s="6"/>
      <c r="D28" s="161">
        <v>1727</v>
      </c>
      <c r="E28" s="183"/>
      <c r="F28" s="372">
        <f t="shared" si="2"/>
        <v>1727</v>
      </c>
      <c r="G28" s="6"/>
      <c r="H28" s="161">
        <v>1727</v>
      </c>
      <c r="I28" s="183"/>
      <c r="J28" s="372">
        <f t="shared" si="3"/>
        <v>1727</v>
      </c>
      <c r="L28" s="1"/>
    </row>
    <row r="29" spans="1:12" ht="12.75">
      <c r="A29" s="199" t="s">
        <v>228</v>
      </c>
      <c r="B29" s="202" t="s">
        <v>114</v>
      </c>
      <c r="C29" s="6"/>
      <c r="D29" s="161">
        <v>1805</v>
      </c>
      <c r="E29" s="239"/>
      <c r="F29" s="372">
        <f t="shared" si="2"/>
        <v>1805</v>
      </c>
      <c r="G29" s="6"/>
      <c r="H29" s="161">
        <v>1805</v>
      </c>
      <c r="I29" s="239"/>
      <c r="J29" s="372">
        <f t="shared" si="3"/>
        <v>1805</v>
      </c>
      <c r="L29" s="1"/>
    </row>
    <row r="30" spans="1:12" ht="12.75">
      <c r="A30" s="199" t="s">
        <v>229</v>
      </c>
      <c r="B30" s="202" t="s">
        <v>164</v>
      </c>
      <c r="C30" s="6"/>
      <c r="D30" s="161">
        <v>2463</v>
      </c>
      <c r="E30" s="239"/>
      <c r="F30" s="372">
        <f t="shared" si="2"/>
        <v>2463</v>
      </c>
      <c r="G30" s="6"/>
      <c r="H30" s="161">
        <v>2463</v>
      </c>
      <c r="I30" s="239"/>
      <c r="J30" s="372">
        <f t="shared" si="3"/>
        <v>2463</v>
      </c>
      <c r="L30" s="1"/>
    </row>
    <row r="31" spans="1:12" ht="12.75">
      <c r="A31" s="197" t="s">
        <v>351</v>
      </c>
      <c r="B31" s="198" t="s">
        <v>352</v>
      </c>
      <c r="C31" s="371">
        <f>SUM(C32:C41)</f>
        <v>0</v>
      </c>
      <c r="D31" s="160">
        <f>SUM(D32:D39)</f>
        <v>14820</v>
      </c>
      <c r="E31" s="371">
        <f>SUM(E32:E41)</f>
        <v>0</v>
      </c>
      <c r="F31" s="247">
        <f>SUM(C31:E31)</f>
        <v>14820</v>
      </c>
      <c r="G31" s="371">
        <f>SUM(G32:G41)</f>
        <v>0</v>
      </c>
      <c r="H31" s="160">
        <f>SUM(H32:H39)</f>
        <v>14925</v>
      </c>
      <c r="I31" s="371">
        <f>SUM(I32:I41)</f>
        <v>0</v>
      </c>
      <c r="J31" s="247">
        <f>SUM(G31:I31)</f>
        <v>14925</v>
      </c>
      <c r="L31" s="1"/>
    </row>
    <row r="32" spans="1:12" ht="12.75">
      <c r="A32" s="199" t="s">
        <v>361</v>
      </c>
      <c r="B32" s="200" t="s">
        <v>108</v>
      </c>
      <c r="C32" s="6"/>
      <c r="D32" s="161">
        <v>2200</v>
      </c>
      <c r="E32" s="183"/>
      <c r="F32" s="372">
        <f aca="true" t="shared" si="4" ref="F32:F41">SUM(D32:E32)</f>
        <v>2200</v>
      </c>
      <c r="G32" s="6"/>
      <c r="H32" s="161">
        <v>2200</v>
      </c>
      <c r="I32" s="183"/>
      <c r="J32" s="372">
        <f aca="true" t="shared" si="5" ref="J32:J41">SUM(H32:I32)</f>
        <v>2200</v>
      </c>
      <c r="L32" s="1"/>
    </row>
    <row r="33" spans="1:12" ht="12.75">
      <c r="A33" s="199" t="s">
        <v>362</v>
      </c>
      <c r="B33" s="201" t="s">
        <v>165</v>
      </c>
      <c r="C33" s="6"/>
      <c r="D33" s="161">
        <v>7520</v>
      </c>
      <c r="E33" s="183"/>
      <c r="F33" s="372">
        <f t="shared" si="4"/>
        <v>7520</v>
      </c>
      <c r="G33" s="6"/>
      <c r="H33" s="161">
        <v>7625</v>
      </c>
      <c r="I33" s="183"/>
      <c r="J33" s="372">
        <f t="shared" si="5"/>
        <v>7625</v>
      </c>
      <c r="L33" s="1"/>
    </row>
    <row r="34" spans="1:12" ht="12.75">
      <c r="A34" s="199" t="s">
        <v>363</v>
      </c>
      <c r="B34" s="201" t="s">
        <v>113</v>
      </c>
      <c r="C34" s="6"/>
      <c r="D34" s="161"/>
      <c r="E34" s="183"/>
      <c r="F34" s="372">
        <f t="shared" si="4"/>
        <v>0</v>
      </c>
      <c r="G34" s="6"/>
      <c r="H34" s="161"/>
      <c r="I34" s="183"/>
      <c r="J34" s="372">
        <f t="shared" si="5"/>
        <v>0</v>
      </c>
      <c r="L34" s="1"/>
    </row>
    <row r="35" spans="1:12" ht="11.25" customHeight="1">
      <c r="A35" s="199" t="s">
        <v>364</v>
      </c>
      <c r="B35" s="202" t="s">
        <v>353</v>
      </c>
      <c r="C35" s="6"/>
      <c r="D35" s="161">
        <v>400</v>
      </c>
      <c r="E35" s="183"/>
      <c r="F35" s="372">
        <f t="shared" si="4"/>
        <v>400</v>
      </c>
      <c r="G35" s="6"/>
      <c r="H35" s="161">
        <v>400</v>
      </c>
      <c r="I35" s="183"/>
      <c r="J35" s="372">
        <f t="shared" si="5"/>
        <v>400</v>
      </c>
      <c r="L35" s="1"/>
    </row>
    <row r="36" spans="1:12" ht="12.75">
      <c r="A36" s="199" t="s">
        <v>365</v>
      </c>
      <c r="B36" s="201" t="s">
        <v>354</v>
      </c>
      <c r="C36" s="6"/>
      <c r="D36" s="161">
        <v>4000</v>
      </c>
      <c r="E36" s="183"/>
      <c r="F36" s="372">
        <f t="shared" si="4"/>
        <v>4000</v>
      </c>
      <c r="G36" s="6"/>
      <c r="H36" s="161">
        <v>4000</v>
      </c>
      <c r="I36" s="183"/>
      <c r="J36" s="372">
        <f t="shared" si="5"/>
        <v>4000</v>
      </c>
      <c r="L36" s="1"/>
    </row>
    <row r="37" spans="1:12" ht="12.75">
      <c r="A37" s="199" t="s">
        <v>366</v>
      </c>
      <c r="B37" s="201" t="s">
        <v>355</v>
      </c>
      <c r="C37" s="6"/>
      <c r="D37" s="161">
        <v>300</v>
      </c>
      <c r="E37" s="183"/>
      <c r="F37" s="372">
        <f t="shared" si="4"/>
        <v>300</v>
      </c>
      <c r="G37" s="6"/>
      <c r="H37" s="161">
        <v>300</v>
      </c>
      <c r="I37" s="183"/>
      <c r="J37" s="372">
        <f t="shared" si="5"/>
        <v>300</v>
      </c>
      <c r="L37" s="1"/>
    </row>
    <row r="38" spans="1:12" ht="12.75">
      <c r="A38" s="199" t="s">
        <v>367</v>
      </c>
      <c r="B38" s="203" t="s">
        <v>356</v>
      </c>
      <c r="C38" s="6"/>
      <c r="D38" s="161">
        <v>200</v>
      </c>
      <c r="E38" s="239"/>
      <c r="F38" s="372">
        <f t="shared" si="4"/>
        <v>200</v>
      </c>
      <c r="G38" s="6"/>
      <c r="H38" s="161">
        <v>200</v>
      </c>
      <c r="I38" s="239"/>
      <c r="J38" s="372">
        <f t="shared" si="5"/>
        <v>200</v>
      </c>
      <c r="L38" s="1"/>
    </row>
    <row r="39" spans="1:12" ht="12.75">
      <c r="A39" s="199" t="s">
        <v>428</v>
      </c>
      <c r="B39" s="203" t="s">
        <v>429</v>
      </c>
      <c r="C39" s="6"/>
      <c r="D39" s="161">
        <v>200</v>
      </c>
      <c r="E39" s="239"/>
      <c r="F39" s="372">
        <f t="shared" si="4"/>
        <v>200</v>
      </c>
      <c r="G39" s="6"/>
      <c r="H39" s="161">
        <v>200</v>
      </c>
      <c r="I39" s="239"/>
      <c r="J39" s="372">
        <f t="shared" si="5"/>
        <v>200</v>
      </c>
      <c r="L39" s="1"/>
    </row>
    <row r="40" spans="1:12" ht="12.75">
      <c r="A40" s="204" t="s">
        <v>221</v>
      </c>
      <c r="B40" s="198" t="s">
        <v>358</v>
      </c>
      <c r="C40" s="6"/>
      <c r="D40" s="160">
        <f>SUM(D41)</f>
        <v>5000</v>
      </c>
      <c r="E40" s="239"/>
      <c r="F40" s="247">
        <f t="shared" si="4"/>
        <v>5000</v>
      </c>
      <c r="G40" s="6"/>
      <c r="H40" s="160">
        <f>SUM(H41)</f>
        <v>5000</v>
      </c>
      <c r="I40" s="239"/>
      <c r="J40" s="247">
        <f t="shared" si="5"/>
        <v>5000</v>
      </c>
      <c r="L40" s="1"/>
    </row>
    <row r="41" spans="1:12" ht="11.25" customHeight="1">
      <c r="A41" s="199" t="s">
        <v>368</v>
      </c>
      <c r="B41" s="202" t="s">
        <v>269</v>
      </c>
      <c r="C41" s="6"/>
      <c r="D41" s="161">
        <v>5000</v>
      </c>
      <c r="E41" s="239"/>
      <c r="F41" s="372">
        <f t="shared" si="4"/>
        <v>5000</v>
      </c>
      <c r="G41" s="6"/>
      <c r="H41" s="161">
        <v>5000</v>
      </c>
      <c r="I41" s="239"/>
      <c r="J41" s="372">
        <f t="shared" si="5"/>
        <v>5000</v>
      </c>
      <c r="L41" s="1"/>
    </row>
    <row r="42" spans="1:12" ht="11.25" customHeight="1">
      <c r="A42" s="204" t="s">
        <v>222</v>
      </c>
      <c r="B42" s="205" t="s">
        <v>116</v>
      </c>
      <c r="C42" s="160"/>
      <c r="D42" s="239"/>
      <c r="E42" s="241">
        <v>18000</v>
      </c>
      <c r="F42" s="247">
        <f>SUM(C42:E42)</f>
        <v>18000</v>
      </c>
      <c r="G42" s="160"/>
      <c r="H42" s="239"/>
      <c r="I42" s="241">
        <v>18000</v>
      </c>
      <c r="J42" s="247">
        <f>SUM(G42:I42)</f>
        <v>18000</v>
      </c>
      <c r="L42" s="1"/>
    </row>
    <row r="43" spans="1:12" ht="21" customHeight="1">
      <c r="A43" s="204" t="s">
        <v>357</v>
      </c>
      <c r="B43" s="205" t="s">
        <v>117</v>
      </c>
      <c r="C43" s="184"/>
      <c r="D43" s="239">
        <v>5000</v>
      </c>
      <c r="E43" s="239"/>
      <c r="F43" s="247">
        <f>SUM(C43:E43)</f>
        <v>5000</v>
      </c>
      <c r="G43" s="184"/>
      <c r="H43" s="239">
        <v>5000</v>
      </c>
      <c r="I43" s="239"/>
      <c r="J43" s="247">
        <f>SUM(G43:I43)</f>
        <v>5000</v>
      </c>
      <c r="L43" s="1"/>
    </row>
    <row r="44" spans="1:12" ht="12" customHeight="1">
      <c r="A44" s="204" t="s">
        <v>360</v>
      </c>
      <c r="B44" s="205" t="s">
        <v>89</v>
      </c>
      <c r="C44" s="184"/>
      <c r="D44" s="239">
        <v>301880</v>
      </c>
      <c r="E44" s="239"/>
      <c r="F44" s="247">
        <f>SUM(C44:E44)</f>
        <v>301880</v>
      </c>
      <c r="G44" s="184"/>
      <c r="H44" s="239">
        <v>227547</v>
      </c>
      <c r="I44" s="239"/>
      <c r="J44" s="247">
        <f>SUM(G44:I44)</f>
        <v>227547</v>
      </c>
      <c r="L44" s="1"/>
    </row>
    <row r="45" spans="1:12" ht="12.75">
      <c r="A45" s="206"/>
      <c r="B45" s="198" t="s">
        <v>140</v>
      </c>
      <c r="C45" s="184">
        <f>SUM(C12,C17:C18,C20,C22,C31,C42:C44)</f>
        <v>1165203</v>
      </c>
      <c r="D45" s="184">
        <f>SUM(D12,D17:D18,D20,D22,D31,D40,D42:D44)</f>
        <v>498002</v>
      </c>
      <c r="E45" s="184">
        <f>SUM(E12,E17:E18,E20,E22,E31,E42:E44)</f>
        <v>18000</v>
      </c>
      <c r="F45" s="451">
        <f>SUM(F12,F17:F18,F20,F22,F31,F40,F42:F44)</f>
        <v>1681205</v>
      </c>
      <c r="G45" s="184">
        <f>SUM(G12,G17:G18,G20,G22,G31,G42:G44)</f>
        <v>1170720</v>
      </c>
      <c r="H45" s="184">
        <f>SUM(H12,H17:H18,H20,H22,H31,H40,H42:H44)</f>
        <v>427025</v>
      </c>
      <c r="I45" s="184">
        <f>SUM(I12,I17:I18,I20,I22,I31,I42:I44)</f>
        <v>18000</v>
      </c>
      <c r="J45" s="451">
        <f>SUM(J12,J17:J18,J20,J22,J31,J40,J42:J44)</f>
        <v>1615745</v>
      </c>
      <c r="L45" s="1"/>
    </row>
    <row r="46" spans="1:12" ht="12.75">
      <c r="A46" s="206"/>
      <c r="B46" s="198"/>
      <c r="C46" s="184"/>
      <c r="D46" s="184"/>
      <c r="E46" s="184"/>
      <c r="F46" s="247">
        <f>SUM(C46:E46)</f>
        <v>0</v>
      </c>
      <c r="G46" s="184"/>
      <c r="H46" s="184"/>
      <c r="I46" s="184"/>
      <c r="J46" s="247">
        <f>SUM(G46:I46)</f>
        <v>0</v>
      </c>
      <c r="L46" s="1"/>
    </row>
    <row r="47" spans="1:12" ht="12.75">
      <c r="A47" s="207" t="s">
        <v>92</v>
      </c>
      <c r="B47" s="198" t="s">
        <v>141</v>
      </c>
      <c r="C47" s="184">
        <v>0</v>
      </c>
      <c r="D47" s="184">
        <v>2627409</v>
      </c>
      <c r="E47" s="184">
        <v>0</v>
      </c>
      <c r="F47" s="247">
        <v>2627409</v>
      </c>
      <c r="G47" s="184">
        <v>0</v>
      </c>
      <c r="H47" s="184">
        <f>SUM(H48,H50,H53,H54)</f>
        <v>2695960</v>
      </c>
      <c r="I47" s="184">
        <f>SUM(I48,I50,I53,I54)</f>
        <v>0</v>
      </c>
      <c r="J47" s="247">
        <f>SUM(G47:I47)</f>
        <v>2695960</v>
      </c>
      <c r="L47" s="1"/>
    </row>
    <row r="48" spans="1:12" ht="12.75">
      <c r="A48" s="207" t="s">
        <v>41</v>
      </c>
      <c r="B48" s="201" t="s">
        <v>153</v>
      </c>
      <c r="D48" s="184">
        <v>2312020</v>
      </c>
      <c r="E48" s="184"/>
      <c r="F48" s="247">
        <v>2312020</v>
      </c>
      <c r="H48" s="184">
        <f>SUM('2013. felhalm. kiad.'!D59)</f>
        <v>2378851</v>
      </c>
      <c r="I48" s="184"/>
      <c r="J48" s="247">
        <f>SUM(H48:I48)</f>
        <v>2378851</v>
      </c>
      <c r="L48" s="1"/>
    </row>
    <row r="49" spans="1:12" ht="12.75">
      <c r="A49" s="207"/>
      <c r="B49" s="208" t="s">
        <v>343</v>
      </c>
      <c r="C49" s="209"/>
      <c r="D49" s="209">
        <v>224301</v>
      </c>
      <c r="E49" s="184"/>
      <c r="F49" s="247">
        <f>SUM(C49:E49)</f>
        <v>224301</v>
      </c>
      <c r="G49" s="209"/>
      <c r="H49" s="209">
        <v>224301</v>
      </c>
      <c r="I49" s="184"/>
      <c r="J49" s="247">
        <f aca="true" t="shared" si="6" ref="J49:J54">SUM(G49:I49)</f>
        <v>224301</v>
      </c>
      <c r="L49" s="1"/>
    </row>
    <row r="50" spans="1:12" ht="12.75">
      <c r="A50" s="207" t="s">
        <v>44</v>
      </c>
      <c r="B50" s="201" t="s">
        <v>142</v>
      </c>
      <c r="C50" s="182"/>
      <c r="D50" s="182">
        <f>SUM(D51:D52)</f>
        <v>51466</v>
      </c>
      <c r="E50" s="182">
        <f>SUM(E51)</f>
        <v>0</v>
      </c>
      <c r="F50" s="247">
        <f>SUM(C50:E50)</f>
        <v>51466</v>
      </c>
      <c r="G50" s="182"/>
      <c r="H50" s="182">
        <f>SUM(H51:H52)</f>
        <v>53186</v>
      </c>
      <c r="I50" s="182">
        <f>SUM(I51)</f>
        <v>0</v>
      </c>
      <c r="J50" s="247">
        <f t="shared" si="6"/>
        <v>53186</v>
      </c>
      <c r="L50" s="1"/>
    </row>
    <row r="51" spans="1:12" ht="12.75">
      <c r="A51" s="199" t="s">
        <v>154</v>
      </c>
      <c r="B51" s="201" t="s">
        <v>143</v>
      </c>
      <c r="C51" s="210"/>
      <c r="D51" s="210">
        <v>47966</v>
      </c>
      <c r="E51" s="184"/>
      <c r="F51" s="372">
        <f>SUM(C51:E51)</f>
        <v>47966</v>
      </c>
      <c r="G51" s="210"/>
      <c r="H51" s="210">
        <v>49686</v>
      </c>
      <c r="I51" s="184"/>
      <c r="J51" s="372">
        <f t="shared" si="6"/>
        <v>49686</v>
      </c>
      <c r="L51" s="1"/>
    </row>
    <row r="52" spans="1:12" ht="12.75">
      <c r="A52" s="199" t="s">
        <v>158</v>
      </c>
      <c r="B52" s="201" t="s">
        <v>359</v>
      </c>
      <c r="C52" s="210"/>
      <c r="D52" s="210">
        <v>3500</v>
      </c>
      <c r="E52" s="184"/>
      <c r="F52" s="372">
        <f>SUM(C52:E52)</f>
        <v>3500</v>
      </c>
      <c r="G52" s="210"/>
      <c r="H52" s="210">
        <v>3500</v>
      </c>
      <c r="I52" s="184"/>
      <c r="J52" s="372">
        <f t="shared" si="6"/>
        <v>3500</v>
      </c>
      <c r="L52" s="1"/>
    </row>
    <row r="53" spans="1:12" ht="12.75">
      <c r="A53" s="207" t="s">
        <v>47</v>
      </c>
      <c r="B53" s="201" t="s">
        <v>29</v>
      </c>
      <c r="C53" s="184"/>
      <c r="D53" s="184">
        <v>10000</v>
      </c>
      <c r="E53" s="184"/>
      <c r="F53" s="247">
        <f>SUM(C53:E53)</f>
        <v>10000</v>
      </c>
      <c r="G53" s="184"/>
      <c r="H53" s="184">
        <v>10000</v>
      </c>
      <c r="I53" s="184"/>
      <c r="J53" s="247">
        <f t="shared" si="6"/>
        <v>10000</v>
      </c>
      <c r="L53" s="1"/>
    </row>
    <row r="54" spans="1:12" ht="12.75">
      <c r="A54" s="207" t="s">
        <v>107</v>
      </c>
      <c r="B54" s="201" t="s">
        <v>91</v>
      </c>
      <c r="C54" s="184"/>
      <c r="D54" s="184">
        <v>253923</v>
      </c>
      <c r="E54" s="184"/>
      <c r="F54" s="247">
        <v>253923</v>
      </c>
      <c r="G54" s="184"/>
      <c r="H54" s="184">
        <f>SUM('2013. tartalék'!C13)</f>
        <v>253923</v>
      </c>
      <c r="I54" s="184"/>
      <c r="J54" s="247">
        <f t="shared" si="6"/>
        <v>253923</v>
      </c>
      <c r="L54" s="1"/>
    </row>
    <row r="55" spans="1:12" ht="12.75">
      <c r="A55" s="211"/>
      <c r="B55" s="22"/>
      <c r="C55" s="242"/>
      <c r="D55" s="243"/>
      <c r="E55" s="243"/>
      <c r="F55" s="248"/>
      <c r="G55" s="242"/>
      <c r="H55" s="243"/>
      <c r="I55" s="243"/>
      <c r="J55" s="452"/>
      <c r="L55" s="1"/>
    </row>
    <row r="56" spans="1:12" ht="12.75">
      <c r="A56" s="212"/>
      <c r="B56" s="213" t="s">
        <v>119</v>
      </c>
      <c r="C56" s="244">
        <f>SUM(C45,C47)</f>
        <v>1165203</v>
      </c>
      <c r="D56" s="244">
        <f>SUM(D45,D47)</f>
        <v>3125411</v>
      </c>
      <c r="E56" s="244">
        <f>SUM(E45,E47)</f>
        <v>18000</v>
      </c>
      <c r="F56" s="249">
        <f>SUM(C56:E56)</f>
        <v>4308614</v>
      </c>
      <c r="G56" s="244">
        <f>SUM(G45,G47)</f>
        <v>1170720</v>
      </c>
      <c r="H56" s="244">
        <f>SUM(H45,H47)</f>
        <v>3122985</v>
      </c>
      <c r="I56" s="244">
        <f>SUM(I45,I47)</f>
        <v>18000</v>
      </c>
      <c r="J56" s="453">
        <f>SUM(G56:I56)</f>
        <v>4311705</v>
      </c>
      <c r="L56" s="1"/>
    </row>
    <row r="57" spans="1:8" ht="10.5" customHeight="1">
      <c r="A57" s="22"/>
      <c r="B57" s="22"/>
      <c r="C57" s="22"/>
      <c r="D57" s="22"/>
      <c r="E57" s="22"/>
      <c r="F57" s="250"/>
      <c r="G57" s="25"/>
      <c r="H57" s="25"/>
    </row>
    <row r="58" spans="1:6" ht="3" customHeight="1" hidden="1">
      <c r="A58" s="214" t="s">
        <v>120</v>
      </c>
      <c r="B58" s="22"/>
      <c r="C58" s="22"/>
      <c r="D58" s="22"/>
      <c r="E58" s="22"/>
      <c r="F58" s="22"/>
    </row>
    <row r="59" spans="1:6" ht="12.75">
      <c r="A59" s="22"/>
      <c r="B59" s="215" t="s">
        <v>209</v>
      </c>
      <c r="C59" s="216" t="s">
        <v>203</v>
      </c>
      <c r="D59" s="22"/>
      <c r="E59" s="22"/>
      <c r="F59" s="22"/>
    </row>
    <row r="60" spans="1:6" ht="12.75">
      <c r="A60" s="22"/>
      <c r="B60" s="215" t="s">
        <v>196</v>
      </c>
      <c r="C60" s="216" t="s">
        <v>199</v>
      </c>
      <c r="D60" s="22"/>
      <c r="E60" s="22"/>
      <c r="F60" s="22"/>
    </row>
    <row r="61" spans="1:6" ht="7.5" customHeight="1">
      <c r="A61" s="22"/>
      <c r="B61" s="22"/>
      <c r="C61" s="22"/>
      <c r="D61" s="22"/>
      <c r="E61" s="22"/>
      <c r="F61" s="22"/>
    </row>
    <row r="62" spans="1:6" ht="12.75">
      <c r="A62" s="22"/>
      <c r="B62" s="22" t="s">
        <v>210</v>
      </c>
      <c r="C62" s="22"/>
      <c r="D62" s="22"/>
      <c r="E62" s="22"/>
      <c r="F62" s="22"/>
    </row>
  </sheetData>
  <sheetProtection/>
  <mergeCells count="13">
    <mergeCell ref="J9:J10"/>
    <mergeCell ref="G10:I10"/>
    <mergeCell ref="G3:J3"/>
    <mergeCell ref="G4:J4"/>
    <mergeCell ref="G8:J8"/>
    <mergeCell ref="F9:F10"/>
    <mergeCell ref="B8:B10"/>
    <mergeCell ref="C8:F8"/>
    <mergeCell ref="C10:E10"/>
    <mergeCell ref="C3:F3"/>
    <mergeCell ref="A8:A10"/>
    <mergeCell ref="C4:F4"/>
    <mergeCell ref="A1:J1"/>
  </mergeCells>
  <printOptions horizontalCentered="1"/>
  <pageMargins left="0.35" right="0.1968503937007874" top="0.71" bottom="0.41" header="0.5118110236220472" footer="0.26"/>
  <pageSetup horizontalDpi="600" verticalDpi="600" orientation="landscape" paperSize="9" scale="85" r:id="rId1"/>
  <headerFooter alignWithMargins="0">
    <oddHeader>&amp;R2.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K33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7109375" style="0" customWidth="1"/>
    <col min="10" max="10" width="17.421875" style="0" customWidth="1"/>
    <col min="11" max="11" width="12.8515625" style="0" customWidth="1"/>
  </cols>
  <sheetData>
    <row r="1" spans="1:11" ht="15.75">
      <c r="A1" s="508" t="s">
        <v>242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90"/>
      <c r="B3" s="81"/>
      <c r="C3" s="81"/>
      <c r="D3" s="81"/>
      <c r="E3" s="81"/>
      <c r="F3" s="81"/>
      <c r="G3" s="81"/>
      <c r="H3" s="81"/>
      <c r="I3" s="81"/>
      <c r="J3" s="80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505" t="s">
        <v>329</v>
      </c>
      <c r="K4" s="505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505" t="s">
        <v>0</v>
      </c>
      <c r="K5" s="505"/>
    </row>
    <row r="6" spans="1:11" ht="12.75">
      <c r="A6" s="493"/>
      <c r="B6" s="497" t="s">
        <v>338</v>
      </c>
      <c r="C6" s="498"/>
      <c r="D6" s="498"/>
      <c r="E6" s="498"/>
      <c r="F6" s="498"/>
      <c r="G6" s="498"/>
      <c r="H6" s="498"/>
      <c r="I6" s="498"/>
      <c r="J6" s="499"/>
      <c r="K6" s="495" t="s">
        <v>339</v>
      </c>
    </row>
    <row r="7" spans="1:11" ht="13.5" thickBot="1">
      <c r="A7" s="494"/>
      <c r="B7" s="500"/>
      <c r="C7" s="501"/>
      <c r="D7" s="501"/>
      <c r="E7" s="501"/>
      <c r="F7" s="501"/>
      <c r="G7" s="501"/>
      <c r="H7" s="501"/>
      <c r="I7" s="501"/>
      <c r="J7" s="502"/>
      <c r="K7" s="496"/>
    </row>
    <row r="8" spans="1:11" ht="13.5" customHeight="1">
      <c r="A8" s="91">
        <v>1</v>
      </c>
      <c r="B8" s="504" t="s">
        <v>243</v>
      </c>
      <c r="C8" s="504"/>
      <c r="D8" s="504"/>
      <c r="E8" s="504"/>
      <c r="F8" s="504"/>
      <c r="G8" s="504"/>
      <c r="H8" s="504"/>
      <c r="I8" s="504"/>
      <c r="J8" s="504"/>
      <c r="K8" s="87">
        <f>SUM(K9:K11,K13)</f>
        <v>157830</v>
      </c>
    </row>
    <row r="9" spans="1:11" ht="13.5" customHeight="1">
      <c r="A9" s="56">
        <v>2</v>
      </c>
      <c r="B9" s="503" t="s">
        <v>244</v>
      </c>
      <c r="C9" s="503"/>
      <c r="D9" s="503"/>
      <c r="E9" s="503"/>
      <c r="F9" s="503"/>
      <c r="G9" s="503"/>
      <c r="H9" s="503"/>
      <c r="I9" s="503"/>
      <c r="J9" s="503"/>
      <c r="K9" s="57">
        <v>141843</v>
      </c>
    </row>
    <row r="10" spans="1:11" ht="13.5" customHeight="1">
      <c r="A10" s="56">
        <v>3</v>
      </c>
      <c r="B10" s="503" t="s">
        <v>245</v>
      </c>
      <c r="C10" s="503"/>
      <c r="D10" s="503"/>
      <c r="E10" s="503"/>
      <c r="F10" s="503"/>
      <c r="G10" s="503"/>
      <c r="H10" s="503"/>
      <c r="I10" s="503"/>
      <c r="J10" s="503"/>
      <c r="K10" s="57">
        <v>69026</v>
      </c>
    </row>
    <row r="11" spans="1:11" ht="13.5" customHeight="1">
      <c r="A11" s="56">
        <v>4</v>
      </c>
      <c r="B11" s="503" t="s">
        <v>246</v>
      </c>
      <c r="C11" s="503"/>
      <c r="D11" s="503"/>
      <c r="E11" s="503"/>
      <c r="F11" s="503"/>
      <c r="G11" s="503"/>
      <c r="H11" s="503"/>
      <c r="I11" s="503"/>
      <c r="J11" s="503"/>
      <c r="K11" s="57">
        <v>-84140</v>
      </c>
    </row>
    <row r="12" spans="1:11" ht="13.5" customHeight="1">
      <c r="A12" s="56">
        <v>5</v>
      </c>
      <c r="B12" s="503" t="s">
        <v>247</v>
      </c>
      <c r="C12" s="503"/>
      <c r="D12" s="503"/>
      <c r="E12" s="503"/>
      <c r="F12" s="503"/>
      <c r="G12" s="503"/>
      <c r="H12" s="503"/>
      <c r="I12" s="503"/>
      <c r="J12" s="503"/>
      <c r="K12" s="88">
        <v>126728</v>
      </c>
    </row>
    <row r="13" spans="1:11" ht="13.5" customHeight="1">
      <c r="A13" s="56">
        <v>6</v>
      </c>
      <c r="B13" s="503" t="s">
        <v>248</v>
      </c>
      <c r="C13" s="503"/>
      <c r="D13" s="503"/>
      <c r="E13" s="503"/>
      <c r="F13" s="503"/>
      <c r="G13" s="503"/>
      <c r="H13" s="503"/>
      <c r="I13" s="503"/>
      <c r="J13" s="503"/>
      <c r="K13" s="57">
        <v>31101</v>
      </c>
    </row>
    <row r="14" spans="1:11" ht="13.5" customHeight="1">
      <c r="A14" s="92">
        <v>7</v>
      </c>
      <c r="B14" s="507" t="s">
        <v>249</v>
      </c>
      <c r="C14" s="503"/>
      <c r="D14" s="503"/>
      <c r="E14" s="503"/>
      <c r="F14" s="503"/>
      <c r="G14" s="503"/>
      <c r="H14" s="503"/>
      <c r="I14" s="503"/>
      <c r="J14" s="503"/>
      <c r="K14" s="89">
        <f>SUM(K15:K17)</f>
        <v>186276</v>
      </c>
    </row>
    <row r="15" spans="1:11" ht="13.5" customHeight="1">
      <c r="A15" s="56">
        <v>8</v>
      </c>
      <c r="B15" s="503" t="s">
        <v>250</v>
      </c>
      <c r="C15" s="503"/>
      <c r="D15" s="503"/>
      <c r="E15" s="503"/>
      <c r="F15" s="503"/>
      <c r="G15" s="503"/>
      <c r="H15" s="503"/>
      <c r="I15" s="503"/>
      <c r="J15" s="503"/>
      <c r="K15" s="57">
        <v>116736</v>
      </c>
    </row>
    <row r="16" spans="1:11" ht="13.5" customHeight="1">
      <c r="A16" s="56">
        <v>10</v>
      </c>
      <c r="B16" s="503" t="s">
        <v>251</v>
      </c>
      <c r="C16" s="503"/>
      <c r="D16" s="503"/>
      <c r="E16" s="503"/>
      <c r="F16" s="503"/>
      <c r="G16" s="503"/>
      <c r="H16" s="503"/>
      <c r="I16" s="503"/>
      <c r="J16" s="503"/>
      <c r="K16" s="57">
        <v>19866</v>
      </c>
    </row>
    <row r="17" spans="1:11" ht="13.5" customHeight="1">
      <c r="A17" s="56">
        <v>12</v>
      </c>
      <c r="B17" s="503" t="s">
        <v>252</v>
      </c>
      <c r="C17" s="503"/>
      <c r="D17" s="503"/>
      <c r="E17" s="503"/>
      <c r="F17" s="503"/>
      <c r="G17" s="503"/>
      <c r="H17" s="503"/>
      <c r="I17" s="503"/>
      <c r="J17" s="503"/>
      <c r="K17" s="57">
        <v>49674</v>
      </c>
    </row>
    <row r="18" spans="1:11" ht="13.5" customHeight="1">
      <c r="A18" s="92">
        <v>13</v>
      </c>
      <c r="B18" s="507" t="s">
        <v>253</v>
      </c>
      <c r="C18" s="503"/>
      <c r="D18" s="503"/>
      <c r="E18" s="503"/>
      <c r="F18" s="503"/>
      <c r="G18" s="503"/>
      <c r="H18" s="503"/>
      <c r="I18" s="503"/>
      <c r="J18" s="503"/>
      <c r="K18" s="89">
        <f>SUM(K19:K28)</f>
        <v>95299</v>
      </c>
    </row>
    <row r="19" spans="1:11" ht="13.5" customHeight="1">
      <c r="A19" s="56">
        <v>15</v>
      </c>
      <c r="B19" s="503" t="s">
        <v>254</v>
      </c>
      <c r="C19" s="503"/>
      <c r="D19" s="503"/>
      <c r="E19" s="503"/>
      <c r="F19" s="503"/>
      <c r="G19" s="503"/>
      <c r="H19" s="503"/>
      <c r="I19" s="503"/>
      <c r="J19" s="503"/>
      <c r="K19" s="57">
        <v>25958</v>
      </c>
    </row>
    <row r="20" spans="1:11" ht="13.5" customHeight="1">
      <c r="A20" s="56">
        <v>16</v>
      </c>
      <c r="B20" s="503" t="s">
        <v>255</v>
      </c>
      <c r="C20" s="503"/>
      <c r="D20" s="503"/>
      <c r="E20" s="503"/>
      <c r="F20" s="503"/>
      <c r="G20" s="503"/>
      <c r="H20" s="503"/>
      <c r="I20" s="503"/>
      <c r="J20" s="503"/>
      <c r="K20" s="57">
        <v>4550</v>
      </c>
    </row>
    <row r="21" spans="1:11" ht="13.5" customHeight="1">
      <c r="A21" s="56">
        <v>17</v>
      </c>
      <c r="B21" s="503" t="s">
        <v>256</v>
      </c>
      <c r="C21" s="503"/>
      <c r="D21" s="503"/>
      <c r="E21" s="503"/>
      <c r="F21" s="503"/>
      <c r="G21" s="503"/>
      <c r="H21" s="503"/>
      <c r="I21" s="503"/>
      <c r="J21" s="503"/>
      <c r="K21" s="57">
        <v>4550</v>
      </c>
    </row>
    <row r="22" spans="1:11" ht="13.5" customHeight="1">
      <c r="A22" s="56">
        <v>18</v>
      </c>
      <c r="B22" s="503" t="s">
        <v>257</v>
      </c>
      <c r="C22" s="503"/>
      <c r="D22" s="503"/>
      <c r="E22" s="503"/>
      <c r="F22" s="503"/>
      <c r="G22" s="503"/>
      <c r="H22" s="503"/>
      <c r="I22" s="503"/>
      <c r="J22" s="503"/>
      <c r="K22" s="57">
        <v>2602</v>
      </c>
    </row>
    <row r="23" spans="1:11" ht="13.5" customHeight="1">
      <c r="A23" s="56">
        <v>19</v>
      </c>
      <c r="B23" s="503" t="s">
        <v>258</v>
      </c>
      <c r="C23" s="503"/>
      <c r="D23" s="503"/>
      <c r="E23" s="503"/>
      <c r="F23" s="503"/>
      <c r="G23" s="503"/>
      <c r="H23" s="503"/>
      <c r="I23" s="503"/>
      <c r="J23" s="503"/>
      <c r="K23" s="57">
        <v>4060</v>
      </c>
    </row>
    <row r="24" spans="1:11" ht="13.5" customHeight="1">
      <c r="A24" s="56">
        <v>20</v>
      </c>
      <c r="B24" s="503" t="s">
        <v>259</v>
      </c>
      <c r="C24" s="503"/>
      <c r="D24" s="503"/>
      <c r="E24" s="503"/>
      <c r="F24" s="503"/>
      <c r="G24" s="503"/>
      <c r="H24" s="503"/>
      <c r="I24" s="503"/>
      <c r="J24" s="503"/>
      <c r="K24" s="57">
        <v>654</v>
      </c>
    </row>
    <row r="25" spans="1:11" ht="13.5" customHeight="1">
      <c r="A25" s="56">
        <v>21</v>
      </c>
      <c r="B25" s="503" t="s">
        <v>260</v>
      </c>
      <c r="C25" s="503"/>
      <c r="D25" s="503"/>
      <c r="E25" s="503"/>
      <c r="F25" s="503"/>
      <c r="G25" s="503"/>
      <c r="H25" s="503"/>
      <c r="I25" s="503"/>
      <c r="J25" s="503"/>
      <c r="K25" s="57">
        <v>8894</v>
      </c>
    </row>
    <row r="26" spans="1:11" ht="13.5" customHeight="1">
      <c r="A26" s="56"/>
      <c r="B26" s="509" t="s">
        <v>308</v>
      </c>
      <c r="C26" s="510"/>
      <c r="D26" s="510"/>
      <c r="E26" s="510"/>
      <c r="F26" s="510"/>
      <c r="G26" s="510"/>
      <c r="H26" s="510"/>
      <c r="I26" s="510"/>
      <c r="J26" s="511"/>
      <c r="K26" s="57"/>
    </row>
    <row r="27" spans="1:11" ht="13.5" customHeight="1">
      <c r="A27" s="56">
        <v>22</v>
      </c>
      <c r="B27" s="503" t="s">
        <v>261</v>
      </c>
      <c r="C27" s="503"/>
      <c r="D27" s="503"/>
      <c r="E27" s="503"/>
      <c r="F27" s="503"/>
      <c r="G27" s="503"/>
      <c r="H27" s="503"/>
      <c r="I27" s="503"/>
      <c r="J27" s="503"/>
      <c r="K27" s="57">
        <v>33878</v>
      </c>
    </row>
    <row r="28" spans="1:11" ht="13.5" customHeight="1">
      <c r="A28" s="56">
        <v>23</v>
      </c>
      <c r="B28" s="503" t="s">
        <v>262</v>
      </c>
      <c r="C28" s="503"/>
      <c r="D28" s="503"/>
      <c r="E28" s="503"/>
      <c r="F28" s="503"/>
      <c r="G28" s="503"/>
      <c r="H28" s="503"/>
      <c r="I28" s="503"/>
      <c r="J28" s="503"/>
      <c r="K28" s="57">
        <v>10153</v>
      </c>
    </row>
    <row r="29" spans="1:11" ht="16.5" customHeight="1">
      <c r="A29" s="93">
        <v>24</v>
      </c>
      <c r="B29" s="506" t="s">
        <v>263</v>
      </c>
      <c r="C29" s="506"/>
      <c r="D29" s="506"/>
      <c r="E29" s="506"/>
      <c r="F29" s="506"/>
      <c r="G29" s="506"/>
      <c r="H29" s="506"/>
      <c r="I29" s="506"/>
      <c r="J29" s="506"/>
      <c r="K29" s="94">
        <f>SUM(K8,K14,K18)</f>
        <v>439405</v>
      </c>
    </row>
    <row r="30" spans="1:1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/>
  <mergeCells count="28">
    <mergeCell ref="A1:K1"/>
    <mergeCell ref="B27:J27"/>
    <mergeCell ref="B20:J20"/>
    <mergeCell ref="B21:J21"/>
    <mergeCell ref="B22:J22"/>
    <mergeCell ref="B23:J23"/>
    <mergeCell ref="B26:J26"/>
    <mergeCell ref="B17:J17"/>
    <mergeCell ref="B25:J25"/>
    <mergeCell ref="B18:J18"/>
    <mergeCell ref="J4:K4"/>
    <mergeCell ref="J5:K5"/>
    <mergeCell ref="B29:J29"/>
    <mergeCell ref="B12:J12"/>
    <mergeCell ref="B13:J13"/>
    <mergeCell ref="B14:J14"/>
    <mergeCell ref="B15:J15"/>
    <mergeCell ref="B16:J16"/>
    <mergeCell ref="B28:J28"/>
    <mergeCell ref="A6:A7"/>
    <mergeCell ref="K6:K7"/>
    <mergeCell ref="B6:J7"/>
    <mergeCell ref="B24:J24"/>
    <mergeCell ref="B8:J8"/>
    <mergeCell ref="B9:J9"/>
    <mergeCell ref="B10:J10"/>
    <mergeCell ref="B11:J11"/>
    <mergeCell ref="B19:J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F5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4.00390625" style="0" customWidth="1"/>
    <col min="4" max="4" width="14.140625" style="0" customWidth="1"/>
  </cols>
  <sheetData>
    <row r="1" spans="1:4" ht="17.25" customHeight="1">
      <c r="A1" s="514" t="s">
        <v>237</v>
      </c>
      <c r="B1" s="514"/>
      <c r="C1" s="514"/>
      <c r="D1" s="514"/>
    </row>
    <row r="2" spans="1:2" ht="11.25" customHeight="1">
      <c r="A2" s="36"/>
      <c r="B2" s="36"/>
    </row>
    <row r="3" ht="16.5" hidden="1">
      <c r="B3" s="36"/>
    </row>
    <row r="4" spans="1:6" ht="9.75" customHeight="1">
      <c r="A4" s="521" t="s">
        <v>434</v>
      </c>
      <c r="B4" s="522"/>
      <c r="C4" s="522"/>
      <c r="D4" s="522"/>
      <c r="E4" s="522"/>
      <c r="F4" s="3"/>
    </row>
    <row r="5" spans="1:6" ht="3.75" customHeight="1">
      <c r="A5" s="522"/>
      <c r="B5" s="522"/>
      <c r="C5" s="522"/>
      <c r="D5" s="522"/>
      <c r="E5" s="522"/>
      <c r="F5" s="3"/>
    </row>
    <row r="6" spans="2:4" ht="13.5" customHeight="1">
      <c r="B6" s="17"/>
      <c r="D6" t="s">
        <v>0</v>
      </c>
    </row>
    <row r="7" spans="1:4" ht="36" customHeight="1">
      <c r="A7" s="518"/>
      <c r="B7" s="515" t="s">
        <v>23</v>
      </c>
      <c r="C7" s="151" t="s">
        <v>482</v>
      </c>
      <c r="D7" s="151" t="s">
        <v>406</v>
      </c>
    </row>
    <row r="8" spans="1:4" ht="20.25" customHeight="1">
      <c r="A8" s="519"/>
      <c r="B8" s="516"/>
      <c r="C8" s="512" t="s">
        <v>347</v>
      </c>
      <c r="D8" s="512" t="s">
        <v>347</v>
      </c>
    </row>
    <row r="9" spans="1:4" ht="6" customHeight="1" thickBot="1">
      <c r="A9" s="520"/>
      <c r="B9" s="517"/>
      <c r="C9" s="513"/>
      <c r="D9" s="513"/>
    </row>
    <row r="10" spans="1:4" ht="10.5" customHeight="1" hidden="1" thickTop="1">
      <c r="A10" s="217"/>
      <c r="B10" s="218"/>
      <c r="C10" s="251"/>
      <c r="D10" s="251"/>
    </row>
    <row r="11" spans="1:4" ht="15" customHeight="1" thickTop="1">
      <c r="A11" s="219" t="s">
        <v>92</v>
      </c>
      <c r="B11" s="154" t="s">
        <v>55</v>
      </c>
      <c r="C11" s="259"/>
      <c r="D11" s="259"/>
    </row>
    <row r="12" spans="1:4" ht="15" customHeight="1">
      <c r="A12" s="220" t="s">
        <v>41</v>
      </c>
      <c r="B12" s="221" t="s">
        <v>93</v>
      </c>
      <c r="C12" s="260">
        <f>SUM(C13:C14,C17)</f>
        <v>2100</v>
      </c>
      <c r="D12" s="260">
        <f>SUM(D13:D14,D17)</f>
        <v>3751</v>
      </c>
    </row>
    <row r="13" spans="1:4" ht="15" customHeight="1">
      <c r="A13" s="222" t="s">
        <v>94</v>
      </c>
      <c r="B13" s="202" t="s">
        <v>95</v>
      </c>
      <c r="C13" s="259">
        <v>100</v>
      </c>
      <c r="D13" s="259">
        <v>1751</v>
      </c>
    </row>
    <row r="14" spans="1:4" ht="15" customHeight="1">
      <c r="A14" s="222" t="s">
        <v>96</v>
      </c>
      <c r="B14" s="202" t="s">
        <v>97</v>
      </c>
      <c r="C14" s="259">
        <f>SUM(C15:C16)</f>
        <v>2000</v>
      </c>
      <c r="D14" s="259">
        <f>SUM(D15:D16)</f>
        <v>2000</v>
      </c>
    </row>
    <row r="15" spans="1:4" ht="15" customHeight="1">
      <c r="A15" s="222"/>
      <c r="B15" s="157" t="s">
        <v>98</v>
      </c>
      <c r="C15" s="259"/>
      <c r="D15" s="259"/>
    </row>
    <row r="16" spans="1:4" ht="15" customHeight="1">
      <c r="A16" s="222"/>
      <c r="B16" s="157" t="s">
        <v>99</v>
      </c>
      <c r="C16" s="259">
        <v>2000</v>
      </c>
      <c r="D16" s="259">
        <v>2000</v>
      </c>
    </row>
    <row r="17" spans="1:4" ht="15" customHeight="1">
      <c r="A17" s="222" t="s">
        <v>100</v>
      </c>
      <c r="B17" s="202" t="s">
        <v>101</v>
      </c>
      <c r="C17" s="259">
        <v>0</v>
      </c>
      <c r="D17" s="259">
        <v>0</v>
      </c>
    </row>
    <row r="18" spans="1:4" ht="15" customHeight="1">
      <c r="A18" s="220" t="s">
        <v>44</v>
      </c>
      <c r="B18" s="205" t="s">
        <v>62</v>
      </c>
      <c r="C18" s="259"/>
      <c r="D18" s="259"/>
    </row>
    <row r="19" spans="1:4" ht="15" customHeight="1">
      <c r="A19" s="222" t="s">
        <v>154</v>
      </c>
      <c r="B19" s="202" t="s">
        <v>159</v>
      </c>
      <c r="C19" s="259">
        <v>0</v>
      </c>
      <c r="D19" s="259">
        <v>0</v>
      </c>
    </row>
    <row r="20" spans="1:4" ht="15" customHeight="1">
      <c r="A20" s="222" t="s">
        <v>158</v>
      </c>
      <c r="B20" s="202" t="s">
        <v>160</v>
      </c>
      <c r="C20" s="259">
        <v>0</v>
      </c>
      <c r="D20" s="259">
        <v>0</v>
      </c>
    </row>
    <row r="21" spans="1:4" ht="15" customHeight="1">
      <c r="A21" s="220" t="s">
        <v>47</v>
      </c>
      <c r="B21" s="221" t="s">
        <v>66</v>
      </c>
      <c r="C21" s="260">
        <f>SUM(C22,C46)</f>
        <v>1923532</v>
      </c>
      <c r="D21" s="260">
        <f>SUM(D22,D46)</f>
        <v>1913743</v>
      </c>
    </row>
    <row r="22" spans="1:4" ht="15" customHeight="1">
      <c r="A22" s="222" t="s">
        <v>144</v>
      </c>
      <c r="B22" s="221" t="s">
        <v>155</v>
      </c>
      <c r="C22" s="260">
        <f>SUM(C23:C45)</f>
        <v>1884624</v>
      </c>
      <c r="D22" s="260">
        <f>SUM(D23:D45)</f>
        <v>1874835</v>
      </c>
    </row>
    <row r="23" spans="1:4" ht="15" customHeight="1">
      <c r="A23" s="220"/>
      <c r="B23" s="155" t="s">
        <v>146</v>
      </c>
      <c r="C23" s="259"/>
      <c r="D23" s="259"/>
    </row>
    <row r="24" spans="1:4" ht="15" customHeight="1">
      <c r="A24" s="220"/>
      <c r="B24" s="156" t="s">
        <v>149</v>
      </c>
      <c r="C24" s="259">
        <v>502850</v>
      </c>
      <c r="D24" s="259">
        <v>502850</v>
      </c>
    </row>
    <row r="25" spans="1:4" ht="15" customHeight="1">
      <c r="A25" s="220"/>
      <c r="B25" s="156" t="s">
        <v>150</v>
      </c>
      <c r="C25" s="259">
        <v>88738</v>
      </c>
      <c r="D25" s="259">
        <v>88738</v>
      </c>
    </row>
    <row r="26" spans="1:4" ht="15" customHeight="1">
      <c r="A26" s="220"/>
      <c r="B26" s="157" t="s">
        <v>102</v>
      </c>
      <c r="C26" s="261">
        <v>40108</v>
      </c>
      <c r="D26" s="261">
        <v>40108</v>
      </c>
    </row>
    <row r="27" spans="1:4" ht="25.5" customHeight="1">
      <c r="A27" s="220"/>
      <c r="B27" s="158" t="s">
        <v>300</v>
      </c>
      <c r="C27" s="261"/>
      <c r="D27" s="261"/>
    </row>
    <row r="28" spans="1:4" ht="15" customHeight="1">
      <c r="A28" s="220"/>
      <c r="B28" s="156" t="s">
        <v>149</v>
      </c>
      <c r="C28" s="261">
        <v>78740</v>
      </c>
      <c r="D28" s="261">
        <v>78740</v>
      </c>
    </row>
    <row r="29" spans="1:4" ht="15" customHeight="1">
      <c r="A29" s="220"/>
      <c r="B29" s="156" t="s">
        <v>150</v>
      </c>
      <c r="C29" s="261">
        <v>13895</v>
      </c>
      <c r="D29" s="261">
        <v>13895</v>
      </c>
    </row>
    <row r="30" spans="1:4" ht="15" customHeight="1">
      <c r="A30" s="220"/>
      <c r="B30" s="158" t="s">
        <v>296</v>
      </c>
      <c r="C30" s="261"/>
      <c r="D30" s="261"/>
    </row>
    <row r="31" spans="1:4" ht="15" customHeight="1">
      <c r="A31" s="220"/>
      <c r="B31" s="157" t="s">
        <v>297</v>
      </c>
      <c r="C31" s="261">
        <v>141125</v>
      </c>
      <c r="D31" s="261">
        <v>141125</v>
      </c>
    </row>
    <row r="32" spans="1:4" ht="15" customHeight="1">
      <c r="A32" s="220"/>
      <c r="B32" s="157" t="s">
        <v>298</v>
      </c>
      <c r="C32" s="261">
        <v>24904</v>
      </c>
      <c r="D32" s="261">
        <v>24904</v>
      </c>
    </row>
    <row r="33" spans="1:4" ht="15" customHeight="1">
      <c r="A33" s="220"/>
      <c r="B33" s="156" t="s">
        <v>270</v>
      </c>
      <c r="C33" s="261">
        <v>9789</v>
      </c>
      <c r="D33" s="261">
        <v>0</v>
      </c>
    </row>
    <row r="34" spans="1:4" ht="25.5" customHeight="1">
      <c r="A34" s="220"/>
      <c r="B34" s="159" t="s">
        <v>271</v>
      </c>
      <c r="C34" s="261">
        <v>9156</v>
      </c>
      <c r="D34" s="261">
        <v>9156</v>
      </c>
    </row>
    <row r="35" spans="1:4" ht="15" customHeight="1">
      <c r="A35" s="220"/>
      <c r="B35" s="159" t="s">
        <v>272</v>
      </c>
      <c r="C35" s="261">
        <v>130000</v>
      </c>
      <c r="D35" s="261">
        <v>130000</v>
      </c>
    </row>
    <row r="36" spans="1:4" ht="15" customHeight="1">
      <c r="A36" s="220"/>
      <c r="B36" s="159" t="s">
        <v>273</v>
      </c>
      <c r="C36" s="261">
        <v>76509</v>
      </c>
      <c r="D36" s="261">
        <v>76509</v>
      </c>
    </row>
    <row r="37" spans="1:4" ht="15" customHeight="1">
      <c r="A37" s="220"/>
      <c r="B37" s="159" t="s">
        <v>275</v>
      </c>
      <c r="C37" s="261"/>
      <c r="D37" s="261"/>
    </row>
    <row r="38" spans="1:4" ht="15" customHeight="1">
      <c r="A38" s="220"/>
      <c r="B38" s="157" t="s">
        <v>297</v>
      </c>
      <c r="C38" s="261">
        <v>4208</v>
      </c>
      <c r="D38" s="261">
        <v>4208</v>
      </c>
    </row>
    <row r="39" spans="1:4" ht="15" customHeight="1">
      <c r="A39" s="220"/>
      <c r="B39" s="157" t="s">
        <v>298</v>
      </c>
      <c r="C39" s="261">
        <v>743</v>
      </c>
      <c r="D39" s="261">
        <v>743</v>
      </c>
    </row>
    <row r="40" spans="1:4" ht="15" customHeight="1">
      <c r="A40" s="220"/>
      <c r="B40" s="159" t="s">
        <v>281</v>
      </c>
      <c r="C40" s="261"/>
      <c r="D40" s="261"/>
    </row>
    <row r="41" spans="1:4" ht="15" customHeight="1">
      <c r="A41" s="220"/>
      <c r="B41" s="157" t="s">
        <v>297</v>
      </c>
      <c r="C41" s="261">
        <v>224316</v>
      </c>
      <c r="D41" s="261">
        <v>224316</v>
      </c>
    </row>
    <row r="42" spans="1:4" ht="15" customHeight="1">
      <c r="A42" s="220"/>
      <c r="B42" s="157" t="s">
        <v>298</v>
      </c>
      <c r="C42" s="261">
        <v>39585</v>
      </c>
      <c r="D42" s="261">
        <v>39585</v>
      </c>
    </row>
    <row r="43" spans="1:4" ht="15" customHeight="1">
      <c r="A43" s="220"/>
      <c r="B43" s="156" t="s">
        <v>274</v>
      </c>
      <c r="C43" s="261"/>
      <c r="D43" s="261"/>
    </row>
    <row r="44" spans="1:4" ht="15" customHeight="1">
      <c r="A44" s="220"/>
      <c r="B44" s="157" t="s">
        <v>297</v>
      </c>
      <c r="C44" s="261">
        <v>424964</v>
      </c>
      <c r="D44" s="261">
        <v>424964</v>
      </c>
    </row>
    <row r="45" spans="1:4" ht="15" customHeight="1">
      <c r="A45" s="220"/>
      <c r="B45" s="157" t="s">
        <v>298</v>
      </c>
      <c r="C45" s="261">
        <v>74994</v>
      </c>
      <c r="D45" s="261">
        <v>74994</v>
      </c>
    </row>
    <row r="46" spans="1:4" ht="15" customHeight="1">
      <c r="A46" s="222" t="s">
        <v>156</v>
      </c>
      <c r="B46" s="223" t="s">
        <v>157</v>
      </c>
      <c r="C46" s="260">
        <f>SUM(C47:C49)</f>
        <v>38908</v>
      </c>
      <c r="D46" s="260">
        <f>SUM(D47:D49)</f>
        <v>38908</v>
      </c>
    </row>
    <row r="47" spans="1:4" ht="23.25" customHeight="1">
      <c r="A47" s="222"/>
      <c r="B47" s="157" t="s">
        <v>162</v>
      </c>
      <c r="C47" s="254">
        <v>1037</v>
      </c>
      <c r="D47" s="254">
        <v>1037</v>
      </c>
    </row>
    <row r="48" spans="1:4" ht="22.5" customHeight="1">
      <c r="A48" s="222"/>
      <c r="B48" s="157" t="s">
        <v>163</v>
      </c>
      <c r="C48" s="254">
        <v>23000</v>
      </c>
      <c r="D48" s="254">
        <v>23000</v>
      </c>
    </row>
    <row r="49" spans="1:4" ht="15" customHeight="1">
      <c r="A49" s="222"/>
      <c r="B49" s="202" t="s">
        <v>103</v>
      </c>
      <c r="C49" s="259">
        <v>14871</v>
      </c>
      <c r="D49" s="259">
        <v>14871</v>
      </c>
    </row>
    <row r="50" spans="1:4" ht="15" customHeight="1">
      <c r="A50" s="220" t="s">
        <v>107</v>
      </c>
      <c r="B50" s="205" t="s">
        <v>83</v>
      </c>
      <c r="C50" s="260">
        <v>10000</v>
      </c>
      <c r="D50" s="260">
        <v>10000</v>
      </c>
    </row>
    <row r="51" spans="1:4" ht="15" customHeight="1">
      <c r="A51" s="224"/>
      <c r="B51" s="225" t="s">
        <v>31</v>
      </c>
      <c r="C51" s="262">
        <f>SUM(C12,C22,C46,C50)</f>
        <v>1935632</v>
      </c>
      <c r="D51" s="262">
        <f>SUM(D12,D22,D46,D50)</f>
        <v>1927494</v>
      </c>
    </row>
    <row r="52" spans="1:3" ht="12.75">
      <c r="A52" s="181"/>
      <c r="B52" s="181"/>
      <c r="C52" s="181"/>
    </row>
    <row r="53" spans="1:3" ht="12.75">
      <c r="A53" s="181"/>
      <c r="B53" s="181" t="s">
        <v>104</v>
      </c>
      <c r="C53" s="181"/>
    </row>
  </sheetData>
  <sheetProtection/>
  <mergeCells count="6">
    <mergeCell ref="D8:D9"/>
    <mergeCell ref="C8:C9"/>
    <mergeCell ref="B7:B9"/>
    <mergeCell ref="A7:A9"/>
    <mergeCell ref="A4:E5"/>
    <mergeCell ref="A1:D1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 Tiszakécske</dc:creator>
  <cp:keywords/>
  <dc:description/>
  <cp:lastModifiedBy>user</cp:lastModifiedBy>
  <cp:lastPrinted>2013-07-12T11:44:31Z</cp:lastPrinted>
  <dcterms:created xsi:type="dcterms:W3CDTF">2009-01-05T07:03:39Z</dcterms:created>
  <dcterms:modified xsi:type="dcterms:W3CDTF">2013-07-12T11:45:47Z</dcterms:modified>
  <cp:category/>
  <cp:version/>
  <cp:contentType/>
  <cp:contentStatus/>
</cp:coreProperties>
</file>