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tabRatio="901" firstSheet="7" activeTab="15"/>
  </bookViews>
  <sheets>
    <sheet name="1 mell_önk és int" sheetId="1" r:id="rId1"/>
    <sheet name="önkormányzat. 2 mell_önk" sheetId="2" r:id="rId2"/>
    <sheet name="önkormányzat.3 mell hivatal" sheetId="3" r:id="rId3"/>
    <sheet name="önkormányzat. 4 mell_ovi" sheetId="4" r:id="rId4"/>
    <sheet name="önkormányzat. 5 mell_könyvtár" sheetId="5" r:id="rId5"/>
    <sheet name="6_melléklet_Mérleg" sheetId="6" r:id="rId6"/>
    <sheet name="7_melléklet_Maradványkimutatás" sheetId="7" r:id="rId7"/>
    <sheet name="8_melléklet_Eredménykimutatás" sheetId="8" r:id="rId8"/>
    <sheet name="9. melléklet" sheetId="9" r:id="rId9"/>
    <sheet name="10.melléklet" sheetId="10" r:id="rId10"/>
    <sheet name="11.melléklet " sheetId="11" r:id="rId11"/>
    <sheet name="12.melléklet" sheetId="12" r:id="rId12"/>
    <sheet name="13. mell_pénz" sheetId="13" r:id="rId13"/>
    <sheet name="14. melléklet" sheetId="14" r:id="rId14"/>
    <sheet name="15.melléklet" sheetId="15" r:id="rId15"/>
    <sheet name="16.melléklet" sheetId="16" r:id="rId16"/>
  </sheets>
  <definedNames>
    <definedName name="_xlnm.Print_Titles" localSheetId="8">'9. melléklet'!$2:$3</definedName>
    <definedName name="_xlnm.Print_Area" localSheetId="0">'1 mell_önk és int'!$A$1:$G$73</definedName>
    <definedName name="_xlnm.Print_Area" localSheetId="8">'9. melléklet'!$A$1:$L$387</definedName>
    <definedName name="_xlnm.Print_Area" localSheetId="3">'önkormányzat. 4 mell_ovi'!$A$1:$G$68</definedName>
    <definedName name="_xlnm.Print_Area" localSheetId="2">'önkormányzat.3 mell hivatal'!$A$1:$G$70</definedName>
    <definedName name="pr216" localSheetId="13">'14. melléklet'!#REF!</definedName>
    <definedName name="pr217" localSheetId="13">'14. melléklet'!#REF!</definedName>
    <definedName name="pr218" localSheetId="13">'14. melléklet'!#REF!</definedName>
    <definedName name="pr219" localSheetId="13">'14. melléklet'!$A$30</definedName>
  </definedNames>
  <calcPr fullCalcOnLoad="1"/>
</workbook>
</file>

<file path=xl/sharedStrings.xml><?xml version="1.0" encoding="utf-8"?>
<sst xmlns="http://schemas.openxmlformats.org/spreadsheetml/2006/main" count="1464" uniqueCount="767">
  <si>
    <t>I</t>
  </si>
  <si>
    <t>Költségvetési működési kiadások</t>
  </si>
  <si>
    <t>K1</t>
  </si>
  <si>
    <t>Személyi juttatások</t>
  </si>
  <si>
    <t>K2</t>
  </si>
  <si>
    <t xml:space="preserve">Munkaadókat terhelő járulékok és szociális hozzájárulási adó       </t>
  </si>
  <si>
    <t>K3</t>
  </si>
  <si>
    <t>Dologi kiadások</t>
  </si>
  <si>
    <t xml:space="preserve">    kamat kiadás</t>
  </si>
  <si>
    <t>K4</t>
  </si>
  <si>
    <t>Ellátottak pénzbeli juttatásai</t>
  </si>
  <si>
    <t>K5</t>
  </si>
  <si>
    <t>Egyéb működési célú kiadások</t>
  </si>
  <si>
    <t xml:space="preserve">      Tartalékok</t>
  </si>
  <si>
    <t xml:space="preserve">       Egyéb m. c. támogatások államháztartáson belülre</t>
  </si>
  <si>
    <t xml:space="preserve">       Egyéb m. c. támogatások államháztartáson kívülre</t>
  </si>
  <si>
    <t>Költségvetési működési kiadások összesen</t>
  </si>
  <si>
    <t>Költségvetési felhalmozási kiadások</t>
  </si>
  <si>
    <t>K6</t>
  </si>
  <si>
    <t>Beruházások</t>
  </si>
  <si>
    <t>K7</t>
  </si>
  <si>
    <t>Felújítások</t>
  </si>
  <si>
    <t>K8</t>
  </si>
  <si>
    <t>Költségvetési felhalmozási kiadások összesen</t>
  </si>
  <si>
    <t>KÖLTSÉGVETÉSI KIADÁSOK ÖSSZESEN</t>
  </si>
  <si>
    <t>K9</t>
  </si>
  <si>
    <t>Finanszírozási kiadások</t>
  </si>
  <si>
    <t>Központi, irányító szervi támogatások folyósítása</t>
  </si>
  <si>
    <t>Hosszú lejáratú hitelek, kölcsönök törlesztése</t>
  </si>
  <si>
    <t>FINANSZÍROZÁSI KIADÁSOK ÖSSZESEN</t>
  </si>
  <si>
    <t>KIADÁSOK ÖSSZESEN (I+II)</t>
  </si>
  <si>
    <t>Költségvetési működési bevételek</t>
  </si>
  <si>
    <t>B1</t>
  </si>
  <si>
    <t>Működési célú támogatások államháztartáson belülről</t>
  </si>
  <si>
    <t xml:space="preserve"> Önkormányzatok működési támogatásai</t>
  </si>
  <si>
    <t xml:space="preserve"> Egyéb működési célú támogatások bevételei  államháztartáson belülről</t>
  </si>
  <si>
    <t xml:space="preserve">   OEP</t>
  </si>
  <si>
    <t xml:space="preserve">   Munkaügyi központ</t>
  </si>
  <si>
    <t xml:space="preserve">  önkormányzattól, táruslástól</t>
  </si>
  <si>
    <t>B3</t>
  </si>
  <si>
    <t>Közhatalmi bevételek</t>
  </si>
  <si>
    <t>B311 Magánszemélyek jövedelemadói</t>
  </si>
  <si>
    <t>B34 Vagyoni tipusú adók</t>
  </si>
  <si>
    <t xml:space="preserve">         építményadó</t>
  </si>
  <si>
    <t xml:space="preserve">         magánszemélyek kommunális adója</t>
  </si>
  <si>
    <t xml:space="preserve">         telekadó</t>
  </si>
  <si>
    <t>B35 Termékek és szolgáltatások adói</t>
  </si>
  <si>
    <t xml:space="preserve">         állandó jelleggel végzett iparűzési adó</t>
  </si>
  <si>
    <t xml:space="preserve">         tartózkodás után fizetett idegenforgalmi adót</t>
  </si>
  <si>
    <t xml:space="preserve">         gépjárműadó</t>
  </si>
  <si>
    <t>B36   Egyéb közhatalmi bevételek</t>
  </si>
  <si>
    <t xml:space="preserve">          igazgatási szolgáltatási díj</t>
  </si>
  <si>
    <t xml:space="preserve">          bírság</t>
  </si>
  <si>
    <t xml:space="preserve">          késedelmi pótlék</t>
  </si>
  <si>
    <t>B4</t>
  </si>
  <si>
    <t>Működési bevételek</t>
  </si>
  <si>
    <t xml:space="preserve">          Tulajdonosi bevétel</t>
  </si>
  <si>
    <t xml:space="preserve">          Szolgáltatások ellenérték</t>
  </si>
  <si>
    <t xml:space="preserve">          Ellátási díjak</t>
  </si>
  <si>
    <t>B6</t>
  </si>
  <si>
    <t>Működési célú átvett pénzeszközök</t>
  </si>
  <si>
    <t>Működési költségvetési bevételek összesen</t>
  </si>
  <si>
    <t>Költségvetési felhalmozási bevételek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</si>
  <si>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</si>
  <si>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</si>
  <si>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</si>
  <si>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</si>
  <si>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</si>
  <si>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</si>
  <si>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Felhalmozási költségvetési bevételek összesen</t>
  </si>
  <si>
    <t>III</t>
  </si>
  <si>
    <t>KÖLTSÉGVETÉSI BEVÉTELEK ÖSSZESEN</t>
  </si>
  <si>
    <t>B8</t>
  </si>
  <si>
    <t>Finanszírozási bevételek</t>
  </si>
  <si>
    <t>IV</t>
  </si>
  <si>
    <t>FINANSZÍROZÁSI BEVÉTELEK ÖSSZESEN</t>
  </si>
  <si>
    <t>BEVÉTELEK ÖSSZESEN</t>
  </si>
  <si>
    <t xml:space="preserve">           Központi, irányító szervi támogatás</t>
  </si>
  <si>
    <t>Megnevezés</t>
  </si>
  <si>
    <t>Bevétel</t>
  </si>
  <si>
    <t>Kiadás</t>
  </si>
  <si>
    <t xml:space="preserve">eredet eir. </t>
  </si>
  <si>
    <t>mód. Eir.</t>
  </si>
  <si>
    <t>eredeti eir</t>
  </si>
  <si>
    <t>Intézmények</t>
  </si>
  <si>
    <t>Mese-Vár Óvoda Csákvár</t>
  </si>
  <si>
    <t>KÖTELEZŐ FELADAT</t>
  </si>
  <si>
    <t>Müködési költségvetés</t>
  </si>
  <si>
    <t>intézményi működési bevétel</t>
  </si>
  <si>
    <t>támogatásértékű mük.célú bevétel</t>
  </si>
  <si>
    <t>végleges műk, c. pénzeszköz átvétel áth.kiv.</t>
  </si>
  <si>
    <t>irányító szervtől kapott támogatás</t>
  </si>
  <si>
    <t>személyi juttatások</t>
  </si>
  <si>
    <t>munkaadót terhelő járulékok</t>
  </si>
  <si>
    <t xml:space="preserve">dologi kiadások egyéb folyó kiadások </t>
  </si>
  <si>
    <t>Felhalmozási költségvetés</t>
  </si>
  <si>
    <t>pénzforgalom nélküli  bevétel (pénzmaradv.)</t>
  </si>
  <si>
    <t>beruházás</t>
  </si>
  <si>
    <t>KÖTLEZŐ FELADAT ÖSSZESEN</t>
  </si>
  <si>
    <t>ÖNKÉNT VÁLLALT FELADAT</t>
  </si>
  <si>
    <t>Működési költségvetés</t>
  </si>
  <si>
    <t>ÖNKÉNT VÁLLALT FELADAT ÖSSZESEN</t>
  </si>
  <si>
    <t>Mese-Vár Óvoda összesen</t>
  </si>
  <si>
    <t xml:space="preserve">dologi és egyéb folyó kiadások </t>
  </si>
  <si>
    <t>Floriana Könyvtár</t>
  </si>
  <si>
    <t>Floriana Könyvtár összesen</t>
  </si>
  <si>
    <t>Önkormányzat igazgatási tevékenysége</t>
  </si>
  <si>
    <t>ÁLLAMIGAZGATÁSI FELADATOK</t>
  </si>
  <si>
    <t>támogatásértékű műk.célú bevétel</t>
  </si>
  <si>
    <t>személyi juttatás</t>
  </si>
  <si>
    <t>dologi és egyéb folyó kiadások</t>
  </si>
  <si>
    <t>ÁLLAMIGAZGATÁSI FELADATOK ÖSSZESEN</t>
  </si>
  <si>
    <t>dologi és egyéb folyó kiadás</t>
  </si>
  <si>
    <t>működési célú kamatkiadások</t>
  </si>
  <si>
    <t>működési tartalék</t>
  </si>
  <si>
    <t>beruházási célú pe.átvét vállalkozástól</t>
  </si>
  <si>
    <t>felhalmozási és tőkejellegű bevétel</t>
  </si>
  <si>
    <t>felhalmozási célú kamat kiadások</t>
  </si>
  <si>
    <t>felhalmozási tartalék</t>
  </si>
  <si>
    <t>Önkormányzati jogalkotás összesen</t>
  </si>
  <si>
    <t xml:space="preserve">                                                     Aktív koruak ellátás összesen</t>
  </si>
  <si>
    <t>Lakásfenntartási tám. normatív alapon</t>
  </si>
  <si>
    <t>szociálpolitikai ellátások, egyéb juttatások</t>
  </si>
  <si>
    <t>Lakásfenntartási tám. normatív a. össz</t>
  </si>
  <si>
    <t>Átmeneti segély</t>
  </si>
  <si>
    <t>Átmeneti segély összesen</t>
  </si>
  <si>
    <t>Temetési segély</t>
  </si>
  <si>
    <t>Temetési segély összesen</t>
  </si>
  <si>
    <t>Egyéb önkormányzati eseti pénzb.ellát</t>
  </si>
  <si>
    <t>támogatásértékű működési bevétel</t>
  </si>
  <si>
    <t>pénzforgalom nélküli bevétel (pénzmaradv.)</t>
  </si>
  <si>
    <t>Egyéb önkorm.eseti pénzb.ellát össz.</t>
  </si>
  <si>
    <t>Köztemetés</t>
  </si>
  <si>
    <t>Köztemetés összesen</t>
  </si>
  <si>
    <t>Rendkívűli gyermekvédelmi támogatás</t>
  </si>
  <si>
    <t>Rendkivüli gyermekvédelmi tám.össz.</t>
  </si>
  <si>
    <t>Közgyógyellátás</t>
  </si>
  <si>
    <t>Közgyógyellátás összesen</t>
  </si>
  <si>
    <t>Önkormányzatok elszámolásai</t>
  </si>
  <si>
    <t>helyi adók</t>
  </si>
  <si>
    <t>pótlék, birság , egyéb sajátos bevételek</t>
  </si>
  <si>
    <t>gépjárműadó</t>
  </si>
  <si>
    <t>termőföld szja</t>
  </si>
  <si>
    <t>állami támogatás</t>
  </si>
  <si>
    <t>Önkorm. feladatra nem terv. elsz.össz.:</t>
  </si>
  <si>
    <t>működési célú hitel törlesztése</t>
  </si>
  <si>
    <t>felhalmozási célú hitel törlesztése</t>
  </si>
  <si>
    <t>működési költségvetés</t>
  </si>
  <si>
    <t>pénzforgalomnélküli bevétel (pénzmaradv.)</t>
  </si>
  <si>
    <t>dologi és egyéb f.kiadások</t>
  </si>
  <si>
    <t>Közutak, hidak üzemeltetése összesen</t>
  </si>
  <si>
    <t>Út, autópálya építés</t>
  </si>
  <si>
    <t>felhalmozási költségvetés</t>
  </si>
  <si>
    <t>Út, autópálya építés összesen</t>
  </si>
  <si>
    <t>Működés c.pénzeszk.átadás</t>
  </si>
  <si>
    <t>Ár-, és belvízvédelem összesen</t>
  </si>
  <si>
    <t>támogatásért.működési bevétel</t>
  </si>
  <si>
    <t>Város és községgazd. össz.</t>
  </si>
  <si>
    <t>dologi kiadások</t>
  </si>
  <si>
    <t>felhalmozási célú pe. átadás</t>
  </si>
  <si>
    <t>Háziorvosi ügyeleti ellátás</t>
  </si>
  <si>
    <t>Háziorvosi ügyeleti ellátás összesen</t>
  </si>
  <si>
    <t>Ifjúság-egészségügyi gondozás(isk.eü)</t>
  </si>
  <si>
    <t>Ifjúság-egészségügyi g.(isk.eü)össz.</t>
  </si>
  <si>
    <t>munkaadót terhelő járulék</t>
  </si>
  <si>
    <t>munkaadókat terhelő járulék</t>
  </si>
  <si>
    <t>Eü.és más veszélyes hulladék gyüjt.</t>
  </si>
  <si>
    <t>müködési költségvetés</t>
  </si>
  <si>
    <t>Eü.és más veszélyes hulladék gyüjt.össz.</t>
  </si>
  <si>
    <t>Víztermelés,-kezelés,-ellátás</t>
  </si>
  <si>
    <t>üzelemtetésből származó bevétel</t>
  </si>
  <si>
    <t>felújítás</t>
  </si>
  <si>
    <t>Viztermelé,-kezelés,-ellátás összesen</t>
  </si>
  <si>
    <t>Szennyvíz gyűjtése, tiszt.,elhelyezése</t>
  </si>
  <si>
    <t>felhalmozási célú pénzeszköz átvétel lakosságtól</t>
  </si>
  <si>
    <t>Szennyvíz gyűjtése, tiszt.,elhelyez.össz</t>
  </si>
  <si>
    <t>Civil szervezetek működési támogatása</t>
  </si>
  <si>
    <t>működési c.pénzeszköz átadás</t>
  </si>
  <si>
    <t>Civil szervezetek műk. támogatása össz</t>
  </si>
  <si>
    <t>Lakóingatlan bérbeadása, üzemeltetése</t>
  </si>
  <si>
    <t>közhatalmi bevételek</t>
  </si>
  <si>
    <t>Lakóingatlan bérbeadása, üzemeltetése össz</t>
  </si>
  <si>
    <t>Kiemelt állami és önkorm. Rendezvények</t>
  </si>
  <si>
    <t>Kiemelt állami és önkorm. Rendezvények összesen</t>
  </si>
  <si>
    <t>Működési célú támogatásértékű bevétel</t>
  </si>
  <si>
    <t>Sportlétesítmények működtetése, fejleszétse</t>
  </si>
  <si>
    <t>Sportlétesítmények működtetése, fejlesztése össz.</t>
  </si>
  <si>
    <t>Iskolai intézményi étkeztetés</t>
  </si>
  <si>
    <t>Iskolai intézményi étkeztetés összesen</t>
  </si>
  <si>
    <t>Önkormányzatok elszámolásai kvi. szerveikkel</t>
  </si>
  <si>
    <t>Támogatások folyósítása költségv.szerveknek</t>
  </si>
  <si>
    <t>Önkorm.elszámolásai kvi. szerveikkel összesen</t>
  </si>
  <si>
    <t>Felújítás</t>
  </si>
  <si>
    <t>összesen</t>
  </si>
  <si>
    <t xml:space="preserve"> működési bevétel</t>
  </si>
  <si>
    <t>működési bevétel</t>
  </si>
  <si>
    <t>egyéb működési célú kiadás</t>
  </si>
  <si>
    <t xml:space="preserve">Működési célú támogatások államháztartáson belülről </t>
  </si>
  <si>
    <t>Önkormányzatok és önkormányzati hivatalok jogalkotó általános igazgatási tevékenysége</t>
  </si>
  <si>
    <t>Közutak, hidak, alagutak üzemeltetése</t>
  </si>
  <si>
    <t>Ár-és belvízvédelemmel összefüggő tevékenységek</t>
  </si>
  <si>
    <t>Város-, községgazdálkodási egyéb szolgáltatások</t>
  </si>
  <si>
    <t>dologi kiadás</t>
  </si>
  <si>
    <t>Fogorvosi alapellátás összesen</t>
  </si>
  <si>
    <t>Az Önkormányzati vagyonnal való gazdálkodással kapcsolatos feladatok</t>
  </si>
  <si>
    <t>Általános iskolai tanulók nappali rendszerû nevelése, oktatása (1-4. évfolyam)</t>
  </si>
  <si>
    <t>Általános iskolai tanulók nappali rendszerû nevelése, oktatása (1-4. évfolyam) összesen</t>
  </si>
  <si>
    <t>Általános iskolai tanulók nappali rendszerû nevelése, oktatása (5-8. évfolyam)</t>
  </si>
  <si>
    <t>Általános iskolai tanulók nappali rendszerû nevelése, oktatása (5-8. évfolyam) összesen</t>
  </si>
  <si>
    <t>ÖNKÉNT VÁLLAT FELADAT</t>
  </si>
  <si>
    <t>ÖNKÉNT VÁLLAT FELADAT ÖSSZESEN</t>
  </si>
  <si>
    <t>működési bevételek</t>
  </si>
  <si>
    <t>Csákvár Város Kötelező összesen</t>
  </si>
  <si>
    <t>Csákvár VárosÖnkormányzata és intézményei  összesen</t>
  </si>
  <si>
    <t xml:space="preserve"> 6/AÖnállóan működő intézmények</t>
  </si>
  <si>
    <t>6/A Önállóan működő intézmények összesen</t>
  </si>
  <si>
    <t>6/B Csákvári Közös Önkormányzati Hivatal</t>
  </si>
  <si>
    <t>6/B Önkormányzat igazgatási tevékenysége  összesen</t>
  </si>
  <si>
    <t>6/C Csákvár Város Önkormányzat  KÖTELEZŐ feladatai</t>
  </si>
  <si>
    <t>6/C Csákvár Város Önként vállalt összesen</t>
  </si>
  <si>
    <t>Csákvár Város összesen</t>
  </si>
  <si>
    <t>Aktív koruak ellátás</t>
  </si>
  <si>
    <t>Közvilágítás összesen</t>
  </si>
  <si>
    <t>Közvilágítás</t>
  </si>
  <si>
    <t>Háziorvosi  alapellátás</t>
  </si>
  <si>
    <t>Háziorvosi alapellátás összesen</t>
  </si>
  <si>
    <t>Fogorvosi alapellátás</t>
  </si>
  <si>
    <t>Nem veszélyes hulladék kezelése, ártalmatlanítása</t>
  </si>
  <si>
    <t>Nem veszélyes hulladék kezelése, ártalmatlanítása összesen</t>
  </si>
  <si>
    <t>Az Önkormányzati vagyonnal való gazdálkodással kapcsolatos feladatok összesen</t>
  </si>
  <si>
    <t>5/C Csákvár Város Önkormányzat  ÖNKÉNT VÁLLALT feladatai</t>
  </si>
  <si>
    <t>egyéb működési célú kiadás áht-belülre</t>
  </si>
  <si>
    <t>egyéb működési célú kiadás áht-kívülre</t>
  </si>
  <si>
    <t>Költségvetési maradvány</t>
  </si>
  <si>
    <t>Maradvány igénybevétele</t>
  </si>
  <si>
    <t>Egyéb működési célú támogatások államháztartáson belülre (GK szoc otthon támogatás)</t>
  </si>
  <si>
    <t>Felmalmozási célú távett pénzeszköz</t>
  </si>
  <si>
    <t>költségvetési maradvány</t>
  </si>
  <si>
    <t xml:space="preserve">       Elvonások, befizetések</t>
  </si>
  <si>
    <t>Központi, irányító szervi támogatás</t>
  </si>
  <si>
    <t>Országgyűlési Önkormányzati,EP, képvis. vál. kapcs. tevékenység</t>
  </si>
  <si>
    <t>Egyéb működési célú támogatás ÁH-belülről</t>
  </si>
  <si>
    <t xml:space="preserve">   fejezettől</t>
  </si>
  <si>
    <t xml:space="preserve">          Közetített szolg</t>
  </si>
  <si>
    <t xml:space="preserve">          áfa visszatérülés</t>
  </si>
  <si>
    <t xml:space="preserve">          áfabevétel</t>
  </si>
  <si>
    <t xml:space="preserve">       maradványának igénybevétele</t>
  </si>
  <si>
    <t xml:space="preserve">       Elvonások és befizetések</t>
  </si>
  <si>
    <t xml:space="preserve">            maradványának igénybevétele</t>
  </si>
  <si>
    <t xml:space="preserve">   országgyülési, önk választásokra</t>
  </si>
  <si>
    <t xml:space="preserve">         egyéb működési bevétel</t>
  </si>
  <si>
    <t>Egyéb felhalmozási célú kiadások</t>
  </si>
  <si>
    <t>mód Eir</t>
  </si>
  <si>
    <t>működési célú átvett pénzeszköz</t>
  </si>
  <si>
    <t>Egyéb működési célú kiadások (elvonások és befizetések)</t>
  </si>
  <si>
    <t>Forgatási és befeketési célú fnanszírozási műveletek</t>
  </si>
  <si>
    <t>Forgatási és befeketési célú fnanszírozási műveletek összesen</t>
  </si>
  <si>
    <t>dologi kaidások</t>
  </si>
  <si>
    <r>
      <t xml:space="preserve">Fejezeti kezelési egyéb felhalmozási tám.ÁHT belül  </t>
    </r>
    <r>
      <rPr>
        <sz val="8"/>
        <rFont val="Times New Roman"/>
        <family val="1"/>
      </rPr>
      <t>(KDOP)</t>
    </r>
  </si>
  <si>
    <t>Hosszabb időtartamú közfogalakoztatás</t>
  </si>
  <si>
    <t>Hosszabb időtartamú közfogalakoztatás összesen</t>
  </si>
  <si>
    <t>Téli közfoglakoztatás</t>
  </si>
  <si>
    <t>Téli közfoglakoztatás összesen</t>
  </si>
  <si>
    <t>Rövid időtartamú közfoglakoztatás</t>
  </si>
  <si>
    <t>Rövid időtartamú közfoglakoztatás összesen</t>
  </si>
  <si>
    <t>Működési célú pénzeszköz átvétel</t>
  </si>
  <si>
    <t>Egyéb műk. Célú tám. Áht-belülről</t>
  </si>
  <si>
    <t>s.szm</t>
  </si>
  <si>
    <t>1.</t>
  </si>
  <si>
    <t xml:space="preserve">Rendsz.szoc.segély </t>
  </si>
  <si>
    <t>2.</t>
  </si>
  <si>
    <t>3.</t>
  </si>
  <si>
    <t>Foglalkoztatást helyettesítő támogatás</t>
  </si>
  <si>
    <t>4.</t>
  </si>
  <si>
    <t>Normatív lakásfenntartási támogatás</t>
  </si>
  <si>
    <t>6.</t>
  </si>
  <si>
    <t>Átmeneti segélyek elõirányzata</t>
  </si>
  <si>
    <t>7.</t>
  </si>
  <si>
    <t>Temetési segélyek elõirányzata</t>
  </si>
  <si>
    <t>8.</t>
  </si>
  <si>
    <t xml:space="preserve">Rendkívüli gyermekvédelmi támogatás </t>
  </si>
  <si>
    <t>9.</t>
  </si>
  <si>
    <t>Egyéb,az önkormányzat rendeletében megáll.juttatások</t>
  </si>
  <si>
    <t>Köztemetés előirányzta</t>
  </si>
  <si>
    <t>Közgyógyellátás elõirányzata</t>
  </si>
  <si>
    <t xml:space="preserve">                   Maradvány igénybevétele</t>
  </si>
  <si>
    <t>2014. évi teljesítés</t>
  </si>
  <si>
    <t>2014. évi előirányzat módosítás</t>
  </si>
  <si>
    <t>2014. évi eredeti elir</t>
  </si>
  <si>
    <t>2014. évi módosított előirányzat</t>
  </si>
  <si>
    <t xml:space="preserve">2014. évi teljesítés </t>
  </si>
  <si>
    <t xml:space="preserve">          Egyéb működési bevétel</t>
  </si>
  <si>
    <t xml:space="preserve">          kamatbevétel</t>
  </si>
  <si>
    <t xml:space="preserve">           maradvány igénybevétele</t>
  </si>
  <si>
    <t xml:space="preserve">      elvonsáok és befizetések</t>
  </si>
  <si>
    <t xml:space="preserve">       Elvonsáok és befizetések</t>
  </si>
  <si>
    <t xml:space="preserve">         kamatbevétel</t>
  </si>
  <si>
    <t xml:space="preserve">         Kamatbevétel</t>
  </si>
  <si>
    <t xml:space="preserve">         talajterhelési díj</t>
  </si>
  <si>
    <t xml:space="preserve">         tartózkodás után fizetett idegenforgalmi adó</t>
  </si>
  <si>
    <t xml:space="preserve">       államháztartáson belüli megelőlegezések</t>
  </si>
  <si>
    <t xml:space="preserve">                   államháztartáson belüli megelőlegezések</t>
  </si>
  <si>
    <t>Összeg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</si>
  <si>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</si>
  <si>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</si>
  <si>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</si>
  <si>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</si>
  <si>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</si>
  <si>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</si>
  <si>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</si>
  <si>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</si>
  <si>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</si>
  <si>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</si>
  <si>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</si>
  <si>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</si>
  <si>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</si>
  <si>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</si>
  <si>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</si>
  <si>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</si>
  <si>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</si>
  <si>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</si>
  <si>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</si>
  <si>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Előző időszak</t>
  </si>
  <si>
    <t>Tárgyi időszak</t>
  </si>
  <si>
    <t/>
  </si>
  <si>
    <t>ESZKÖZÖK</t>
  </si>
  <si>
    <t>20</t>
  </si>
  <si>
    <t>21</t>
  </si>
  <si>
    <t>22</t>
  </si>
  <si>
    <t>23</t>
  </si>
  <si>
    <t>FORRÁSOK</t>
  </si>
  <si>
    <t>Teljesítés %</t>
  </si>
  <si>
    <t>2013. évi teljesítés</t>
  </si>
  <si>
    <t>2013 évi teljesítés</t>
  </si>
  <si>
    <t>függő kiadás</t>
  </si>
  <si>
    <t>függő bevétel</t>
  </si>
  <si>
    <t>teljesítés</t>
  </si>
  <si>
    <t>Működési célú átvett pénzeszköz</t>
  </si>
  <si>
    <t>Felhalmozási pénzeszköz átvétel</t>
  </si>
  <si>
    <t>felhalmozási célú támogatások áh-t belülről</t>
  </si>
  <si>
    <t>államháztartáson belüli megelőlegezések</t>
  </si>
  <si>
    <t>Működési bevétel</t>
  </si>
  <si>
    <t>Felhalmozási célú pénzeszközátvétel</t>
  </si>
  <si>
    <t>Felhalmozási bevétel</t>
  </si>
  <si>
    <t>működési kiadások</t>
  </si>
  <si>
    <t>35.</t>
  </si>
  <si>
    <t>Támogatási célú finanszírozási műveletek</t>
  </si>
  <si>
    <t xml:space="preserve">Maradvány igénybevétele </t>
  </si>
  <si>
    <t>Támogatási célú finanszírozási műveletek összesen</t>
  </si>
  <si>
    <t>s.sz.</t>
  </si>
  <si>
    <t>Teljes munkaidőben foglalkoztatott</t>
  </si>
  <si>
    <t>Részmunkaidőben fogalalkoztatottak</t>
  </si>
  <si>
    <t>Létszám összesen</t>
  </si>
  <si>
    <t>Közcélú foglalkoztatottak</t>
  </si>
  <si>
    <t>Szakmai tevékenységet ellátó  fő</t>
  </si>
  <si>
    <t>Intézmény üzemeltetéshez kapcsolódó létszám</t>
  </si>
  <si>
    <t>összesen fő</t>
  </si>
  <si>
    <t>8 órát elérő foglakoz-tatott fő</t>
  </si>
  <si>
    <t>8 órát elérő foglakoztatás hónapja</t>
  </si>
  <si>
    <t>6 órát elérő foglalkoztatott fő</t>
  </si>
  <si>
    <t>6 órát elérő foglakoz-tatás hónapja</t>
  </si>
  <si>
    <t>4 órát elérő foglalkozatott fő</t>
  </si>
  <si>
    <t>4 órát elérő foglalkoztatás hónapja</t>
  </si>
  <si>
    <t>Csákvár Nagyközség Önkormányzata</t>
  </si>
  <si>
    <t>Önkormányzati jogalkotás</t>
  </si>
  <si>
    <t>Sportlétesítmények működtetése és fejlesztése</t>
  </si>
  <si>
    <t>Város- és községgazdálkodás</t>
  </si>
  <si>
    <t xml:space="preserve">Közcélú foglalkoztatottak </t>
  </si>
  <si>
    <t xml:space="preserve">összesen </t>
  </si>
  <si>
    <t>Csákvári Közös Önkorm. Hivatal</t>
  </si>
  <si>
    <t>Mese-Vár Óvoda</t>
  </si>
  <si>
    <t>Összesen</t>
  </si>
  <si>
    <t>A/I</t>
  </si>
  <si>
    <t>Immateriális javak</t>
  </si>
  <si>
    <t>A/II</t>
  </si>
  <si>
    <t>árgyi eszközök</t>
  </si>
  <si>
    <t>A/III</t>
  </si>
  <si>
    <t>Befektetett pénzügyi eszközök</t>
  </si>
  <si>
    <t>A/IV</t>
  </si>
  <si>
    <t>Koncesszióba, vagyonkezelésbe adott eszközök</t>
  </si>
  <si>
    <t>B/I</t>
  </si>
  <si>
    <t>B/II</t>
  </si>
  <si>
    <t>B)</t>
  </si>
  <si>
    <t>A)</t>
  </si>
  <si>
    <t>Készletek</t>
  </si>
  <si>
    <t>Értékpapírok (=B/II/1+B/II/2) (36=29+30)</t>
  </si>
  <si>
    <t>NEMZETI VAGYONBA TARTOZÓ FORGÓESZKÖZÖK</t>
  </si>
  <si>
    <t>NEMZETI VAGYONBA TARTOZÓ BEFEKTETETT ESZKÖZÖK</t>
  </si>
  <si>
    <t>C/I</t>
  </si>
  <si>
    <t>C/II</t>
  </si>
  <si>
    <t>C/III</t>
  </si>
  <si>
    <t>C/IV</t>
  </si>
  <si>
    <t>C/V</t>
  </si>
  <si>
    <t>Hosszú lejáratú betétek</t>
  </si>
  <si>
    <t>Pénztárak, csekkek, betétkönyvek</t>
  </si>
  <si>
    <t>Forintszámlák</t>
  </si>
  <si>
    <t>Devizaszámlák</t>
  </si>
  <si>
    <t>Idegen pénzeszközök</t>
  </si>
  <si>
    <t>PÉNZESZKÖZÖK</t>
  </si>
  <si>
    <t>C)</t>
  </si>
  <si>
    <t>D/I</t>
  </si>
  <si>
    <t>D/II</t>
  </si>
  <si>
    <t>D/III</t>
  </si>
  <si>
    <t xml:space="preserve">Költségvetési évben esedékes követelések </t>
  </si>
  <si>
    <t>Költségvetési évet követően esedékes követelések</t>
  </si>
  <si>
    <t>Követelés jellegű sajátos elszámolások</t>
  </si>
  <si>
    <t>D)</t>
  </si>
  <si>
    <t>KÖVETELÉSEK</t>
  </si>
  <si>
    <t>E)</t>
  </si>
  <si>
    <t>EGYÉB SAJÁTOS ESZKÖZOLDALI ELSZÁMOLÁSOK</t>
  </si>
  <si>
    <t>F/1</t>
  </si>
  <si>
    <t>Eredményszemléletű bevételek aktív időbeli elhatárolása</t>
  </si>
  <si>
    <t>F/2</t>
  </si>
  <si>
    <t>Költségek, ráfordítások aktív időbeli elhatárolása</t>
  </si>
  <si>
    <t>Halasztott ráfordítások</t>
  </si>
  <si>
    <t>F/3</t>
  </si>
  <si>
    <t>F)</t>
  </si>
  <si>
    <t>AKTÍV IDŐBELI ELHATÁROLÁSOK</t>
  </si>
  <si>
    <t>ESZKÖZÖK ÖSSZESEN</t>
  </si>
  <si>
    <t>G/I</t>
  </si>
  <si>
    <t>G/II</t>
  </si>
  <si>
    <t>G/III</t>
  </si>
  <si>
    <t>G/IV</t>
  </si>
  <si>
    <t>G/V</t>
  </si>
  <si>
    <t>G/VI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</si>
  <si>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</si>
  <si>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</si>
  <si>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</si>
  <si>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</si>
  <si>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</si>
  <si>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</si>
  <si>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G)</t>
  </si>
  <si>
    <t>SAJÁT TŐKE (=G/I+…+G/VI) (98=92+...+97)</t>
  </si>
  <si>
    <t>H/I</t>
  </si>
  <si>
    <t>Költségvetési évben esedékes kötelezettségek</t>
  </si>
  <si>
    <t>H/II</t>
  </si>
  <si>
    <t xml:space="preserve">Költségvetési évet követően esedékes kötelezettségek </t>
  </si>
  <si>
    <t>H/III</t>
  </si>
  <si>
    <t xml:space="preserve">Kötelezettség jellegű sajátos elszámolások </t>
  </si>
  <si>
    <t>H)</t>
  </si>
  <si>
    <t>KÖTELEZETTSÉGEK</t>
  </si>
  <si>
    <t>I)</t>
  </si>
  <si>
    <t>EGYÉB SAJÁTOS FORRÁSOLDALI ELSZÁMOLÁSOK</t>
  </si>
  <si>
    <t>J)</t>
  </si>
  <si>
    <t>KINCSTÁRI SZÁMLAVEZETÉSSEL KAPCSOLATOS ELSZÁMOLÁSOK</t>
  </si>
  <si>
    <t>K/I</t>
  </si>
  <si>
    <t>Eredményszemléletű bevételek passzív időbeli elhatárolása</t>
  </si>
  <si>
    <t>K)</t>
  </si>
  <si>
    <t>PASSZÍV IDŐBELI ELHATÁROLÁSOK</t>
  </si>
  <si>
    <t>K/2</t>
  </si>
  <si>
    <t>K/3</t>
  </si>
  <si>
    <t>Költségek, ráfordítások passzív időbeli elhatárolása</t>
  </si>
  <si>
    <t>Halasztott eredményszemléletű bevételek</t>
  </si>
  <si>
    <t>FORRÁSOK ÖSSZESEN</t>
  </si>
  <si>
    <t>MARADVÁNYKIMUTATÁS</t>
  </si>
  <si>
    <t>II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</si>
  <si>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</si>
  <si>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</si>
  <si>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</si>
  <si>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</si>
  <si>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</si>
  <si>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(=03-04)</t>
  </si>
  <si>
    <t>Alaptevékenység maradványa (=±I±II)</t>
  </si>
  <si>
    <t>Vállalkozási tevékenység költségvetési bevételei</t>
  </si>
  <si>
    <t>Vállalkozási tevékenység költségvetési kiadásai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</si>
  <si>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</si>
  <si>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</si>
  <si>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</si>
  <si>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</si>
  <si>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</si>
  <si>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</si>
  <si>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</si>
  <si>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</si>
  <si>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</si>
  <si>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</si>
  <si>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V</t>
  </si>
  <si>
    <t>VI</t>
  </si>
  <si>
    <t>VII</t>
  </si>
  <si>
    <t>VIII</t>
  </si>
  <si>
    <t>IX</t>
  </si>
  <si>
    <t>X</t>
  </si>
  <si>
    <t>XI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</si>
  <si>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</si>
  <si>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</si>
  <si>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</si>
  <si>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</t>
  </si>
  <si>
    <t>Saját termelésű készletek állományváltozása</t>
  </si>
  <si>
    <t>Saját előállítású eszközök aktivált értéke</t>
  </si>
  <si>
    <t>Aktivált saját teljesítmények értéke (=±04+05) (07=±05+06)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</si>
  <si>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</si>
  <si>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</si>
  <si>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</si>
  <si>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 (=06+07+08) (11=08+09+10)</t>
  </si>
  <si>
    <t>Anyagköltség</t>
  </si>
  <si>
    <t>Igénybe vett szolgáltatások értéke</t>
  </si>
  <si>
    <t>Eladott áruk beszerzési értéke</t>
  </si>
  <si>
    <t>Eladott (közvetített) szolgáltatások értéke</t>
  </si>
  <si>
    <t>Anyagjellegű ráfordítások (=09+10+11+12) (16=12+...+15)</t>
  </si>
  <si>
    <t>Bérköltség</t>
  </si>
  <si>
    <t>Személyi jellegű egyéb kifizetések</t>
  </si>
  <si>
    <t>Bérjárulékok</t>
  </si>
  <si>
    <t>Személyi jellegű ráfordítások (=13+14+15) (20=17+...+19)</t>
  </si>
  <si>
    <t>Értékcsökkenési leírás</t>
  </si>
  <si>
    <t>Egyéb ráfordítások</t>
  </si>
  <si>
    <t>TEVÉKENYSÉGEK EREDMÉNYE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</si>
  <si>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</si>
  <si>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</si>
  <si>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</si>
  <si>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>Pénzügyi műveletek eredményszemléletű bevételei</t>
  </si>
  <si>
    <t>Fizetendő kamatok és kamatjellegű ráfordítások</t>
  </si>
  <si>
    <t>Részesedések, értékpapírok, pénzeszközök értékvesztése</t>
  </si>
  <si>
    <t>Pénzügyi műveletek egyéb ráfordításai (&gt;=21a) (31&gt;=32)</t>
  </si>
  <si>
    <t>Pénzügyi műveletek ráfordításai (=19+20+21) (33=29+...+31)</t>
  </si>
  <si>
    <t>PÉNZÜGYI MŰVELETEK EREDMÉNYE (=VIII-IX) (34=28-33)</t>
  </si>
  <si>
    <t>SZOKÁSOS EREDMÉNY (=±A±B) (35=±23±34)</t>
  </si>
  <si>
    <t>Felhalmozási célú támogatások eredményszemléletű bevételei</t>
  </si>
  <si>
    <t>Különféle rendkívüli eredményszemléletű bevételek</t>
  </si>
  <si>
    <t>Rendkívüli eredményszemléletű bevételek (=22+23) (=36+37)</t>
  </si>
  <si>
    <t>Rendkívüli ráfordítások</t>
  </si>
  <si>
    <t>RENDKÍVÜLI EREDMÉNY(=X-XI) (40=38-39)</t>
  </si>
  <si>
    <t>MÉRLEG SZERINTI EREDMÉNY (=±C±D) (41=±35±40)</t>
  </si>
  <si>
    <t>Eredménykimutatás 2014. év</t>
  </si>
  <si>
    <t>EGYSZERŰSÍTETT MÉRLEG 2014. ÉV</t>
  </si>
  <si>
    <t xml:space="preserve">PÉNZESZKÖZ VÁLTOZÁS KIMUTATÁS </t>
  </si>
  <si>
    <t>e Ft</t>
  </si>
  <si>
    <t>Összesített</t>
  </si>
  <si>
    <t>Pénzkészlet: 2014.01.01.</t>
  </si>
  <si>
    <t>Költségvetési bankszámlák egyenlege</t>
  </si>
  <si>
    <t>Pénztárak</t>
  </si>
  <si>
    <t>Bevételek, kiadások különbözete</t>
  </si>
  <si>
    <t>Előző évi pénzmaradvány</t>
  </si>
  <si>
    <t>Pénzkészlet: 2014.12.31.</t>
  </si>
  <si>
    <t>Csákvári Mese-Vár Óvoda</t>
  </si>
  <si>
    <t>Közvetett támogatások 2014. évben</t>
  </si>
  <si>
    <t>Használatba vevő</t>
  </si>
  <si>
    <t>Cím</t>
  </si>
  <si>
    <t>Bérlet, üzemeltetés, használat tárgya</t>
  </si>
  <si>
    <t>Kezdete</t>
  </si>
  <si>
    <t>Vége</t>
  </si>
  <si>
    <t>Használat ideje</t>
  </si>
  <si>
    <t xml:space="preserve">Rendelet szerinti bérleti díj mértéke 2014-ben </t>
  </si>
  <si>
    <t xml:space="preserve">Gyémánt Gospel Egyesület </t>
  </si>
  <si>
    <t xml:space="preserve">Esterházy Iskola </t>
  </si>
  <si>
    <t xml:space="preserve">Tanterem </t>
  </si>
  <si>
    <t xml:space="preserve">Heti 2 alkalom </t>
  </si>
  <si>
    <t>515 Ft+Áfa/óra</t>
  </si>
  <si>
    <t>Csákvári Cimborák Férfikórus Egyesület</t>
  </si>
  <si>
    <t>Esterházy Iskola</t>
  </si>
  <si>
    <t>Tanterem</t>
  </si>
  <si>
    <t>Heti 1 alkalom</t>
  </si>
  <si>
    <t>Csákvári Foltvarró Kör</t>
  </si>
  <si>
    <t xml:space="preserve">Heti 1 alkalom </t>
  </si>
  <si>
    <t xml:space="preserve">Csákvári Torna Klub Kyokushi Karate Szakosztály  </t>
  </si>
  <si>
    <t xml:space="preserve">Tornaterem </t>
  </si>
  <si>
    <t xml:space="preserve">Heti 1 alkalom 50%-os kedvezmény </t>
  </si>
  <si>
    <t xml:space="preserve">900 Ft+Áfa/óra </t>
  </si>
  <si>
    <t xml:space="preserve">Folyamatos </t>
  </si>
  <si>
    <t xml:space="preserve">Baba-mama klub </t>
  </si>
  <si>
    <t>Szabadság tér 9</t>
  </si>
  <si>
    <t xml:space="preserve">Házasságkötő terem </t>
  </si>
  <si>
    <t xml:space="preserve">Heti egy alkalom </t>
  </si>
  <si>
    <t xml:space="preserve">1000 Ft/óra </t>
  </si>
  <si>
    <t>Dallam AMI</t>
  </si>
  <si>
    <t xml:space="preserve">Tantermek </t>
  </si>
  <si>
    <t xml:space="preserve">Nyugdíjjas Klub </t>
  </si>
  <si>
    <t>Szabadság tér 9.</t>
  </si>
  <si>
    <t xml:space="preserve">Havonta egy alkalom  </t>
  </si>
  <si>
    <t>Közvetett nettó támogatás összege</t>
  </si>
  <si>
    <t>4) Helyiségek, eszközök hasznosításából származó bevételből nyújtott kedvezmények, mentességek</t>
  </si>
  <si>
    <t xml:space="preserve">3) Helyi adónál, gépjárműadónál biztosított kedvezmény, mentesség </t>
  </si>
  <si>
    <t>Adónem</t>
  </si>
  <si>
    <t>mentesek szám</t>
  </si>
  <si>
    <t>mentesség összege</t>
  </si>
  <si>
    <t>-</t>
  </si>
  <si>
    <t>Iparűzési adó</t>
  </si>
  <si>
    <t>Építményadó</t>
  </si>
  <si>
    <t>Állandó jelleggel végzett iparűzési adó</t>
  </si>
  <si>
    <t>Talajterhelési díj</t>
  </si>
  <si>
    <t>Tartózkodás után fizetett idegenforgalmi adót</t>
  </si>
  <si>
    <t>Gépjárműadó</t>
  </si>
  <si>
    <t>Késelmi pótlék</t>
  </si>
  <si>
    <t>3 fő</t>
  </si>
  <si>
    <t>1) Ellátottak térítési díjának, kártérítésének méltányossági alapon történő elengedés</t>
  </si>
  <si>
    <t>Nem történt</t>
  </si>
  <si>
    <t>2) Lakosság részére lakásépítéshez, lakásfelújításhoz nyújtott kölcsönök elengedés</t>
  </si>
  <si>
    <r>
      <t>5)</t>
    </r>
    <r>
      <rPr>
        <b/>
        <sz val="10"/>
        <rFont val="Arial CE"/>
        <family val="0"/>
      </rPr>
      <t xml:space="preserve"> Egyéb nyújtott kedvezmény vagy kölcsön elengedés</t>
    </r>
  </si>
  <si>
    <t>Élelmezési napok száma</t>
  </si>
  <si>
    <t>intzéményvezetői kedvezmény összege</t>
  </si>
  <si>
    <t>Kedvezményben részesülő</t>
  </si>
  <si>
    <t>óvodákorú gyermek (rendelet alapján)</t>
  </si>
  <si>
    <t>teljesítés részletezése</t>
  </si>
  <si>
    <t>teljesítés ezer Ft-ban</t>
  </si>
  <si>
    <t>Beruházás</t>
  </si>
  <si>
    <t>Orvosi rendelő tanulmánytervek, költségvetés, Szent. I. u. felújítás terv</t>
  </si>
  <si>
    <t>ÁRP pályázat szoftver vásárlás</t>
  </si>
  <si>
    <t>ingatlan vásárlás</t>
  </si>
  <si>
    <t>Fazekas házban 3 fázis létesítése, szennyvízbekötés, vízbekötés, villanyszerelés, mosogató</t>
  </si>
  <si>
    <t>Település vízrendezés- KDOP pályázat</t>
  </si>
  <si>
    <t>gyermekorvosi rendelőbe eszközök (asztal, szék, vizsgáló asztal)</t>
  </si>
  <si>
    <t>gyermekorvosi rendelőbe informatikai eszköz felszerelés</t>
  </si>
  <si>
    <t>közvilágítás lámpaszerelés</t>
  </si>
  <si>
    <t>porszívó vásárlás</t>
  </si>
  <si>
    <t>Úttörőtéri játszótér</t>
  </si>
  <si>
    <t>Hajdú bojler, önindítós dízelmotor vásárlás</t>
  </si>
  <si>
    <t>laptop+telefonkészülék (önkormányzat)</t>
  </si>
  <si>
    <t>sportkombinátba fűnyíró, emléktábla</t>
  </si>
  <si>
    <t>vonólap traktorhoz</t>
  </si>
  <si>
    <t>betonkeverő (közfogl)</t>
  </si>
  <si>
    <t>térfigyelő rendszer telepítése</t>
  </si>
  <si>
    <t>Múzeumi vitrinek</t>
  </si>
  <si>
    <t>Nyomtató vásárlás (Hivatal)- 3 db</t>
  </si>
  <si>
    <t>Klíma berendezés beszerelés  (Hivatal épületébe)</t>
  </si>
  <si>
    <t>számítógép, winchester vásárlás (Hivatal)</t>
  </si>
  <si>
    <t>Laptop vásárlás-1 db (Hivatal)</t>
  </si>
  <si>
    <t>lamináló, spirálozó, Hifitorony (2 db-Vértesboglár, Csákvár)</t>
  </si>
  <si>
    <t>gépkocsi gumiköpeny vásárlás-JKL-207</t>
  </si>
  <si>
    <t>Nyomtató beszerzés (Floriana könyvtár)</t>
  </si>
  <si>
    <t>székek, irodai székek, fellépő zsámoly (Mese-Vár óvoda)</t>
  </si>
  <si>
    <t>olaj radiátor, mosógép, porszívó (Mese-Vár óvoda)</t>
  </si>
  <si>
    <t>lamináló, rádiósmagnó, cd lejátszó (Mese-Vár óvoda)</t>
  </si>
  <si>
    <t>Szőnyeg 82db), kültéri eszközök, keverőtálak (Mese-Vár óvoda)</t>
  </si>
  <si>
    <t>Vértes múzeum és tűzoltótorony pótmunka</t>
  </si>
  <si>
    <t>Vértes múzeum és tűzoltótorony felújítási munkái</t>
  </si>
  <si>
    <t>Szennyvíz gépi rács csere-felújítás</t>
  </si>
  <si>
    <t>Fazekas ház pótmunkák</t>
  </si>
  <si>
    <t>szennyvíztelep raktárajtó csere</t>
  </si>
  <si>
    <t>Szennyvíztelep épületének külső szigetelése</t>
  </si>
  <si>
    <t>Szennyvíz hálózat rekonstrukció vez. kiépítés</t>
  </si>
  <si>
    <t>Óvodai folyosó karbantart, felújítás</t>
  </si>
  <si>
    <t>Sas-hegy kapcsolószekrény csere</t>
  </si>
  <si>
    <t>ívóvíz csomópont, vízbekötés felújítás</t>
  </si>
  <si>
    <t>Előző években hozott többéves kihatással járó döntések</t>
  </si>
  <si>
    <t>2014.évi kifizetések ezer forintban</t>
  </si>
  <si>
    <t>Hitelfelvétel: 2007.IV.25.  FKMC-1/2007. Számú szerződés szerint 38 400 000 Ft, lejárati ideje: 2017.III.31</t>
  </si>
  <si>
    <t xml:space="preserve">     Működési hitel  törlesztése</t>
  </si>
  <si>
    <t xml:space="preserve">     Felvett hitelek utáni kamatkiadás</t>
  </si>
  <si>
    <t xml:space="preserve">     Realizált árfolyamveszteség</t>
  </si>
  <si>
    <t>Hitelfelvétel: 2007.IV.25.  FKMC-2/2007. Számú szerződés szerint 17 000 000 Ft, lejárati ideje: 2017.III.31</t>
  </si>
  <si>
    <t xml:space="preserve">     Felhalmozási hitel  törlesztése</t>
  </si>
  <si>
    <t>Előző években hozott többéves kihatással járó döntésekre kifizetés  2014. évben összesen</t>
  </si>
  <si>
    <t>Csákvár Város Önkormányzatának többéves kihatású döntéseinek bemutatása</t>
  </si>
  <si>
    <t>Csákvári Közös Önkormányzati Hivatal</t>
  </si>
  <si>
    <t>Csákvár Város Önkormányzata</t>
  </si>
  <si>
    <t>módosított előirányzat ezer forintban</t>
  </si>
  <si>
    <t>teljesítés ezer forintban</t>
  </si>
  <si>
    <t>5.</t>
  </si>
  <si>
    <t>Csákvár Város Önkormányzata és intézményeinek 2014. évi zárszámadás</t>
  </si>
  <si>
    <t>Közös Hivatal</t>
  </si>
  <si>
    <t>Ssz</t>
  </si>
  <si>
    <t>Bruttó érték</t>
  </si>
  <si>
    <t>Nettó érték</t>
  </si>
  <si>
    <t>I. Immateriális javak összesen</t>
  </si>
  <si>
    <t xml:space="preserve">Törzsvagyon </t>
  </si>
  <si>
    <t xml:space="preserve">Forgalomképtelen immateriális javak </t>
  </si>
  <si>
    <t>Korlátozottan forgalomképes immateriális javak</t>
  </si>
  <si>
    <t>Forgalomképes immateriális javak</t>
  </si>
  <si>
    <t xml:space="preserve">II. Tárgyi eszközök </t>
  </si>
  <si>
    <t xml:space="preserve">1. Ingatlanok és kapcsolódó vagyoni értékű jogok </t>
  </si>
  <si>
    <t xml:space="preserve">Forgalomképtelen ingatlanok </t>
  </si>
  <si>
    <t>10.</t>
  </si>
  <si>
    <t>a.) Földterületek</t>
  </si>
  <si>
    <t>11.</t>
  </si>
  <si>
    <t>b.) Épületek</t>
  </si>
  <si>
    <t>12.</t>
  </si>
  <si>
    <t>c.) Építmények</t>
  </si>
  <si>
    <t>13.</t>
  </si>
  <si>
    <t xml:space="preserve">Korlátozottan forgalomképes ingatlanok </t>
  </si>
  <si>
    <t>14.</t>
  </si>
  <si>
    <t>15.</t>
  </si>
  <si>
    <t>b.) Egyéb épület</t>
  </si>
  <si>
    <t>16.</t>
  </si>
  <si>
    <t>c.) építmények</t>
  </si>
  <si>
    <t>17.</t>
  </si>
  <si>
    <t>Forgalomképes ingatlanok</t>
  </si>
  <si>
    <t>18.</t>
  </si>
  <si>
    <t>19.</t>
  </si>
  <si>
    <t>20.</t>
  </si>
  <si>
    <t>21.</t>
  </si>
  <si>
    <t>2.Gépek, berendezések, felszerelések</t>
  </si>
  <si>
    <t>22.</t>
  </si>
  <si>
    <t>23.</t>
  </si>
  <si>
    <t>Forgalomképtelen gépek, berendezések és felszerelések</t>
  </si>
  <si>
    <t>24.</t>
  </si>
  <si>
    <t>ebből "0"-ra leírt,de használatban lévő</t>
  </si>
  <si>
    <t>25.</t>
  </si>
  <si>
    <t>Korlátozottan forgalomképes gépek, berendezések és felszerelések</t>
  </si>
  <si>
    <t>26.</t>
  </si>
  <si>
    <t>27.</t>
  </si>
  <si>
    <t>Forgalomképes gépek, berendezések és felszerelések</t>
  </si>
  <si>
    <t>28.</t>
  </si>
  <si>
    <r>
      <t xml:space="preserve">3. Járművek  </t>
    </r>
    <r>
      <rPr>
        <sz val="10"/>
        <rFont val="Times New Roman"/>
        <family val="1"/>
      </rPr>
      <t>("0"-ra leírt, de használatban lévő)</t>
    </r>
  </si>
  <si>
    <t>29.</t>
  </si>
  <si>
    <t>30.</t>
  </si>
  <si>
    <t xml:space="preserve">4. Tenyészállatok </t>
  </si>
  <si>
    <t>31.</t>
  </si>
  <si>
    <t xml:space="preserve">5. Beruházások, felújítások </t>
  </si>
  <si>
    <t>32.</t>
  </si>
  <si>
    <t xml:space="preserve">6. Beruházásra adott előlegek </t>
  </si>
  <si>
    <t>33.</t>
  </si>
  <si>
    <t>7. Tárgyi eszközök értékhelyesbítése</t>
  </si>
  <si>
    <t>34.</t>
  </si>
  <si>
    <t>III. Befektetett pénzügyi eszközök</t>
  </si>
  <si>
    <t>1. Tartós részesedés</t>
  </si>
  <si>
    <t>36.</t>
  </si>
  <si>
    <t>2. Tartós hitelviszonyt megtestesítő értékpapír</t>
  </si>
  <si>
    <t>37.</t>
  </si>
  <si>
    <t>3. Tartósan adott kölcsön</t>
  </si>
  <si>
    <t>38.</t>
  </si>
  <si>
    <t xml:space="preserve">4.Hosszú lejáratú betétek </t>
  </si>
  <si>
    <t>39.</t>
  </si>
  <si>
    <t>5. Egyéb hosszú lejáratú követelések</t>
  </si>
  <si>
    <t>40.</t>
  </si>
  <si>
    <t>7. Befektetett pénzügyi eszközök értékhelyesbítése</t>
  </si>
  <si>
    <t>41.</t>
  </si>
  <si>
    <t xml:space="preserve">IV. Üzemeltetésre, kezelésre átadott, koncesszióba, vagyonkezelésbe adott, illetve vagyonkezelésbe vett eszközök </t>
  </si>
  <si>
    <t>42.</t>
  </si>
  <si>
    <t>43.</t>
  </si>
  <si>
    <t>Forgalomképtelen</t>
  </si>
  <si>
    <t>44.</t>
  </si>
  <si>
    <t>Korlátozottan forgalomképes</t>
  </si>
  <si>
    <t>45.</t>
  </si>
  <si>
    <t>Forgalomképes</t>
  </si>
  <si>
    <t>46.</t>
  </si>
  <si>
    <t>A) NEMZETI VAGYONBA TARTOZÓ BEFEKTETETT ESZKÖZÖK</t>
  </si>
  <si>
    <t>47.</t>
  </si>
  <si>
    <t>I. Készletek</t>
  </si>
  <si>
    <t>48.</t>
  </si>
  <si>
    <t>II. Értékpapírok</t>
  </si>
  <si>
    <t>49.</t>
  </si>
  <si>
    <t>B)  NEMZETI VAGYONBA TARTOZÓ FORGÓESZKÖZÖK ÖSSZESEN</t>
  </si>
  <si>
    <t>50.</t>
  </si>
  <si>
    <t>I. Hosszú lejáratú betétek</t>
  </si>
  <si>
    <t>51.</t>
  </si>
  <si>
    <t>II. Pénztárak, csekkek, betétkönyvek</t>
  </si>
  <si>
    <t>52.</t>
  </si>
  <si>
    <t>III. Forintszámlák</t>
  </si>
  <si>
    <t>53.</t>
  </si>
  <si>
    <t>C) PÉNZESZKÖZÖK</t>
  </si>
  <si>
    <t>54.</t>
  </si>
  <si>
    <t>I. Költségvetési évben esedékes követelések</t>
  </si>
  <si>
    <t>55.</t>
  </si>
  <si>
    <t>II. Költségvetési évet követően esedékes követelések</t>
  </si>
  <si>
    <t>56.</t>
  </si>
  <si>
    <t>III. Követelés jellegű sajátos elszámolások</t>
  </si>
  <si>
    <t>57.</t>
  </si>
  <si>
    <t>D) KÖVETELÉSEK</t>
  </si>
  <si>
    <t>58.</t>
  </si>
  <si>
    <t>E) EGYÉB SAJÁTOS ESZKÖZOLDALI ELSZÁMOLÁSOK</t>
  </si>
  <si>
    <t>59.</t>
  </si>
  <si>
    <t>F) AKTÍV IDŐBELI ELHATÁROLÁSOK</t>
  </si>
  <si>
    <t>60.</t>
  </si>
  <si>
    <t>61.</t>
  </si>
  <si>
    <t>Tárgyévi állományi érték</t>
  </si>
  <si>
    <t xml:space="preserve">G) SAJÁT TŐKE </t>
  </si>
  <si>
    <t>Költségvetési évet követően esedékes kötelezettségek</t>
  </si>
  <si>
    <t>Kötelezettség jellegű sajátos elszámolások</t>
  </si>
  <si>
    <t xml:space="preserve">H) KÖTELEZETTSÉGEK </t>
  </si>
  <si>
    <t>I) EGYÉB SAJÁTOS FORRÁSOLDALI ELSZÁMOLÁSOK</t>
  </si>
  <si>
    <t>J) KINCSTÁRI SZÁMLAVEZETÉSSEL KAPCSOLATOS ELSZÁMOLÁSOK</t>
  </si>
  <si>
    <t xml:space="preserve">K) PASSZÍV IDŐBELI ELHATÁROLÁSOK </t>
  </si>
  <si>
    <t xml:space="preserve">FORRÁSOK ÖSSZESEN </t>
  </si>
  <si>
    <t>Érték Ft-ban 2013.12.31</t>
  </si>
  <si>
    <t>Érték Ft-ban 2014.12.31</t>
  </si>
  <si>
    <t>Fejér Megyei Önkormányzatok Temezkezési Kft.</t>
  </si>
  <si>
    <t>Fejérvíz Zrt.</t>
  </si>
  <si>
    <t>Ganz Rt.</t>
  </si>
  <si>
    <t>Csákvári Kulturális, Sport Nonprofit Kft.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</si>
</sst>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0.0%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10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0"/>
      <name val="Times New Roman CE"/>
      <family val="0"/>
    </font>
    <font>
      <i/>
      <sz val="10"/>
      <color indexed="8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6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Albertus Medium"/>
      <family val="2"/>
    </font>
    <font>
      <sz val="11"/>
      <color indexed="8"/>
      <name val="Albertus Medium"/>
      <family val="2"/>
    </font>
    <font>
      <b/>
      <sz val="8"/>
      <color indexed="8"/>
      <name val="Albertus Medium"/>
      <family val="2"/>
    </font>
    <font>
      <sz val="8"/>
      <color indexed="8"/>
      <name val="Albertus Medium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i/>
      <sz val="6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Albertus Medium"/>
      <family val="2"/>
    </font>
    <font>
      <sz val="11"/>
      <color theme="1"/>
      <name val="Albertus Medium"/>
      <family val="2"/>
    </font>
    <font>
      <b/>
      <sz val="8"/>
      <color theme="1"/>
      <name val="Albertus Medium"/>
      <family val="2"/>
    </font>
    <font>
      <sz val="8"/>
      <color theme="1"/>
      <name val="Albertus Medium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13" fillId="0" borderId="0" applyFont="0">
      <alignment horizontal="justify" wrapText="1"/>
      <protection/>
    </xf>
    <xf numFmtId="0" fontId="79" fillId="30" borderId="1" applyNumberFormat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80" fillId="0" borderId="10" xfId="59" applyFont="1" applyBorder="1">
      <alignment/>
      <protection/>
    </xf>
    <xf numFmtId="0" fontId="80" fillId="0" borderId="11" xfId="59" applyFont="1" applyBorder="1">
      <alignment/>
      <protection/>
    </xf>
    <xf numFmtId="3" fontId="80" fillId="0" borderId="11" xfId="59" applyNumberFormat="1" applyFont="1" applyFill="1" applyBorder="1" applyAlignment="1">
      <alignment wrapText="1"/>
      <protection/>
    </xf>
    <xf numFmtId="3" fontId="80" fillId="0" borderId="11" xfId="59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81" fillId="0" borderId="12" xfId="59" applyFont="1" applyBorder="1">
      <alignment/>
      <protection/>
    </xf>
    <xf numFmtId="0" fontId="81" fillId="0" borderId="13" xfId="59" applyFont="1" applyBorder="1">
      <alignment/>
      <protection/>
    </xf>
    <xf numFmtId="3" fontId="80" fillId="0" borderId="13" xfId="59" applyNumberFormat="1" applyFont="1" applyFill="1" applyBorder="1">
      <alignment/>
      <protection/>
    </xf>
    <xf numFmtId="0" fontId="80" fillId="0" borderId="12" xfId="59" applyFont="1" applyBorder="1">
      <alignment/>
      <protection/>
    </xf>
    <xf numFmtId="0" fontId="80" fillId="0" borderId="13" xfId="59" applyFont="1" applyBorder="1">
      <alignment/>
      <protection/>
    </xf>
    <xf numFmtId="0" fontId="82" fillId="0" borderId="13" xfId="59" applyFont="1" applyBorder="1">
      <alignment/>
      <protection/>
    </xf>
    <xf numFmtId="3" fontId="82" fillId="0" borderId="13" xfId="59" applyNumberFormat="1" applyFont="1" applyFill="1" applyBorder="1">
      <alignment/>
      <protection/>
    </xf>
    <xf numFmtId="0" fontId="81" fillId="0" borderId="12" xfId="59" applyFont="1" applyFill="1" applyBorder="1">
      <alignment/>
      <protection/>
    </xf>
    <xf numFmtId="0" fontId="81" fillId="33" borderId="13" xfId="59" applyFont="1" applyFill="1" applyBorder="1" applyAlignment="1">
      <alignment horizontal="right"/>
      <protection/>
    </xf>
    <xf numFmtId="3" fontId="81" fillId="33" borderId="13" xfId="59" applyNumberFormat="1" applyFont="1" applyFill="1" applyBorder="1">
      <alignment/>
      <protection/>
    </xf>
    <xf numFmtId="3" fontId="81" fillId="0" borderId="13" xfId="59" applyNumberFormat="1" applyFont="1" applyFill="1" applyBorder="1">
      <alignment/>
      <protection/>
    </xf>
    <xf numFmtId="0" fontId="80" fillId="0" borderId="12" xfId="59" applyFont="1" applyFill="1" applyBorder="1">
      <alignment/>
      <protection/>
    </xf>
    <xf numFmtId="0" fontId="81" fillId="34" borderId="13" xfId="59" applyFont="1" applyFill="1" applyBorder="1">
      <alignment/>
      <protection/>
    </xf>
    <xf numFmtId="3" fontId="81" fillId="34" borderId="13" xfId="59" applyNumberFormat="1" applyFont="1" applyFill="1" applyBorder="1">
      <alignment/>
      <protection/>
    </xf>
    <xf numFmtId="3" fontId="2" fillId="0" borderId="13" xfId="59" applyNumberFormat="1" applyFont="1" applyFill="1" applyBorder="1">
      <alignment/>
      <protection/>
    </xf>
    <xf numFmtId="0" fontId="80" fillId="35" borderId="12" xfId="59" applyFont="1" applyFill="1" applyBorder="1">
      <alignment/>
      <protection/>
    </xf>
    <xf numFmtId="0" fontId="81" fillId="35" borderId="13" xfId="59" applyFont="1" applyFill="1" applyBorder="1">
      <alignment/>
      <protection/>
    </xf>
    <xf numFmtId="3" fontId="81" fillId="35" borderId="13" xfId="59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80" fillId="0" borderId="13" xfId="59" applyFont="1" applyFill="1" applyBorder="1" applyAlignment="1">
      <alignment wrapText="1"/>
      <protection/>
    </xf>
    <xf numFmtId="0" fontId="83" fillId="0" borderId="13" xfId="59" applyFont="1" applyBorder="1">
      <alignment/>
      <protection/>
    </xf>
    <xf numFmtId="0" fontId="84" fillId="0" borderId="13" xfId="59" applyFont="1" applyBorder="1">
      <alignment/>
      <protection/>
    </xf>
    <xf numFmtId="3" fontId="85" fillId="0" borderId="13" xfId="59" applyNumberFormat="1" applyFont="1" applyFill="1" applyBorder="1">
      <alignment/>
      <protection/>
    </xf>
    <xf numFmtId="0" fontId="80" fillId="0" borderId="13" xfId="59" applyFont="1" applyFill="1" applyBorder="1">
      <alignment/>
      <protection/>
    </xf>
    <xf numFmtId="3" fontId="81" fillId="36" borderId="13" xfId="59" applyNumberFormat="1" applyFont="1" applyFill="1" applyBorder="1">
      <alignment/>
      <protection/>
    </xf>
    <xf numFmtId="3" fontId="86" fillId="0" borderId="13" xfId="59" applyNumberFormat="1" applyFont="1" applyFill="1" applyBorder="1">
      <alignment/>
      <protection/>
    </xf>
    <xf numFmtId="9" fontId="80" fillId="37" borderId="12" xfId="81" applyFont="1" applyFill="1" applyBorder="1" applyAlignment="1">
      <alignment/>
    </xf>
    <xf numFmtId="9" fontId="81" fillId="37" borderId="13" xfId="81" applyFont="1" applyFill="1" applyBorder="1" applyAlignment="1">
      <alignment/>
    </xf>
    <xf numFmtId="3" fontId="81" fillId="37" borderId="13" xfId="81" applyNumberFormat="1" applyFont="1" applyFill="1" applyBorder="1" applyAlignment="1">
      <alignment/>
    </xf>
    <xf numFmtId="3" fontId="80" fillId="0" borderId="13" xfId="59" applyNumberFormat="1" applyFont="1" applyBorder="1">
      <alignment/>
      <protection/>
    </xf>
    <xf numFmtId="0" fontId="6" fillId="0" borderId="0" xfId="68" applyFont="1" applyBorder="1">
      <alignment/>
      <protection/>
    </xf>
    <xf numFmtId="0" fontId="2" fillId="0" borderId="0" xfId="68" applyFont="1" applyBorder="1">
      <alignment/>
      <protection/>
    </xf>
    <xf numFmtId="0" fontId="2" fillId="0" borderId="0" xfId="68" applyFont="1" applyBorder="1" applyAlignment="1">
      <alignment/>
      <protection/>
    </xf>
    <xf numFmtId="0" fontId="2" fillId="0" borderId="0" xfId="68" applyFont="1" applyBorder="1" applyAlignment="1">
      <alignment horizontal="right"/>
      <protection/>
    </xf>
    <xf numFmtId="0" fontId="7" fillId="0" borderId="0" xfId="68" applyFont="1" applyBorder="1">
      <alignment/>
      <protection/>
    </xf>
    <xf numFmtId="0" fontId="87" fillId="0" borderId="0" xfId="67" applyFont="1">
      <alignment/>
      <protection/>
    </xf>
    <xf numFmtId="0" fontId="87" fillId="0" borderId="13" xfId="67" applyFont="1" applyBorder="1" applyAlignment="1">
      <alignment wrapText="1"/>
      <protection/>
    </xf>
    <xf numFmtId="0" fontId="87" fillId="0" borderId="13" xfId="67" applyFont="1" applyBorder="1">
      <alignment/>
      <protection/>
    </xf>
    <xf numFmtId="3" fontId="87" fillId="0" borderId="0" xfId="67" applyNumberFormat="1" applyFont="1">
      <alignment/>
      <protection/>
    </xf>
    <xf numFmtId="0" fontId="6" fillId="0" borderId="0" xfId="68" applyFont="1" applyFill="1" applyBorder="1">
      <alignment/>
      <protection/>
    </xf>
    <xf numFmtId="0" fontId="6" fillId="0" borderId="13" xfId="68" applyFont="1" applyFill="1" applyBorder="1">
      <alignment/>
      <protection/>
    </xf>
    <xf numFmtId="0" fontId="2" fillId="0" borderId="13" xfId="68" applyFont="1" applyFill="1" applyBorder="1">
      <alignment/>
      <protection/>
    </xf>
    <xf numFmtId="3" fontId="6" fillId="0" borderId="13" xfId="68" applyNumberFormat="1" applyFont="1" applyFill="1" applyBorder="1" applyAlignment="1">
      <alignment horizontal="centerContinuous"/>
      <protection/>
    </xf>
    <xf numFmtId="3" fontId="6" fillId="0" borderId="13" xfId="68" applyNumberFormat="1" applyFont="1" applyFill="1" applyBorder="1" applyAlignment="1">
      <alignment horizontal="center" wrapText="1"/>
      <protection/>
    </xf>
    <xf numFmtId="3" fontId="6" fillId="0" borderId="13" xfId="68" applyNumberFormat="1" applyFont="1" applyFill="1" applyBorder="1" applyAlignment="1">
      <alignment horizontal="center"/>
      <protection/>
    </xf>
    <xf numFmtId="3" fontId="6" fillId="0" borderId="13" xfId="68" applyNumberFormat="1" applyFont="1" applyFill="1" applyBorder="1">
      <alignment/>
      <protection/>
    </xf>
    <xf numFmtId="3" fontId="6" fillId="0" borderId="13" xfId="68" applyNumberFormat="1" applyFont="1" applyFill="1" applyBorder="1" applyAlignment="1">
      <alignment/>
      <protection/>
    </xf>
    <xf numFmtId="0" fontId="80" fillId="0" borderId="13" xfId="67" applyFont="1" applyFill="1" applyBorder="1">
      <alignment/>
      <protection/>
    </xf>
    <xf numFmtId="0" fontId="2" fillId="0" borderId="13" xfId="68" applyFont="1" applyFill="1" applyBorder="1" applyAlignment="1">
      <alignment horizontal="right"/>
      <protection/>
    </xf>
    <xf numFmtId="3" fontId="2" fillId="0" borderId="13" xfId="68" applyNumberFormat="1" applyFont="1" applyFill="1" applyBorder="1">
      <alignment/>
      <protection/>
    </xf>
    <xf numFmtId="0" fontId="2" fillId="0" borderId="13" xfId="68" applyFont="1" applyFill="1" applyBorder="1" applyAlignment="1">
      <alignment wrapText="1"/>
      <protection/>
    </xf>
    <xf numFmtId="0" fontId="7" fillId="0" borderId="13" xfId="68" applyFont="1" applyFill="1" applyBorder="1">
      <alignment/>
      <protection/>
    </xf>
    <xf numFmtId="0" fontId="2" fillId="0" borderId="13" xfId="68" applyFont="1" applyFill="1" applyBorder="1" applyAlignment="1">
      <alignment horizontal="left"/>
      <protection/>
    </xf>
    <xf numFmtId="0" fontId="2" fillId="0" borderId="13" xfId="68" applyFont="1" applyFill="1" applyBorder="1" applyAlignment="1">
      <alignment horizontal="right" wrapText="1"/>
      <protection/>
    </xf>
    <xf numFmtId="3" fontId="2" fillId="0" borderId="13" xfId="68" applyNumberFormat="1" applyFont="1" applyFill="1" applyBorder="1" applyAlignment="1">
      <alignment horizontal="right"/>
      <protection/>
    </xf>
    <xf numFmtId="3" fontId="6" fillId="0" borderId="0" xfId="68" applyNumberFormat="1" applyFont="1" applyFill="1" applyBorder="1">
      <alignment/>
      <protection/>
    </xf>
    <xf numFmtId="0" fontId="6" fillId="0" borderId="0" xfId="68" applyFont="1" applyFill="1" applyBorder="1" applyAlignment="1">
      <alignment horizontal="right" vertical="center"/>
      <protection/>
    </xf>
    <xf numFmtId="0" fontId="9" fillId="0" borderId="13" xfId="59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/>
    </xf>
    <xf numFmtId="0" fontId="83" fillId="0" borderId="13" xfId="59" applyFont="1" applyFill="1" applyBorder="1">
      <alignment/>
      <protection/>
    </xf>
    <xf numFmtId="0" fontId="80" fillId="0" borderId="13" xfId="59" applyFont="1" applyBorder="1" applyAlignment="1">
      <alignment wrapText="1"/>
      <protection/>
    </xf>
    <xf numFmtId="0" fontId="80" fillId="0" borderId="13" xfId="59" applyFont="1" applyBorder="1" applyAlignment="1">
      <alignment horizontal="center" wrapText="1"/>
      <protection/>
    </xf>
    <xf numFmtId="3" fontId="82" fillId="0" borderId="13" xfId="59" applyNumberFormat="1" applyFont="1" applyBorder="1">
      <alignment/>
      <protection/>
    </xf>
    <xf numFmtId="3" fontId="84" fillId="0" borderId="13" xfId="59" applyNumberFormat="1" applyFont="1" applyBorder="1">
      <alignment/>
      <protection/>
    </xf>
    <xf numFmtId="3" fontId="85" fillId="0" borderId="13" xfId="59" applyNumberFormat="1" applyFont="1" applyBorder="1">
      <alignment/>
      <protection/>
    </xf>
    <xf numFmtId="3" fontId="80" fillId="0" borderId="13" xfId="59" applyNumberFormat="1" applyFont="1" applyFill="1" applyBorder="1" applyAlignment="1">
      <alignment wrapText="1"/>
      <protection/>
    </xf>
    <xf numFmtId="3" fontId="83" fillId="0" borderId="13" xfId="59" applyNumberFormat="1" applyFont="1" applyFill="1" applyBorder="1">
      <alignment/>
      <protection/>
    </xf>
    <xf numFmtId="3" fontId="81" fillId="0" borderId="13" xfId="59" applyNumberFormat="1" applyFont="1" applyBorder="1">
      <alignment/>
      <protection/>
    </xf>
    <xf numFmtId="3" fontId="81" fillId="33" borderId="13" xfId="59" applyNumberFormat="1" applyFont="1" applyFill="1" applyBorder="1" applyAlignment="1">
      <alignment horizontal="right"/>
      <protection/>
    </xf>
    <xf numFmtId="3" fontId="80" fillId="0" borderId="13" xfId="59" applyNumberFormat="1" applyFont="1" applyBorder="1" applyAlignment="1">
      <alignment wrapText="1"/>
      <protection/>
    </xf>
    <xf numFmtId="3" fontId="80" fillId="0" borderId="13" xfId="59" applyNumberFormat="1" applyFont="1" applyBorder="1" applyAlignment="1">
      <alignment horizontal="right" wrapText="1"/>
      <protection/>
    </xf>
    <xf numFmtId="0" fontId="2" fillId="0" borderId="13" xfId="68" applyFont="1" applyFill="1" applyBorder="1" applyAlignment="1">
      <alignment horizontal="left" wrapText="1"/>
      <protection/>
    </xf>
    <xf numFmtId="0" fontId="61" fillId="0" borderId="0" xfId="67">
      <alignment/>
      <protection/>
    </xf>
    <xf numFmtId="0" fontId="61" fillId="36" borderId="0" xfId="67" applyFill="1">
      <alignment/>
      <protection/>
    </xf>
    <xf numFmtId="0" fontId="88" fillId="0" borderId="13" xfId="60" applyFont="1" applyFill="1" applyBorder="1" applyProtection="1">
      <alignment/>
      <protection locked="0"/>
    </xf>
    <xf numFmtId="0" fontId="88" fillId="0" borderId="13" xfId="60" applyFont="1" applyFill="1" applyBorder="1" applyAlignment="1" applyProtection="1">
      <alignment wrapText="1"/>
      <protection locked="0"/>
    </xf>
    <xf numFmtId="0" fontId="80" fillId="0" borderId="11" xfId="59" applyFont="1" applyBorder="1" applyAlignment="1">
      <alignment wrapText="1"/>
      <protection/>
    </xf>
    <xf numFmtId="0" fontId="0" fillId="0" borderId="13" xfId="0" applyBorder="1" applyAlignment="1">
      <alignment/>
    </xf>
    <xf numFmtId="3" fontId="81" fillId="33" borderId="14" xfId="59" applyNumberFormat="1" applyFont="1" applyFill="1" applyBorder="1">
      <alignment/>
      <protection/>
    </xf>
    <xf numFmtId="3" fontId="81" fillId="34" borderId="14" xfId="59" applyNumberFormat="1" applyFont="1" applyFill="1" applyBorder="1">
      <alignment/>
      <protection/>
    </xf>
    <xf numFmtId="3" fontId="81" fillId="35" borderId="14" xfId="59" applyNumberFormat="1" applyFont="1" applyFill="1" applyBorder="1">
      <alignment/>
      <protection/>
    </xf>
    <xf numFmtId="3" fontId="81" fillId="33" borderId="15" xfId="59" applyNumberFormat="1" applyFont="1" applyFill="1" applyBorder="1">
      <alignment/>
      <protection/>
    </xf>
    <xf numFmtId="3" fontId="81" fillId="34" borderId="15" xfId="59" applyNumberFormat="1" applyFont="1" applyFill="1" applyBorder="1">
      <alignment/>
      <protection/>
    </xf>
    <xf numFmtId="3" fontId="81" fillId="35" borderId="15" xfId="59" applyNumberFormat="1" applyFont="1" applyFill="1" applyBorder="1">
      <alignment/>
      <protection/>
    </xf>
    <xf numFmtId="3" fontId="80" fillId="0" borderId="10" xfId="59" applyNumberFormat="1" applyFont="1" applyFill="1" applyBorder="1" applyAlignment="1">
      <alignment wrapText="1"/>
      <protection/>
    </xf>
    <xf numFmtId="3" fontId="80" fillId="0" borderId="12" xfId="59" applyNumberFormat="1" applyFont="1" applyFill="1" applyBorder="1">
      <alignment/>
      <protection/>
    </xf>
    <xf numFmtId="3" fontId="82" fillId="0" borderId="12" xfId="59" applyNumberFormat="1" applyFont="1" applyFill="1" applyBorder="1">
      <alignment/>
      <protection/>
    </xf>
    <xf numFmtId="0" fontId="82" fillId="0" borderId="12" xfId="59" applyFont="1" applyBorder="1">
      <alignment/>
      <protection/>
    </xf>
    <xf numFmtId="3" fontId="81" fillId="33" borderId="12" xfId="59" applyNumberFormat="1" applyFont="1" applyFill="1" applyBorder="1">
      <alignment/>
      <protection/>
    </xf>
    <xf numFmtId="3" fontId="81" fillId="0" borderId="12" xfId="59" applyNumberFormat="1" applyFont="1" applyFill="1" applyBorder="1">
      <alignment/>
      <protection/>
    </xf>
    <xf numFmtId="3" fontId="81" fillId="34" borderId="12" xfId="59" applyNumberFormat="1" applyFont="1" applyFill="1" applyBorder="1">
      <alignment/>
      <protection/>
    </xf>
    <xf numFmtId="3" fontId="2" fillId="0" borderId="12" xfId="59" applyNumberFormat="1" applyFont="1" applyFill="1" applyBorder="1">
      <alignment/>
      <protection/>
    </xf>
    <xf numFmtId="3" fontId="81" fillId="35" borderId="12" xfId="59" applyNumberFormat="1" applyFont="1" applyFill="1" applyBorder="1">
      <alignment/>
      <protection/>
    </xf>
    <xf numFmtId="3" fontId="85" fillId="0" borderId="12" xfId="59" applyNumberFormat="1" applyFont="1" applyFill="1" applyBorder="1">
      <alignment/>
      <protection/>
    </xf>
    <xf numFmtId="3" fontId="81" fillId="36" borderId="12" xfId="59" applyNumberFormat="1" applyFont="1" applyFill="1" applyBorder="1">
      <alignment/>
      <protection/>
    </xf>
    <xf numFmtId="3" fontId="86" fillId="0" borderId="12" xfId="59" applyNumberFormat="1" applyFont="1" applyFill="1" applyBorder="1">
      <alignment/>
      <protection/>
    </xf>
    <xf numFmtId="3" fontId="81" fillId="37" borderId="12" xfId="81" applyNumberFormat="1" applyFont="1" applyFill="1" applyBorder="1" applyAlignment="1">
      <alignment/>
    </xf>
    <xf numFmtId="3" fontId="80" fillId="0" borderId="10" xfId="59" applyNumberFormat="1" applyFont="1" applyFill="1" applyBorder="1" applyAlignment="1">
      <alignment horizontal="center" wrapText="1"/>
      <protection/>
    </xf>
    <xf numFmtId="3" fontId="81" fillId="33" borderId="16" xfId="59" applyNumberFormat="1" applyFont="1" applyFill="1" applyBorder="1">
      <alignment/>
      <protection/>
    </xf>
    <xf numFmtId="0" fontId="80" fillId="0" borderId="13" xfId="59" applyFont="1" applyBorder="1" applyAlignment="1">
      <alignment horizontal="left" wrapText="1"/>
      <protection/>
    </xf>
    <xf numFmtId="3" fontId="81" fillId="37" borderId="17" xfId="81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165" fontId="80" fillId="0" borderId="11" xfId="59" applyNumberFormat="1" applyFont="1" applyFill="1" applyBorder="1" applyAlignment="1">
      <alignment horizontal="center" wrapText="1"/>
      <protection/>
    </xf>
    <xf numFmtId="165" fontId="80" fillId="0" borderId="13" xfId="59" applyNumberFormat="1" applyFont="1" applyFill="1" applyBorder="1">
      <alignment/>
      <protection/>
    </xf>
    <xf numFmtId="165" fontId="80" fillId="0" borderId="13" xfId="59" applyNumberFormat="1" applyFont="1" applyBorder="1">
      <alignment/>
      <protection/>
    </xf>
    <xf numFmtId="165" fontId="82" fillId="0" borderId="13" xfId="59" applyNumberFormat="1" applyFont="1" applyFill="1" applyBorder="1">
      <alignment/>
      <protection/>
    </xf>
    <xf numFmtId="165" fontId="84" fillId="0" borderId="13" xfId="59" applyNumberFormat="1" applyFont="1" applyBorder="1">
      <alignment/>
      <protection/>
    </xf>
    <xf numFmtId="165" fontId="85" fillId="0" borderId="13" xfId="59" applyNumberFormat="1" applyFont="1" applyBorder="1">
      <alignment/>
      <protection/>
    </xf>
    <xf numFmtId="165" fontId="81" fillId="33" borderId="13" xfId="59" applyNumberFormat="1" applyFont="1" applyFill="1" applyBorder="1">
      <alignment/>
      <protection/>
    </xf>
    <xf numFmtId="165" fontId="81" fillId="0" borderId="13" xfId="59" applyNumberFormat="1" applyFont="1" applyFill="1" applyBorder="1">
      <alignment/>
      <protection/>
    </xf>
    <xf numFmtId="165" fontId="81" fillId="34" borderId="13" xfId="59" applyNumberFormat="1" applyFont="1" applyFill="1" applyBorder="1">
      <alignment/>
      <protection/>
    </xf>
    <xf numFmtId="165" fontId="2" fillId="0" borderId="13" xfId="59" applyNumberFormat="1" applyFont="1" applyFill="1" applyBorder="1">
      <alignment/>
      <protection/>
    </xf>
    <xf numFmtId="165" fontId="81" fillId="35" borderId="13" xfId="59" applyNumberFormat="1" applyFont="1" applyFill="1" applyBorder="1">
      <alignment/>
      <protection/>
    </xf>
    <xf numFmtId="165" fontId="85" fillId="0" borderId="13" xfId="59" applyNumberFormat="1" applyFont="1" applyFill="1" applyBorder="1">
      <alignment/>
      <protection/>
    </xf>
    <xf numFmtId="165" fontId="83" fillId="0" borderId="13" xfId="59" applyNumberFormat="1" applyFont="1" applyFill="1" applyBorder="1">
      <alignment/>
      <protection/>
    </xf>
    <xf numFmtId="165" fontId="81" fillId="0" borderId="13" xfId="59" applyNumberFormat="1" applyFont="1" applyBorder="1">
      <alignment/>
      <protection/>
    </xf>
    <xf numFmtId="165" fontId="81" fillId="33" borderId="13" xfId="59" applyNumberFormat="1" applyFont="1" applyFill="1" applyBorder="1" applyAlignment="1">
      <alignment horizontal="right"/>
      <protection/>
    </xf>
    <xf numFmtId="165" fontId="80" fillId="0" borderId="13" xfId="59" applyNumberFormat="1" applyFont="1" applyFill="1" applyBorder="1" applyAlignment="1">
      <alignment wrapText="1"/>
      <protection/>
    </xf>
    <xf numFmtId="165" fontId="81" fillId="36" borderId="13" xfId="59" applyNumberFormat="1" applyFont="1" applyFill="1" applyBorder="1">
      <alignment/>
      <protection/>
    </xf>
    <xf numFmtId="165" fontId="80" fillId="0" borderId="13" xfId="59" applyNumberFormat="1" applyFont="1" applyBorder="1" applyAlignment="1">
      <alignment horizontal="right" wrapText="1"/>
      <protection/>
    </xf>
    <xf numFmtId="165" fontId="80" fillId="0" borderId="13" xfId="59" applyNumberFormat="1" applyFont="1" applyBorder="1" applyAlignment="1">
      <alignment wrapText="1"/>
      <protection/>
    </xf>
    <xf numFmtId="165" fontId="81" fillId="37" borderId="13" xfId="81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82" fillId="0" borderId="13" xfId="59" applyNumberFormat="1" applyFont="1" applyBorder="1">
      <alignment/>
      <protection/>
    </xf>
    <xf numFmtId="165" fontId="86" fillId="0" borderId="13" xfId="59" applyNumberFormat="1" applyFont="1" applyFill="1" applyBorder="1">
      <alignment/>
      <protection/>
    </xf>
    <xf numFmtId="165" fontId="80" fillId="0" borderId="10" xfId="59" applyNumberFormat="1" applyFont="1" applyFill="1" applyBorder="1" applyAlignment="1">
      <alignment horizontal="center" wrapText="1"/>
      <protection/>
    </xf>
    <xf numFmtId="165" fontId="80" fillId="0" borderId="12" xfId="59" applyNumberFormat="1" applyFont="1" applyFill="1" applyBorder="1">
      <alignment/>
      <protection/>
    </xf>
    <xf numFmtId="165" fontId="82" fillId="0" borderId="12" xfId="59" applyNumberFormat="1" applyFont="1" applyFill="1" applyBorder="1">
      <alignment/>
      <protection/>
    </xf>
    <xf numFmtId="165" fontId="82" fillId="0" borderId="12" xfId="59" applyNumberFormat="1" applyFont="1" applyBorder="1">
      <alignment/>
      <protection/>
    </xf>
    <xf numFmtId="165" fontId="81" fillId="33" borderId="14" xfId="59" applyNumberFormat="1" applyFont="1" applyFill="1" applyBorder="1">
      <alignment/>
      <protection/>
    </xf>
    <xf numFmtId="165" fontId="81" fillId="0" borderId="12" xfId="59" applyNumberFormat="1" applyFont="1" applyFill="1" applyBorder="1">
      <alignment/>
      <protection/>
    </xf>
    <xf numFmtId="165" fontId="81" fillId="33" borderId="12" xfId="59" applyNumberFormat="1" applyFont="1" applyFill="1" applyBorder="1">
      <alignment/>
      <protection/>
    </xf>
    <xf numFmtId="165" fontId="81" fillId="34" borderId="14" xfId="59" applyNumberFormat="1" applyFont="1" applyFill="1" applyBorder="1">
      <alignment/>
      <protection/>
    </xf>
    <xf numFmtId="165" fontId="2" fillId="0" borderId="12" xfId="59" applyNumberFormat="1" applyFont="1" applyFill="1" applyBorder="1">
      <alignment/>
      <protection/>
    </xf>
    <xf numFmtId="165" fontId="81" fillId="34" borderId="12" xfId="59" applyNumberFormat="1" applyFont="1" applyFill="1" applyBorder="1">
      <alignment/>
      <protection/>
    </xf>
    <xf numFmtId="165" fontId="81" fillId="35" borderId="14" xfId="59" applyNumberFormat="1" applyFont="1" applyFill="1" applyBorder="1">
      <alignment/>
      <protection/>
    </xf>
    <xf numFmtId="165" fontId="85" fillId="0" borderId="12" xfId="59" applyNumberFormat="1" applyFont="1" applyFill="1" applyBorder="1">
      <alignment/>
      <protection/>
    </xf>
    <xf numFmtId="165" fontId="81" fillId="36" borderId="12" xfId="59" applyNumberFormat="1" applyFont="1" applyFill="1" applyBorder="1">
      <alignment/>
      <protection/>
    </xf>
    <xf numFmtId="165" fontId="86" fillId="0" borderId="12" xfId="59" applyNumberFormat="1" applyFont="1" applyFill="1" applyBorder="1">
      <alignment/>
      <protection/>
    </xf>
    <xf numFmtId="165" fontId="81" fillId="37" borderId="17" xfId="81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81" fillId="35" borderId="12" xfId="59" applyNumberFormat="1" applyFont="1" applyFill="1" applyBorder="1">
      <alignment/>
      <protection/>
    </xf>
    <xf numFmtId="165" fontId="81" fillId="37" borderId="12" xfId="81" applyNumberFormat="1" applyFont="1" applyFill="1" applyBorder="1" applyAlignment="1">
      <alignment/>
    </xf>
    <xf numFmtId="0" fontId="81" fillId="0" borderId="15" xfId="59" applyFont="1" applyBorder="1">
      <alignment/>
      <protection/>
    </xf>
    <xf numFmtId="0" fontId="80" fillId="0" borderId="15" xfId="59" applyFont="1" applyBorder="1">
      <alignment/>
      <protection/>
    </xf>
    <xf numFmtId="0" fontId="82" fillId="0" borderId="15" xfId="59" applyFont="1" applyBorder="1">
      <alignment/>
      <protection/>
    </xf>
    <xf numFmtId="0" fontId="81" fillId="33" borderId="15" xfId="59" applyFont="1" applyFill="1" applyBorder="1" applyAlignment="1">
      <alignment horizontal="right"/>
      <protection/>
    </xf>
    <xf numFmtId="0" fontId="81" fillId="34" borderId="15" xfId="59" applyFont="1" applyFill="1" applyBorder="1">
      <alignment/>
      <protection/>
    </xf>
    <xf numFmtId="0" fontId="80" fillId="0" borderId="15" xfId="59" applyFont="1" applyFill="1" applyBorder="1" applyAlignment="1">
      <alignment wrapText="1"/>
      <protection/>
    </xf>
    <xf numFmtId="0" fontId="83" fillId="0" borderId="15" xfId="59" applyFont="1" applyBorder="1">
      <alignment/>
      <protection/>
    </xf>
    <xf numFmtId="0" fontId="84" fillId="0" borderId="15" xfId="59" applyFont="1" applyBorder="1">
      <alignment/>
      <protection/>
    </xf>
    <xf numFmtId="0" fontId="80" fillId="0" borderId="15" xfId="59" applyFont="1" applyFill="1" applyBorder="1">
      <alignment/>
      <protection/>
    </xf>
    <xf numFmtId="0" fontId="80" fillId="0" borderId="18" xfId="59" applyFont="1" applyBorder="1" applyAlignment="1">
      <alignment wrapText="1"/>
      <protection/>
    </xf>
    <xf numFmtId="3" fontId="80" fillId="0" borderId="15" xfId="59" applyNumberFormat="1" applyFont="1" applyBorder="1">
      <alignment/>
      <protection/>
    </xf>
    <xf numFmtId="3" fontId="89" fillId="0" borderId="13" xfId="59" applyNumberFormat="1" applyFont="1" applyFill="1" applyBorder="1">
      <alignment/>
      <protection/>
    </xf>
    <xf numFmtId="165" fontId="81" fillId="33" borderId="16" xfId="59" applyNumberFormat="1" applyFont="1" applyFill="1" applyBorder="1">
      <alignment/>
      <protection/>
    </xf>
    <xf numFmtId="3" fontId="81" fillId="0" borderId="15" xfId="59" applyNumberFormat="1" applyFont="1" applyBorder="1">
      <alignment/>
      <protection/>
    </xf>
    <xf numFmtId="0" fontId="81" fillId="0" borderId="15" xfId="59" applyFont="1" applyFill="1" applyBorder="1">
      <alignment/>
      <protection/>
    </xf>
    <xf numFmtId="3" fontId="81" fillId="34" borderId="19" xfId="59" applyNumberFormat="1" applyFont="1" applyFill="1" applyBorder="1">
      <alignment/>
      <protection/>
    </xf>
    <xf numFmtId="3" fontId="81" fillId="34" borderId="20" xfId="59" applyNumberFormat="1" applyFont="1" applyFill="1" applyBorder="1">
      <alignment/>
      <protection/>
    </xf>
    <xf numFmtId="165" fontId="81" fillId="34" borderId="20" xfId="59" applyNumberFormat="1" applyFont="1" applyFill="1" applyBorder="1">
      <alignment/>
      <protection/>
    </xf>
    <xf numFmtId="3" fontId="80" fillId="0" borderId="11" xfId="59" applyNumberFormat="1" applyFont="1" applyBorder="1" applyAlignment="1">
      <alignment horizontal="center" wrapText="1"/>
      <protection/>
    </xf>
    <xf numFmtId="3" fontId="83" fillId="0" borderId="13" xfId="59" applyNumberFormat="1" applyFont="1" applyBorder="1">
      <alignment/>
      <protection/>
    </xf>
    <xf numFmtId="0" fontId="80" fillId="0" borderId="15" xfId="59" applyFont="1" applyBorder="1" applyAlignment="1">
      <alignment wrapText="1"/>
      <protection/>
    </xf>
    <xf numFmtId="3" fontId="80" fillId="0" borderId="15" xfId="59" applyNumberFormat="1" applyFont="1" applyBorder="1" applyAlignment="1">
      <alignment wrapText="1"/>
      <protection/>
    </xf>
    <xf numFmtId="3" fontId="81" fillId="37" borderId="15" xfId="81" applyNumberFormat="1" applyFont="1" applyFill="1" applyBorder="1" applyAlignment="1">
      <alignment/>
    </xf>
    <xf numFmtId="3" fontId="81" fillId="0" borderId="13" xfId="59" applyNumberFormat="1" applyFont="1" applyFill="1" applyBorder="1" applyAlignment="1">
      <alignment wrapText="1"/>
      <protection/>
    </xf>
    <xf numFmtId="0" fontId="2" fillId="0" borderId="0" xfId="68" applyFont="1" applyFill="1" applyBorder="1" applyAlignment="1">
      <alignment/>
      <protection/>
    </xf>
    <xf numFmtId="3" fontId="83" fillId="0" borderId="12" xfId="59" applyNumberFormat="1" applyFont="1" applyFill="1" applyBorder="1">
      <alignment/>
      <protection/>
    </xf>
    <xf numFmtId="0" fontId="87" fillId="0" borderId="0" xfId="67" applyFont="1" applyAlignment="1">
      <alignment horizontal="center"/>
      <protection/>
    </xf>
    <xf numFmtId="2" fontId="87" fillId="0" borderId="0" xfId="67" applyNumberFormat="1" applyFont="1" applyBorder="1" applyAlignment="1">
      <alignment horizontal="center" wrapText="1"/>
      <protection/>
    </xf>
    <xf numFmtId="2" fontId="88" fillId="0" borderId="13" xfId="67" applyNumberFormat="1" applyFont="1" applyBorder="1">
      <alignment/>
      <protection/>
    </xf>
    <xf numFmtId="2" fontId="87" fillId="33" borderId="13" xfId="67" applyNumberFormat="1" applyFont="1" applyFill="1" applyBorder="1" applyAlignment="1">
      <alignment horizontal="left" wrapText="1"/>
      <protection/>
    </xf>
    <xf numFmtId="2" fontId="87" fillId="33" borderId="13" xfId="67" applyNumberFormat="1" applyFont="1" applyFill="1" applyBorder="1" applyAlignment="1">
      <alignment wrapText="1"/>
      <protection/>
    </xf>
    <xf numFmtId="0" fontId="87" fillId="33" borderId="13" xfId="67" applyFont="1" applyFill="1" applyBorder="1" applyAlignment="1">
      <alignment horizontal="center" wrapText="1"/>
      <protection/>
    </xf>
    <xf numFmtId="0" fontId="87" fillId="33" borderId="13" xfId="67" applyFont="1" applyFill="1" applyBorder="1" applyAlignment="1">
      <alignment wrapText="1"/>
      <protection/>
    </xf>
    <xf numFmtId="0" fontId="87" fillId="0" borderId="13" xfId="67" applyFont="1" applyBorder="1" applyAlignment="1">
      <alignment horizontal="center"/>
      <protection/>
    </xf>
    <xf numFmtId="0" fontId="88" fillId="0" borderId="13" xfId="67" applyFont="1" applyBorder="1">
      <alignment/>
      <protection/>
    </xf>
    <xf numFmtId="2" fontId="87" fillId="0" borderId="13" xfId="67" applyNumberFormat="1" applyFont="1" applyBorder="1" applyAlignment="1">
      <alignment wrapText="1"/>
      <protection/>
    </xf>
    <xf numFmtId="0" fontId="87" fillId="0" borderId="0" xfId="67" applyFont="1" applyBorder="1">
      <alignment/>
      <protection/>
    </xf>
    <xf numFmtId="0" fontId="88" fillId="0" borderId="13" xfId="67" applyFont="1" applyBorder="1" applyAlignment="1">
      <alignment horizontal="center"/>
      <protection/>
    </xf>
    <xf numFmtId="0" fontId="88" fillId="0" borderId="13" xfId="67" applyFont="1" applyBorder="1" applyAlignment="1">
      <alignment horizontal="right"/>
      <protection/>
    </xf>
    <xf numFmtId="2" fontId="88" fillId="0" borderId="13" xfId="67" applyNumberFormat="1" applyFont="1" applyBorder="1" applyAlignment="1">
      <alignment wrapText="1"/>
      <protection/>
    </xf>
    <xf numFmtId="0" fontId="88" fillId="0" borderId="0" xfId="67" applyFont="1">
      <alignment/>
      <protection/>
    </xf>
    <xf numFmtId="0" fontId="88" fillId="36" borderId="13" xfId="67" applyFont="1" applyFill="1" applyBorder="1" applyAlignment="1">
      <alignment horizontal="center"/>
      <protection/>
    </xf>
    <xf numFmtId="0" fontId="88" fillId="36" borderId="13" xfId="67" applyFont="1" applyFill="1" applyBorder="1">
      <alignment/>
      <protection/>
    </xf>
    <xf numFmtId="2" fontId="88" fillId="36" borderId="13" xfId="67" applyNumberFormat="1" applyFont="1" applyFill="1" applyBorder="1" applyAlignment="1">
      <alignment wrapText="1"/>
      <protection/>
    </xf>
    <xf numFmtId="0" fontId="87" fillId="36" borderId="13" xfId="67" applyFont="1" applyFill="1" applyBorder="1">
      <alignment/>
      <protection/>
    </xf>
    <xf numFmtId="0" fontId="61" fillId="0" borderId="0" xfId="67" applyAlignment="1">
      <alignment horizontal="center"/>
      <protection/>
    </xf>
    <xf numFmtId="2" fontId="61" fillId="0" borderId="0" xfId="67" applyNumberFormat="1" applyAlignment="1">
      <alignment wrapText="1"/>
      <protection/>
    </xf>
    <xf numFmtId="2" fontId="61" fillId="0" borderId="0" xfId="67" applyNumberFormat="1">
      <alignment/>
      <protection/>
    </xf>
    <xf numFmtId="0" fontId="11" fillId="36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11" fillId="36" borderId="1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90" fillId="0" borderId="0" xfId="0" applyFont="1" applyFill="1" applyAlignment="1">
      <alignment horizontal="center"/>
    </xf>
    <xf numFmtId="0" fontId="61" fillId="0" borderId="0" xfId="59">
      <alignment/>
      <protection/>
    </xf>
    <xf numFmtId="0" fontId="6" fillId="0" borderId="0" xfId="59" applyFont="1">
      <alignment/>
      <protection/>
    </xf>
    <xf numFmtId="3" fontId="6" fillId="0" borderId="0" xfId="59" applyNumberFormat="1" applyFont="1">
      <alignment/>
      <protection/>
    </xf>
    <xf numFmtId="0" fontId="15" fillId="0" borderId="0" xfId="59" applyFont="1" applyAlignment="1">
      <alignment horizontal="center"/>
      <protection/>
    </xf>
    <xf numFmtId="3" fontId="2" fillId="0" borderId="0" xfId="59" applyNumberFormat="1" applyFont="1" applyAlignment="1">
      <alignment horizontal="right"/>
      <protection/>
    </xf>
    <xf numFmtId="0" fontId="6" fillId="0" borderId="21" xfId="59" applyFont="1" applyBorder="1">
      <alignment/>
      <protection/>
    </xf>
    <xf numFmtId="0" fontId="6" fillId="0" borderId="22" xfId="59" applyFont="1" applyBorder="1">
      <alignment/>
      <protection/>
    </xf>
    <xf numFmtId="3" fontId="16" fillId="0" borderId="22" xfId="59" applyNumberFormat="1" applyFont="1" applyBorder="1" applyAlignment="1">
      <alignment wrapText="1"/>
      <protection/>
    </xf>
    <xf numFmtId="3" fontId="16" fillId="0" borderId="22" xfId="59" applyNumberFormat="1" applyFont="1" applyBorder="1" applyAlignment="1">
      <alignment horizontal="center" wrapText="1"/>
      <protection/>
    </xf>
    <xf numFmtId="3" fontId="16" fillId="0" borderId="23" xfId="59" applyNumberFormat="1" applyFont="1" applyBorder="1">
      <alignment/>
      <protection/>
    </xf>
    <xf numFmtId="0" fontId="16" fillId="0" borderId="24" xfId="59" applyFont="1" applyBorder="1">
      <alignment/>
      <protection/>
    </xf>
    <xf numFmtId="0" fontId="17" fillId="0" borderId="25" xfId="59" applyFont="1" applyBorder="1">
      <alignment/>
      <protection/>
    </xf>
    <xf numFmtId="3" fontId="17" fillId="0" borderId="25" xfId="59" applyNumberFormat="1" applyFont="1" applyBorder="1">
      <alignment/>
      <protection/>
    </xf>
    <xf numFmtId="3" fontId="17" fillId="0" borderId="26" xfId="59" applyNumberFormat="1" applyFont="1" applyBorder="1">
      <alignment/>
      <protection/>
    </xf>
    <xf numFmtId="0" fontId="17" fillId="0" borderId="27" xfId="59" applyFont="1" applyBorder="1">
      <alignment/>
      <protection/>
    </xf>
    <xf numFmtId="0" fontId="17" fillId="0" borderId="0" xfId="59" applyFont="1" applyBorder="1">
      <alignment/>
      <protection/>
    </xf>
    <xf numFmtId="3" fontId="17" fillId="0" borderId="0" xfId="59" applyNumberFormat="1" applyFont="1" applyBorder="1">
      <alignment/>
      <protection/>
    </xf>
    <xf numFmtId="3" fontId="17" fillId="0" borderId="28" xfId="59" applyNumberFormat="1" applyFont="1" applyBorder="1">
      <alignment/>
      <protection/>
    </xf>
    <xf numFmtId="0" fontId="16" fillId="0" borderId="27" xfId="59" applyFont="1" applyBorder="1">
      <alignment/>
      <protection/>
    </xf>
    <xf numFmtId="3" fontId="16" fillId="0" borderId="29" xfId="59" applyNumberFormat="1" applyFont="1" applyBorder="1">
      <alignment/>
      <protection/>
    </xf>
    <xf numFmtId="0" fontId="16" fillId="0" borderId="30" xfId="59" applyFont="1" applyBorder="1">
      <alignment/>
      <protection/>
    </xf>
    <xf numFmtId="0" fontId="17" fillId="0" borderId="31" xfId="59" applyFont="1" applyBorder="1">
      <alignment/>
      <protection/>
    </xf>
    <xf numFmtId="3" fontId="17" fillId="0" borderId="31" xfId="59" applyNumberFormat="1" applyFont="1" applyBorder="1">
      <alignment/>
      <protection/>
    </xf>
    <xf numFmtId="3" fontId="17" fillId="0" borderId="32" xfId="59" applyNumberFormat="1" applyFont="1" applyBorder="1">
      <alignment/>
      <protection/>
    </xf>
    <xf numFmtId="0" fontId="16" fillId="0" borderId="33" xfId="59" applyFont="1" applyBorder="1">
      <alignment/>
      <protection/>
    </xf>
    <xf numFmtId="0" fontId="17" fillId="0" borderId="34" xfId="59" applyFont="1" applyBorder="1">
      <alignment/>
      <protection/>
    </xf>
    <xf numFmtId="3" fontId="16" fillId="0" borderId="35" xfId="59" applyNumberFormat="1" applyFont="1" applyBorder="1">
      <alignment/>
      <protection/>
    </xf>
    <xf numFmtId="0" fontId="17" fillId="0" borderId="0" xfId="59" applyFont="1">
      <alignment/>
      <protection/>
    </xf>
    <xf numFmtId="3" fontId="17" fillId="0" borderId="0" xfId="59" applyNumberFormat="1" applyFont="1">
      <alignment/>
      <protection/>
    </xf>
    <xf numFmtId="3" fontId="61" fillId="0" borderId="0" xfId="59" applyNumberFormat="1">
      <alignment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36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1" fillId="0" borderId="38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14" fontId="21" fillId="0" borderId="36" xfId="0" applyNumberFormat="1" applyFont="1" applyBorder="1" applyAlignment="1">
      <alignment horizontal="left" vertical="top" wrapText="1"/>
    </xf>
    <xf numFmtId="3" fontId="0" fillId="0" borderId="0" xfId="0" applyNumberFormat="1" applyAlignment="1">
      <alignment horizontal="center"/>
    </xf>
    <xf numFmtId="3" fontId="20" fillId="0" borderId="23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39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3" fontId="21" fillId="0" borderId="13" xfId="0" applyNumberFormat="1" applyFont="1" applyBorder="1" applyAlignment="1">
      <alignment horizontal="center" vertical="top" wrapText="1"/>
    </xf>
    <xf numFmtId="0" fontId="21" fillId="0" borderId="37" xfId="0" applyFont="1" applyBorder="1" applyAlignment="1">
      <alignment horizontal="left" vertical="top" wrapText="1"/>
    </xf>
    <xf numFmtId="3" fontId="21" fillId="0" borderId="23" xfId="0" applyNumberFormat="1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center" wrapText="1"/>
    </xf>
    <xf numFmtId="0" fontId="91" fillId="38" borderId="37" xfId="0" applyFont="1" applyFill="1" applyBorder="1" applyAlignment="1">
      <alignment/>
    </xf>
    <xf numFmtId="0" fontId="91" fillId="38" borderId="23" xfId="0" applyFont="1" applyFill="1" applyBorder="1" applyAlignment="1">
      <alignment wrapText="1"/>
    </xf>
    <xf numFmtId="0" fontId="92" fillId="39" borderId="38" xfId="0" applyFont="1" applyFill="1" applyBorder="1" applyAlignment="1">
      <alignment/>
    </xf>
    <xf numFmtId="3" fontId="92" fillId="39" borderId="36" xfId="0" applyNumberFormat="1" applyFont="1" applyFill="1" applyBorder="1" applyAlignment="1">
      <alignment horizontal="right"/>
    </xf>
    <xf numFmtId="0" fontId="93" fillId="0" borderId="38" xfId="0" applyFont="1" applyBorder="1" applyAlignment="1">
      <alignment wrapText="1"/>
    </xf>
    <xf numFmtId="3" fontId="91" fillId="0" borderId="36" xfId="0" applyNumberFormat="1" applyFont="1" applyBorder="1" applyAlignment="1">
      <alignment horizontal="right"/>
    </xf>
    <xf numFmtId="0" fontId="91" fillId="0" borderId="36" xfId="0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0" fontId="18" fillId="0" borderId="36" xfId="0" applyFont="1" applyBorder="1" applyAlignment="1">
      <alignment/>
    </xf>
    <xf numFmtId="0" fontId="91" fillId="0" borderId="38" xfId="0" applyFont="1" applyBorder="1" applyAlignment="1">
      <alignment wrapText="1"/>
    </xf>
    <xf numFmtId="0" fontId="94" fillId="0" borderId="36" xfId="0" applyFont="1" applyBorder="1" applyAlignment="1">
      <alignment/>
    </xf>
    <xf numFmtId="0" fontId="92" fillId="39" borderId="38" xfId="0" applyFont="1" applyFill="1" applyBorder="1" applyAlignment="1">
      <alignment wrapText="1"/>
    </xf>
    <xf numFmtId="0" fontId="18" fillId="0" borderId="38" xfId="0" applyFont="1" applyBorder="1" applyAlignment="1">
      <alignment wrapText="1"/>
    </xf>
    <xf numFmtId="0" fontId="95" fillId="39" borderId="38" xfId="0" applyFont="1" applyFill="1" applyBorder="1" applyAlignment="1">
      <alignment/>
    </xf>
    <xf numFmtId="3" fontId="91" fillId="38" borderId="23" xfId="0" applyNumberFormat="1" applyFont="1" applyFill="1" applyBorder="1" applyAlignment="1">
      <alignment wrapText="1"/>
    </xf>
    <xf numFmtId="3" fontId="92" fillId="39" borderId="36" xfId="0" applyNumberFormat="1" applyFont="1" applyFill="1" applyBorder="1" applyAlignment="1">
      <alignment/>
    </xf>
    <xf numFmtId="3" fontId="18" fillId="39" borderId="36" xfId="0" applyNumberFormat="1" applyFont="1" applyFill="1" applyBorder="1" applyAlignment="1">
      <alignment/>
    </xf>
    <xf numFmtId="3" fontId="18" fillId="0" borderId="36" xfId="0" applyNumberFormat="1" applyFont="1" applyBorder="1" applyAlignment="1">
      <alignment/>
    </xf>
    <xf numFmtId="0" fontId="96" fillId="0" borderId="0" xfId="0" applyFont="1" applyAlignment="1">
      <alignment horizontal="justify"/>
    </xf>
    <xf numFmtId="0" fontId="97" fillId="0" borderId="0" xfId="0" applyFont="1" applyAlignment="1">
      <alignment/>
    </xf>
    <xf numFmtId="0" fontId="98" fillId="0" borderId="37" xfId="0" applyFont="1" applyBorder="1" applyAlignment="1">
      <alignment wrapText="1"/>
    </xf>
    <xf numFmtId="0" fontId="98" fillId="38" borderId="23" xfId="0" applyFont="1" applyFill="1" applyBorder="1" applyAlignment="1">
      <alignment wrapText="1"/>
    </xf>
    <xf numFmtId="0" fontId="98" fillId="38" borderId="23" xfId="0" applyFont="1" applyFill="1" applyBorder="1" applyAlignment="1">
      <alignment horizontal="center" wrapText="1"/>
    </xf>
    <xf numFmtId="0" fontId="98" fillId="0" borderId="38" xfId="0" applyFont="1" applyBorder="1" applyAlignment="1">
      <alignment wrapText="1"/>
    </xf>
    <xf numFmtId="0" fontId="98" fillId="0" borderId="36" xfId="0" applyFont="1" applyBorder="1" applyAlignment="1">
      <alignment wrapText="1"/>
    </xf>
    <xf numFmtId="3" fontId="98" fillId="0" borderId="38" xfId="0" applyNumberFormat="1" applyFont="1" applyBorder="1" applyAlignment="1">
      <alignment horizontal="right" wrapText="1"/>
    </xf>
    <xf numFmtId="0" fontId="97" fillId="0" borderId="38" xfId="0" applyFont="1" applyBorder="1" applyAlignment="1">
      <alignment wrapText="1"/>
    </xf>
    <xf numFmtId="0" fontId="99" fillId="0" borderId="36" xfId="0" applyFont="1" applyBorder="1" applyAlignment="1">
      <alignment wrapText="1"/>
    </xf>
    <xf numFmtId="3" fontId="99" fillId="0" borderId="38" xfId="0" applyNumberFormat="1" applyFont="1" applyBorder="1" applyAlignment="1">
      <alignment horizontal="right" wrapText="1"/>
    </xf>
    <xf numFmtId="3" fontId="99" fillId="0" borderId="36" xfId="0" applyNumberFormat="1" applyFont="1" applyBorder="1" applyAlignment="1">
      <alignment horizontal="right" wrapText="1"/>
    </xf>
    <xf numFmtId="3" fontId="98" fillId="0" borderId="36" xfId="0" applyNumberFormat="1" applyFont="1" applyBorder="1" applyAlignment="1">
      <alignment horizontal="right" wrapText="1"/>
    </xf>
    <xf numFmtId="0" fontId="99" fillId="0" borderId="38" xfId="0" applyFont="1" applyBorder="1" applyAlignment="1">
      <alignment wrapText="1"/>
    </xf>
    <xf numFmtId="0" fontId="98" fillId="38" borderId="36" xfId="0" applyFont="1" applyFill="1" applyBorder="1" applyAlignment="1">
      <alignment wrapText="1"/>
    </xf>
    <xf numFmtId="3" fontId="98" fillId="38" borderId="36" xfId="0" applyNumberFormat="1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3" fontId="9" fillId="0" borderId="13" xfId="59" applyNumberFormat="1" applyFont="1" applyFill="1" applyBorder="1">
      <alignment/>
      <protection/>
    </xf>
    <xf numFmtId="0" fontId="6" fillId="0" borderId="13" xfId="68" applyFont="1" applyFill="1" applyBorder="1" applyAlignment="1">
      <alignment horizontal="right"/>
      <protection/>
    </xf>
    <xf numFmtId="0" fontId="2" fillId="0" borderId="13" xfId="68" applyFont="1" applyFill="1" applyBorder="1" applyAlignment="1">
      <alignment horizontal="center"/>
      <protection/>
    </xf>
    <xf numFmtId="0" fontId="7" fillId="0" borderId="13" xfId="68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right"/>
      <protection/>
    </xf>
    <xf numFmtId="0" fontId="61" fillId="36" borderId="0" xfId="67" applyFill="1" applyAlignment="1">
      <alignment wrapText="1"/>
      <protection/>
    </xf>
    <xf numFmtId="3" fontId="61" fillId="0" borderId="0" xfId="67" applyNumberFormat="1">
      <alignment/>
      <protection/>
    </xf>
    <xf numFmtId="3" fontId="10" fillId="0" borderId="13" xfId="60" applyNumberFormat="1" applyFont="1" applyFill="1" applyBorder="1" applyProtection="1">
      <alignment/>
      <protection locked="0"/>
    </xf>
    <xf numFmtId="0" fontId="18" fillId="0" borderId="0" xfId="67" applyFont="1" applyFill="1">
      <alignment/>
      <protection/>
    </xf>
    <xf numFmtId="3" fontId="18" fillId="0" borderId="0" xfId="67" applyNumberFormat="1" applyFont="1" applyFill="1">
      <alignment/>
      <protection/>
    </xf>
    <xf numFmtId="0" fontId="100" fillId="0" borderId="0" xfId="59" applyFont="1">
      <alignment/>
      <protection/>
    </xf>
    <xf numFmtId="2" fontId="2" fillId="0" borderId="0" xfId="59" applyNumberFormat="1" applyFont="1" applyAlignment="1">
      <alignment horizontal="center"/>
      <protection/>
    </xf>
    <xf numFmtId="2" fontId="100" fillId="0" borderId="0" xfId="59" applyNumberFormat="1" applyFont="1" applyAlignment="1">
      <alignment/>
      <protection/>
    </xf>
    <xf numFmtId="0" fontId="6" fillId="0" borderId="13" xfId="59" applyFont="1" applyBorder="1">
      <alignment/>
      <protection/>
    </xf>
    <xf numFmtId="0" fontId="2" fillId="40" borderId="13" xfId="71" applyFont="1" applyFill="1" applyBorder="1" applyAlignment="1">
      <alignment horizontal="center" vertical="center"/>
      <protection/>
    </xf>
    <xf numFmtId="3" fontId="2" fillId="40" borderId="13" xfId="71" applyNumberFormat="1" applyFont="1" applyFill="1" applyBorder="1" applyAlignment="1">
      <alignment horizontal="center" vertical="center"/>
      <protection/>
    </xf>
    <xf numFmtId="0" fontId="6" fillId="41" borderId="13" xfId="59" applyFont="1" applyFill="1" applyBorder="1">
      <alignment/>
      <protection/>
    </xf>
    <xf numFmtId="0" fontId="2" fillId="41" borderId="13" xfId="71" applyFont="1" applyFill="1" applyBorder="1" applyAlignment="1">
      <alignment vertical="center"/>
      <protection/>
    </xf>
    <xf numFmtId="3" fontId="2" fillId="41" borderId="13" xfId="71" applyNumberFormat="1" applyFont="1" applyFill="1" applyBorder="1" applyAlignment="1">
      <alignment vertical="center"/>
      <protection/>
    </xf>
    <xf numFmtId="0" fontId="24" fillId="0" borderId="13" xfId="59" applyFont="1" applyBorder="1">
      <alignment/>
      <protection/>
    </xf>
    <xf numFmtId="0" fontId="23" fillId="42" borderId="13" xfId="70" applyFont="1" applyFill="1" applyBorder="1" applyAlignment="1">
      <alignment horizontal="center" vertical="center"/>
      <protection/>
    </xf>
    <xf numFmtId="3" fontId="23" fillId="42" borderId="13" xfId="70" applyNumberFormat="1" applyFont="1" applyFill="1" applyBorder="1" applyAlignment="1">
      <alignment vertical="center"/>
      <protection/>
    </xf>
    <xf numFmtId="0" fontId="6" fillId="40" borderId="13" xfId="70" applyFont="1" applyFill="1" applyBorder="1" applyAlignment="1">
      <alignment vertical="center"/>
      <protection/>
    </xf>
    <xf numFmtId="3" fontId="6" fillId="40" borderId="13" xfId="70" applyNumberFormat="1" applyFont="1" applyFill="1" applyBorder="1" applyAlignment="1">
      <alignment vertical="center"/>
      <protection/>
    </xf>
    <xf numFmtId="0" fontId="23" fillId="40" borderId="13" xfId="70" applyFont="1" applyFill="1" applyBorder="1" applyAlignment="1">
      <alignment horizontal="center" vertical="center"/>
      <protection/>
    </xf>
    <xf numFmtId="3" fontId="24" fillId="40" borderId="13" xfId="70" applyNumberFormat="1" applyFont="1" applyFill="1" applyBorder="1" applyAlignment="1">
      <alignment vertical="center"/>
      <protection/>
    </xf>
    <xf numFmtId="0" fontId="2" fillId="41" borderId="13" xfId="70" applyFont="1" applyFill="1" applyBorder="1" applyAlignment="1">
      <alignment vertical="center"/>
      <protection/>
    </xf>
    <xf numFmtId="3" fontId="2" fillId="41" borderId="13" xfId="70" applyNumberFormat="1" applyFont="1" applyFill="1" applyBorder="1" applyAlignment="1">
      <alignment vertical="center"/>
      <protection/>
    </xf>
    <xf numFmtId="0" fontId="2" fillId="40" borderId="13" xfId="70" applyFont="1" applyFill="1" applyBorder="1" applyAlignment="1">
      <alignment vertical="center"/>
      <protection/>
    </xf>
    <xf numFmtId="3" fontId="2" fillId="40" borderId="13" xfId="70" applyNumberFormat="1" applyFont="1" applyFill="1" applyBorder="1" applyAlignment="1">
      <alignment vertical="center"/>
      <protection/>
    </xf>
    <xf numFmtId="0" fontId="2" fillId="42" borderId="13" xfId="70" applyFont="1" applyFill="1" applyBorder="1" applyAlignment="1">
      <alignment horizontal="left" vertical="center"/>
      <protection/>
    </xf>
    <xf numFmtId="3" fontId="2" fillId="42" borderId="13" xfId="70" applyNumberFormat="1" applyFont="1" applyFill="1" applyBorder="1" applyAlignment="1">
      <alignment vertical="center"/>
      <protection/>
    </xf>
    <xf numFmtId="0" fontId="6" fillId="40" borderId="13" xfId="59" applyFont="1" applyFill="1" applyBorder="1">
      <alignment/>
      <protection/>
    </xf>
    <xf numFmtId="3" fontId="6" fillId="0" borderId="13" xfId="70" applyNumberFormat="1" applyFont="1" applyFill="1" applyBorder="1" applyAlignment="1">
      <alignment vertical="center"/>
      <protection/>
    </xf>
    <xf numFmtId="0" fontId="2" fillId="42" borderId="13" xfId="70" applyFont="1" applyFill="1" applyBorder="1" applyAlignment="1">
      <alignment vertical="center"/>
      <protection/>
    </xf>
    <xf numFmtId="0" fontId="2" fillId="40" borderId="13" xfId="59" applyFont="1" applyFill="1" applyBorder="1">
      <alignment/>
      <protection/>
    </xf>
    <xf numFmtId="0" fontId="2" fillId="42" borderId="13" xfId="70" applyFont="1" applyFill="1" applyBorder="1" applyAlignment="1">
      <alignment horizontal="center" vertical="center"/>
      <protection/>
    </xf>
    <xf numFmtId="0" fontId="6" fillId="40" borderId="13" xfId="70" applyFont="1" applyFill="1" applyBorder="1" applyAlignment="1">
      <alignment horizontal="right" vertical="center"/>
      <protection/>
    </xf>
    <xf numFmtId="0" fontId="6" fillId="40" borderId="13" xfId="70" applyFont="1" applyFill="1" applyBorder="1" applyAlignment="1" applyProtection="1">
      <alignment horizontal="left" vertical="center" wrapText="1"/>
      <protection/>
    </xf>
    <xf numFmtId="0" fontId="2" fillId="40" borderId="13" xfId="70" applyFont="1" applyFill="1" applyBorder="1" applyAlignment="1">
      <alignment horizontal="center" vertical="center"/>
      <protection/>
    </xf>
    <xf numFmtId="0" fontId="2" fillId="40" borderId="13" xfId="70" applyFont="1" applyFill="1" applyBorder="1" applyAlignment="1" applyProtection="1">
      <alignment horizontal="left" vertical="center" wrapText="1"/>
      <protection/>
    </xf>
    <xf numFmtId="0" fontId="2" fillId="41" borderId="13" xfId="70" applyFont="1" applyFill="1" applyBorder="1" applyAlignment="1" applyProtection="1">
      <alignment horizontal="left" vertical="center" wrapText="1"/>
      <protection/>
    </xf>
    <xf numFmtId="0" fontId="6" fillId="40" borderId="13" xfId="70" applyFont="1" applyFill="1" applyBorder="1" applyAlignment="1">
      <alignment horizontal="left" vertical="center"/>
      <protection/>
    </xf>
    <xf numFmtId="0" fontId="2" fillId="36" borderId="13" xfId="71" applyFont="1" applyFill="1" applyBorder="1" applyAlignment="1">
      <alignment horizontal="left" vertical="center" wrapText="1"/>
      <protection/>
    </xf>
    <xf numFmtId="3" fontId="2" fillId="43" borderId="13" xfId="70" applyNumberFormat="1" applyFont="1" applyFill="1" applyBorder="1" applyAlignment="1">
      <alignment vertical="center"/>
      <protection/>
    </xf>
    <xf numFmtId="0" fontId="100" fillId="0" borderId="0" xfId="59" applyFont="1" applyFill="1">
      <alignment/>
      <protection/>
    </xf>
    <xf numFmtId="0" fontId="6" fillId="0" borderId="13" xfId="71" applyFont="1" applyFill="1" applyBorder="1" applyAlignment="1">
      <alignment horizontal="left" vertical="center" wrapText="1"/>
      <protection/>
    </xf>
    <xf numFmtId="0" fontId="6" fillId="41" borderId="40" xfId="59" applyFont="1" applyFill="1" applyBorder="1">
      <alignment/>
      <protection/>
    </xf>
    <xf numFmtId="0" fontId="24" fillId="0" borderId="0" xfId="59" applyFont="1" applyFill="1" applyBorder="1">
      <alignment/>
      <protection/>
    </xf>
    <xf numFmtId="0" fontId="6" fillId="0" borderId="0" xfId="70" applyFont="1" applyFill="1" applyBorder="1" applyAlignment="1" applyProtection="1">
      <alignment horizontal="left" vertical="center" wrapText="1"/>
      <protection/>
    </xf>
    <xf numFmtId="3" fontId="2" fillId="40" borderId="0" xfId="70" applyNumberFormat="1" applyFont="1" applyFill="1" applyAlignment="1">
      <alignment vertical="center"/>
      <protection/>
    </xf>
    <xf numFmtId="0" fontId="6" fillId="0" borderId="0" xfId="59" applyFont="1" applyFill="1" applyBorder="1">
      <alignment/>
      <protection/>
    </xf>
    <xf numFmtId="0" fontId="6" fillId="0" borderId="0" xfId="70" applyFont="1" applyFill="1" applyAlignment="1">
      <alignment vertical="center"/>
      <protection/>
    </xf>
    <xf numFmtId="3" fontId="6" fillId="40" borderId="0" xfId="70" applyNumberFormat="1" applyFont="1" applyFill="1" applyAlignment="1">
      <alignment horizontal="center" vertical="center" wrapText="1"/>
      <protection/>
    </xf>
    <xf numFmtId="0" fontId="100" fillId="0" borderId="0" xfId="59" applyFont="1" applyAlignment="1">
      <alignment horizontal="center" wrapText="1"/>
      <protection/>
    </xf>
    <xf numFmtId="0" fontId="24" fillId="0" borderId="41" xfId="59" applyFont="1" applyBorder="1">
      <alignment/>
      <protection/>
    </xf>
    <xf numFmtId="0" fontId="2" fillId="40" borderId="21" xfId="71" applyFont="1" applyFill="1" applyBorder="1" applyAlignment="1">
      <alignment horizontal="center" vertical="center"/>
      <protection/>
    </xf>
    <xf numFmtId="3" fontId="2" fillId="40" borderId="42" xfId="71" applyNumberFormat="1" applyFont="1" applyFill="1" applyBorder="1" applyAlignment="1">
      <alignment horizontal="center" vertical="center" wrapText="1"/>
      <protection/>
    </xf>
    <xf numFmtId="0" fontId="6" fillId="40" borderId="43" xfId="70" applyFont="1" applyFill="1" applyBorder="1" applyAlignment="1">
      <alignment vertical="center"/>
      <protection/>
    </xf>
    <xf numFmtId="3" fontId="6" fillId="40" borderId="20" xfId="71" applyNumberFormat="1" applyFont="1" applyFill="1" applyBorder="1" applyAlignment="1">
      <alignment horizontal="right" vertical="center"/>
      <protection/>
    </xf>
    <xf numFmtId="0" fontId="2" fillId="44" borderId="21" xfId="70" applyFont="1" applyFill="1" applyBorder="1" applyAlignment="1">
      <alignment vertical="center"/>
      <protection/>
    </xf>
    <xf numFmtId="3" fontId="2" fillId="44" borderId="42" xfId="70" applyNumberFormat="1" applyFont="1" applyFill="1" applyBorder="1" applyAlignment="1">
      <alignment horizontal="right" vertical="center"/>
      <protection/>
    </xf>
    <xf numFmtId="0" fontId="60" fillId="0" borderId="0" xfId="59" applyFont="1">
      <alignment/>
      <protection/>
    </xf>
    <xf numFmtId="0" fontId="2" fillId="40" borderId="21" xfId="70" applyFont="1" applyFill="1" applyBorder="1" applyAlignment="1">
      <alignment vertical="center"/>
      <protection/>
    </xf>
    <xf numFmtId="3" fontId="2" fillId="40" borderId="42" xfId="70" applyNumberFormat="1" applyFont="1" applyFill="1" applyBorder="1" applyAlignment="1">
      <alignment horizontal="right" vertical="center"/>
      <protection/>
    </xf>
    <xf numFmtId="0" fontId="6" fillId="40" borderId="0" xfId="70" applyFont="1" applyFill="1" applyAlignment="1">
      <alignment vertical="center"/>
      <protection/>
    </xf>
    <xf numFmtId="3" fontId="6" fillId="40" borderId="0" xfId="70" applyNumberFormat="1" applyFont="1" applyFill="1" applyAlignment="1">
      <alignment vertical="center"/>
      <protection/>
    </xf>
    <xf numFmtId="0" fontId="100" fillId="0" borderId="13" xfId="59" applyFont="1" applyBorder="1">
      <alignment/>
      <protection/>
    </xf>
    <xf numFmtId="0" fontId="60" fillId="0" borderId="13" xfId="59" applyFont="1" applyBorder="1" applyAlignment="1">
      <alignment horizontal="center" wrapText="1"/>
      <protection/>
    </xf>
    <xf numFmtId="0" fontId="100" fillId="0" borderId="13" xfId="59" applyFont="1" applyBorder="1" applyAlignment="1">
      <alignment horizontal="center" wrapText="1"/>
      <protection/>
    </xf>
    <xf numFmtId="3" fontId="60" fillId="0" borderId="13" xfId="59" applyNumberFormat="1" applyFont="1" applyBorder="1">
      <alignment/>
      <protection/>
    </xf>
    <xf numFmtId="3" fontId="100" fillId="0" borderId="13" xfId="59" applyNumberFormat="1" applyFont="1" applyBorder="1">
      <alignment/>
      <protection/>
    </xf>
    <xf numFmtId="0" fontId="60" fillId="0" borderId="13" xfId="59" applyFont="1" applyBorder="1">
      <alignment/>
      <protection/>
    </xf>
    <xf numFmtId="0" fontId="14" fillId="0" borderId="44" xfId="67" applyFont="1" applyFill="1" applyBorder="1" applyAlignment="1">
      <alignment horizontal="center"/>
      <protection/>
    </xf>
    <xf numFmtId="0" fontId="0" fillId="0" borderId="44" xfId="0" applyBorder="1" applyAlignment="1">
      <alignment horizontal="center"/>
    </xf>
    <xf numFmtId="0" fontId="11" fillId="36" borderId="13" xfId="0" applyFont="1" applyFill="1" applyBorder="1" applyAlignment="1">
      <alignment horizontal="center" vertical="top" wrapText="1"/>
    </xf>
    <xf numFmtId="0" fontId="0" fillId="36" borderId="13" xfId="0" applyFill="1" applyBorder="1" applyAlignment="1">
      <alignment/>
    </xf>
    <xf numFmtId="0" fontId="11" fillId="36" borderId="1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0" fontId="2" fillId="0" borderId="13" xfId="68" applyFont="1" applyFill="1" applyBorder="1" applyAlignment="1">
      <alignment horizontal="left"/>
      <protection/>
    </xf>
    <xf numFmtId="0" fontId="2" fillId="0" borderId="14" xfId="68" applyFont="1" applyFill="1" applyBorder="1" applyAlignment="1">
      <alignment/>
      <protection/>
    </xf>
    <xf numFmtId="0" fontId="2" fillId="0" borderId="16" xfId="68" applyFont="1" applyFill="1" applyBorder="1" applyAlignment="1">
      <alignment/>
      <protection/>
    </xf>
    <xf numFmtId="0" fontId="2" fillId="0" borderId="15" xfId="68" applyFont="1" applyFill="1" applyBorder="1" applyAlignment="1">
      <alignment/>
      <protection/>
    </xf>
    <xf numFmtId="0" fontId="2" fillId="0" borderId="0" xfId="68" applyFont="1" applyFill="1" applyBorder="1" applyAlignment="1">
      <alignment horizontal="left" wrapText="1"/>
      <protection/>
    </xf>
    <xf numFmtId="0" fontId="6" fillId="0" borderId="13" xfId="68" applyFont="1" applyFill="1" applyBorder="1" applyAlignment="1">
      <alignment horizontal="right"/>
      <protection/>
    </xf>
    <xf numFmtId="0" fontId="6" fillId="0" borderId="13" xfId="68" applyFont="1" applyFill="1" applyBorder="1" applyAlignment="1">
      <alignment horizontal="center"/>
      <protection/>
    </xf>
    <xf numFmtId="0" fontId="88" fillId="0" borderId="14" xfId="60" applyFont="1" applyFill="1" applyBorder="1" applyAlignment="1" applyProtection="1">
      <alignment horizontal="center"/>
      <protection locked="0"/>
    </xf>
    <xf numFmtId="0" fontId="88" fillId="0" borderId="16" xfId="60" applyFont="1" applyFill="1" applyBorder="1" applyAlignment="1" applyProtection="1">
      <alignment horizontal="center"/>
      <protection locked="0"/>
    </xf>
    <xf numFmtId="0" fontId="88" fillId="0" borderId="15" xfId="60" applyFont="1" applyFill="1" applyBorder="1" applyAlignment="1" applyProtection="1">
      <alignment horizontal="center"/>
      <protection locked="0"/>
    </xf>
    <xf numFmtId="0" fontId="87" fillId="33" borderId="45" xfId="67" applyFont="1" applyFill="1" applyBorder="1" applyAlignment="1">
      <alignment horizontal="center"/>
      <protection/>
    </xf>
    <xf numFmtId="0" fontId="87" fillId="33" borderId="46" xfId="67" applyFont="1" applyFill="1" applyBorder="1" applyAlignment="1">
      <alignment horizontal="center"/>
      <protection/>
    </xf>
    <xf numFmtId="0" fontId="87" fillId="33" borderId="47" xfId="67" applyFont="1" applyFill="1" applyBorder="1" applyAlignment="1">
      <alignment horizontal="center"/>
      <protection/>
    </xf>
    <xf numFmtId="0" fontId="87" fillId="33" borderId="41" xfId="67" applyFont="1" applyFill="1" applyBorder="1" applyAlignment="1">
      <alignment horizontal="center"/>
      <protection/>
    </xf>
    <xf numFmtId="2" fontId="87" fillId="33" borderId="11" xfId="67" applyNumberFormat="1" applyFont="1" applyFill="1" applyBorder="1" applyAlignment="1">
      <alignment horizontal="center" vertical="center" wrapText="1"/>
      <protection/>
    </xf>
    <xf numFmtId="0" fontId="87" fillId="33" borderId="11" xfId="67" applyFont="1" applyFill="1" applyBorder="1" applyAlignment="1">
      <alignment horizontal="center" vertical="center" wrapText="1"/>
      <protection/>
    </xf>
    <xf numFmtId="0" fontId="87" fillId="33" borderId="11" xfId="67" applyFont="1" applyFill="1" applyBorder="1" applyAlignment="1">
      <alignment horizontal="center" wrapText="1"/>
      <protection/>
    </xf>
    <xf numFmtId="0" fontId="87" fillId="33" borderId="48" xfId="67" applyFont="1" applyFill="1" applyBorder="1" applyAlignment="1">
      <alignment horizontal="center" wrapText="1"/>
      <protection/>
    </xf>
    <xf numFmtId="0" fontId="15" fillId="0" borderId="0" xfId="59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9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59" applyFont="1" applyAlignment="1">
      <alignment horizontal="center" wrapText="1"/>
      <protection/>
    </xf>
    <xf numFmtId="0" fontId="100" fillId="0" borderId="0" xfId="59" applyFont="1" applyAlignment="1">
      <alignment/>
      <protection/>
    </xf>
    <xf numFmtId="2" fontId="90" fillId="0" borderId="0" xfId="59" applyNumberFormat="1" applyFont="1" applyAlignment="1">
      <alignment horizontal="center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 2 2" xfId="61"/>
    <cellStyle name="Normál 2 3" xfId="62"/>
    <cellStyle name="Normál 2 4" xfId="63"/>
    <cellStyle name="Normál 2_2011.VBRM mellékletek II." xfId="64"/>
    <cellStyle name="Normál 3" xfId="65"/>
    <cellStyle name="Normál 4" xfId="66"/>
    <cellStyle name="Normál 5" xfId="67"/>
    <cellStyle name="Normál_2008évi7mellzárásszámadási rendelet" xfId="68"/>
    <cellStyle name="Normal_KARSZJ3" xfId="69"/>
    <cellStyle name="Normál_Vagyonkimutatás (2)" xfId="70"/>
    <cellStyle name="Normál_vagyonkimutatás_Vagyonkimutatás (2)" xfId="71"/>
    <cellStyle name="Összesen" xfId="72"/>
    <cellStyle name="Currency" xfId="73"/>
    <cellStyle name="Currency [0]" xfId="74"/>
    <cellStyle name="Pénznem 2" xfId="75"/>
    <cellStyle name="Rossz" xfId="76"/>
    <cellStyle name="Semleges" xfId="77"/>
    <cellStyle name="Stílus 1" xfId="78"/>
    <cellStyle name="Számítás" xfId="79"/>
    <cellStyle name="Percent" xfId="80"/>
    <cellStyle name="Százalék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58">
      <selection activeCell="B86" sqref="B86"/>
    </sheetView>
  </sheetViews>
  <sheetFormatPr defaultColWidth="9.00390625" defaultRowHeight="12.75"/>
  <cols>
    <col min="1" max="1" width="3.25390625" style="0" bestFit="1" customWidth="1"/>
    <col min="2" max="2" width="44.00390625" style="0" customWidth="1"/>
    <col min="3" max="6" width="10.25390625" style="0" customWidth="1"/>
    <col min="7" max="7" width="10.25390625" style="133" customWidth="1"/>
  </cols>
  <sheetData>
    <row r="1" spans="1:7" ht="39.75" customHeight="1">
      <c r="A1" s="1"/>
      <c r="B1" s="2"/>
      <c r="C1" s="82" t="s">
        <v>332</v>
      </c>
      <c r="D1" s="82" t="s">
        <v>288</v>
      </c>
      <c r="E1" s="4" t="s">
        <v>287</v>
      </c>
      <c r="F1" s="4" t="s">
        <v>286</v>
      </c>
      <c r="G1" s="113" t="s">
        <v>331</v>
      </c>
    </row>
    <row r="2" spans="1:7" ht="12.75">
      <c r="A2" s="6" t="s">
        <v>0</v>
      </c>
      <c r="B2" s="7" t="s">
        <v>1</v>
      </c>
      <c r="C2" s="7"/>
      <c r="D2" s="7"/>
      <c r="E2" s="8"/>
      <c r="F2" s="8"/>
      <c r="G2" s="114"/>
    </row>
    <row r="3" spans="1:7" ht="12.75">
      <c r="A3" s="9" t="s">
        <v>2</v>
      </c>
      <c r="B3" s="10" t="s">
        <v>3</v>
      </c>
      <c r="C3" s="35">
        <v>171533</v>
      </c>
      <c r="D3" s="35">
        <v>189778</v>
      </c>
      <c r="E3" s="35">
        <f>+'önkormányzat. 2 mell_önk'!E3+'önkormányzat.3 mell hivatal'!E3+'önkormányzat. 4 mell_ovi'!E3+'önkormányzat. 5 mell_könyvtár'!E3</f>
        <v>210230</v>
      </c>
      <c r="F3" s="35">
        <f>+'önkormányzat. 2 mell_önk'!F3+'önkormányzat.3 mell hivatal'!F3+'önkormányzat. 4 mell_ovi'!F3+'önkormányzat. 5 mell_könyvtár'!F3</f>
        <v>203350</v>
      </c>
      <c r="G3" s="115">
        <f>+F3/E3</f>
        <v>0.9672739380678305</v>
      </c>
    </row>
    <row r="4" spans="1:7" ht="12.75">
      <c r="A4" s="9" t="s">
        <v>4</v>
      </c>
      <c r="B4" s="10" t="s">
        <v>5</v>
      </c>
      <c r="C4" s="35">
        <v>42070</v>
      </c>
      <c r="D4" s="35">
        <v>49460</v>
      </c>
      <c r="E4" s="35">
        <f>+'önkormányzat. 2 mell_önk'!E4+'önkormányzat.3 mell hivatal'!E4+'önkormányzat. 4 mell_ovi'!E4+'önkormányzat. 5 mell_könyvtár'!E4</f>
        <v>52293</v>
      </c>
      <c r="F4" s="35">
        <f>+'önkormányzat. 2 mell_önk'!F4+'önkormányzat.3 mell hivatal'!F4+'önkormányzat. 4 mell_ovi'!F4+'önkormányzat. 5 mell_könyvtár'!F4</f>
        <v>50905</v>
      </c>
      <c r="G4" s="115">
        <f aca="true" t="shared" si="0" ref="G4:G19">+F4/E4</f>
        <v>0.9734572504924177</v>
      </c>
    </row>
    <row r="5" spans="1:7" ht="12.75">
      <c r="A5" s="9" t="s">
        <v>6</v>
      </c>
      <c r="B5" s="10" t="s">
        <v>7</v>
      </c>
      <c r="C5" s="35">
        <v>207835</v>
      </c>
      <c r="D5" s="35">
        <v>205228</v>
      </c>
      <c r="E5" s="35">
        <f>+'önkormányzat. 2 mell_önk'!E5+'önkormányzat.3 mell hivatal'!E5+'önkormányzat. 4 mell_ovi'!E5+'önkormányzat. 5 mell_könyvtár'!E5</f>
        <v>223328</v>
      </c>
      <c r="F5" s="35">
        <f>+'önkormányzat. 2 mell_önk'!F5+'önkormányzat.3 mell hivatal'!F5+'önkormányzat. 4 mell_ovi'!F5+'önkormányzat. 5 mell_könyvtár'!F5</f>
        <v>197663</v>
      </c>
      <c r="G5" s="115">
        <f t="shared" si="0"/>
        <v>0.8850793451783924</v>
      </c>
    </row>
    <row r="6" spans="1:7" ht="12.75">
      <c r="A6" s="9"/>
      <c r="B6" s="11" t="s">
        <v>8</v>
      </c>
      <c r="C6" s="69">
        <v>828</v>
      </c>
      <c r="D6" s="69">
        <v>1000</v>
      </c>
      <c r="E6" s="12">
        <v>0</v>
      </c>
      <c r="F6" s="12">
        <v>74</v>
      </c>
      <c r="G6" s="116"/>
    </row>
    <row r="7" spans="1:8" ht="12.75">
      <c r="A7" s="9" t="s">
        <v>9</v>
      </c>
      <c r="B7" s="10" t="s">
        <v>10</v>
      </c>
      <c r="C7" s="35">
        <v>45190</v>
      </c>
      <c r="D7" s="35">
        <v>43411</v>
      </c>
      <c r="E7" s="35">
        <f>+'önkormányzat. 2 mell_önk'!E7+'önkormányzat.3 mell hivatal'!E7+'önkormányzat. 4 mell_ovi'!E7+'önkormányzat. 5 mell_könyvtár'!E7</f>
        <v>42433</v>
      </c>
      <c r="F7" s="35">
        <f>+'önkormányzat. 2 mell_önk'!F7+'önkormányzat.3 mell hivatal'!F7+'önkormányzat. 4 mell_ovi'!F7+'önkormányzat. 5 mell_könyvtár'!F7</f>
        <v>40147</v>
      </c>
      <c r="G7" s="115">
        <f t="shared" si="0"/>
        <v>0.9461268352461527</v>
      </c>
      <c r="H7" s="24"/>
    </row>
    <row r="8" spans="1:7" ht="12.75">
      <c r="A8" s="9" t="s">
        <v>11</v>
      </c>
      <c r="B8" s="10" t="s">
        <v>12</v>
      </c>
      <c r="C8" s="35">
        <f>SUM(C9:C11)</f>
        <v>58467</v>
      </c>
      <c r="D8" s="35">
        <v>75852</v>
      </c>
      <c r="E8" s="35">
        <f>+'önkormányzat. 2 mell_önk'!E8+'önkormányzat.3 mell hivatal'!E8+'önkormányzat. 4 mell_ovi'!E8+'önkormányzat. 5 mell_könyvtár'!E8</f>
        <v>148090</v>
      </c>
      <c r="F8" s="35">
        <f>+'önkormányzat. 2 mell_önk'!F8+'önkormányzat.3 mell hivatal'!F8+'önkormányzat. 4 mell_ovi'!F8+'önkormányzat. 5 mell_könyvtár'!F8</f>
        <v>85756</v>
      </c>
      <c r="G8" s="115">
        <f t="shared" si="0"/>
        <v>0.5790802890134378</v>
      </c>
    </row>
    <row r="9" spans="1:7" ht="12.75">
      <c r="A9" s="9"/>
      <c r="B9" s="11" t="s">
        <v>13</v>
      </c>
      <c r="C9" s="69"/>
      <c r="D9" s="69">
        <v>0</v>
      </c>
      <c r="E9" s="69">
        <f>+'önkormányzat. 2 mell_önk'!E9+'önkormányzat.3 mell hivatal'!E9+'önkormányzat. 4 mell_ovi'!E9+'önkormányzat. 5 mell_könyvtár'!E9</f>
        <v>60000</v>
      </c>
      <c r="F9" s="69">
        <f>+'önkormányzat. 2 mell_önk'!F9+'önkormányzat.3 mell hivatal'!F9+'önkormányzat. 4 mell_ovi'!F9+'önkormányzat. 5 mell_könyvtár'!F9</f>
        <v>0</v>
      </c>
      <c r="G9" s="117">
        <f t="shared" si="0"/>
        <v>0</v>
      </c>
    </row>
    <row r="10" spans="1:7" ht="12.75">
      <c r="A10" s="9"/>
      <c r="B10" s="11" t="s">
        <v>14</v>
      </c>
      <c r="C10" s="69">
        <v>52091</v>
      </c>
      <c r="D10" s="69">
        <v>59831</v>
      </c>
      <c r="E10" s="69">
        <f>+'önkormányzat. 2 mell_önk'!E10+'önkormányzat.3 mell hivatal'!E10+'önkormányzat. 4 mell_ovi'!E10+'önkormányzat. 5 mell_könyvtár'!E10</f>
        <v>67330</v>
      </c>
      <c r="F10" s="69">
        <f>+'önkormányzat. 2 mell_önk'!F10+'önkormányzat.3 mell hivatal'!F10+'önkormányzat. 4 mell_ovi'!F10+'önkormányzat. 5 mell_könyvtár'!F10</f>
        <v>65556</v>
      </c>
      <c r="G10" s="117">
        <f t="shared" si="0"/>
        <v>0.9736521609980692</v>
      </c>
    </row>
    <row r="11" spans="1:7" ht="12.75">
      <c r="A11" s="9"/>
      <c r="B11" s="11" t="s">
        <v>15</v>
      </c>
      <c r="C11" s="69">
        <v>6376</v>
      </c>
      <c r="D11" s="69">
        <v>16021</v>
      </c>
      <c r="E11" s="69">
        <f>+'önkormányzat. 2 mell_önk'!E11+'önkormányzat.3 mell hivatal'!E11+'önkormányzat. 4 mell_ovi'!E11+'önkormányzat. 5 mell_könyvtár'!E11</f>
        <v>20337</v>
      </c>
      <c r="F11" s="69">
        <f>+'önkormányzat. 2 mell_önk'!F11+'önkormányzat.3 mell hivatal'!F11+'önkormányzat. 4 mell_ovi'!F11+'önkormányzat. 5 mell_könyvtár'!F11</f>
        <v>18104</v>
      </c>
      <c r="G11" s="117">
        <f t="shared" si="0"/>
        <v>0.8902001278457983</v>
      </c>
    </row>
    <row r="12" spans="1:7" ht="12.75">
      <c r="A12" s="9"/>
      <c r="B12" s="11" t="s">
        <v>238</v>
      </c>
      <c r="C12" s="70"/>
      <c r="D12" s="70"/>
      <c r="E12" s="70">
        <f>+'önkormányzat. 2 mell_önk'!E12+'önkormányzat. 5 mell_könyvtár'!E12</f>
        <v>423</v>
      </c>
      <c r="F12" s="70">
        <f>+'önkormányzat. 2 mell_önk'!F12+'önkormányzat.3 mell hivatal'!F12+'önkormányzat. 4 mell_ovi'!F12+'önkormányzat. 5 mell_könyvtár'!F12</f>
        <v>2096</v>
      </c>
      <c r="G12" s="118">
        <f t="shared" si="0"/>
        <v>4.955082742316785</v>
      </c>
    </row>
    <row r="13" spans="1:7" ht="12.75">
      <c r="A13" s="13"/>
      <c r="B13" s="14" t="s">
        <v>16</v>
      </c>
      <c r="C13" s="15">
        <f>+C3+C4+C5+C7+C8</f>
        <v>525095</v>
      </c>
      <c r="D13" s="15">
        <f>+D3+D4+D5+D7+D8</f>
        <v>563729</v>
      </c>
      <c r="E13" s="15">
        <f>+E3+E4+E5+E7+E8</f>
        <v>676374</v>
      </c>
      <c r="F13" s="15">
        <f>+F3+F4+F5+F7+F8</f>
        <v>577821</v>
      </c>
      <c r="G13" s="119">
        <f t="shared" si="0"/>
        <v>0.8542921519750907</v>
      </c>
    </row>
    <row r="14" spans="1:7" ht="12.75">
      <c r="A14" s="9"/>
      <c r="B14" s="7" t="s">
        <v>17</v>
      </c>
      <c r="C14" s="7"/>
      <c r="D14" s="7"/>
      <c r="E14" s="16">
        <v>0</v>
      </c>
      <c r="F14" s="16"/>
      <c r="G14" s="120"/>
    </row>
    <row r="15" spans="1:7" ht="12.75">
      <c r="A15" s="9" t="s">
        <v>18</v>
      </c>
      <c r="B15" s="10" t="s">
        <v>19</v>
      </c>
      <c r="C15" s="35">
        <v>60874</v>
      </c>
      <c r="D15" s="35">
        <v>13285</v>
      </c>
      <c r="E15" s="35">
        <f>+'önkormányzat. 2 mell_önk'!E15+'önkormányzat.3 mell hivatal'!E15+'önkormányzat. 4 mell_ovi'!E15+'önkormányzat. 5 mell_könyvtár'!E15</f>
        <v>53128</v>
      </c>
      <c r="F15" s="35">
        <f>+'önkormányzat. 2 mell_önk'!F15+'önkormányzat.3 mell hivatal'!F15+'önkormányzat. 4 mell_ovi'!F15+'önkormányzat. 5 mell_könyvtár'!F15</f>
        <v>42915</v>
      </c>
      <c r="G15" s="115">
        <f t="shared" si="0"/>
        <v>0.8077661496762536</v>
      </c>
    </row>
    <row r="16" spans="1:7" ht="12.75">
      <c r="A16" s="9" t="s">
        <v>20</v>
      </c>
      <c r="B16" s="10" t="s">
        <v>21</v>
      </c>
      <c r="C16" s="35">
        <v>6940</v>
      </c>
      <c r="D16" s="35">
        <v>31548</v>
      </c>
      <c r="E16" s="35">
        <f>+'önkormányzat. 2 mell_önk'!E16+'önkormányzat.3 mell hivatal'!E16+'önkormányzat. 4 mell_ovi'!E16+'önkormányzat. 5 mell_könyvtár'!E16</f>
        <v>44762</v>
      </c>
      <c r="F16" s="35">
        <f>+'önkormányzat. 2 mell_önk'!F16+'önkormányzat.3 mell hivatal'!F16+'önkormányzat. 4 mell_ovi'!F16+'önkormányzat. 5 mell_könyvtár'!F16</f>
        <v>26653</v>
      </c>
      <c r="G16" s="115">
        <f t="shared" si="0"/>
        <v>0.5954380948125643</v>
      </c>
    </row>
    <row r="17" spans="1:7" ht="12.75">
      <c r="A17" s="9" t="s">
        <v>22</v>
      </c>
      <c r="B17" s="10" t="s">
        <v>251</v>
      </c>
      <c r="C17" s="35"/>
      <c r="D17" s="35"/>
      <c r="E17" s="8">
        <v>0</v>
      </c>
      <c r="F17" s="8">
        <f>+'önkormányzat. 2 mell_önk'!F17+'önkormányzat.3 mell hivatal'!F17+'önkormányzat. 4 mell_ovi'!F17+'önkormányzat. 5 mell_könyvtár'!F17</f>
        <v>0</v>
      </c>
      <c r="G17" s="114"/>
    </row>
    <row r="18" spans="1:7" ht="12.75">
      <c r="A18" s="13"/>
      <c r="B18" s="14" t="s">
        <v>23</v>
      </c>
      <c r="C18" s="15">
        <f>+C15+C16</f>
        <v>67814</v>
      </c>
      <c r="D18" s="15">
        <f>+D17+D16+D15</f>
        <v>44833</v>
      </c>
      <c r="E18" s="15">
        <f>SUM(E15:E17)</f>
        <v>97890</v>
      </c>
      <c r="F18" s="15">
        <f>+F17+F16+F15</f>
        <v>69568</v>
      </c>
      <c r="G18" s="119">
        <f t="shared" si="0"/>
        <v>0.7106752477270406</v>
      </c>
    </row>
    <row r="19" spans="1:8" ht="12.75">
      <c r="A19" s="17"/>
      <c r="B19" s="18" t="s">
        <v>24</v>
      </c>
      <c r="C19" s="19">
        <f>+C18+C13</f>
        <v>592909</v>
      </c>
      <c r="D19" s="19">
        <f>+D18+D13</f>
        <v>608562</v>
      </c>
      <c r="E19" s="19">
        <f>+E18+E13</f>
        <v>774264</v>
      </c>
      <c r="F19" s="19">
        <f>+F13+F18</f>
        <v>647389</v>
      </c>
      <c r="G19" s="121">
        <f t="shared" si="0"/>
        <v>0.8361347034086565</v>
      </c>
      <c r="H19" s="24"/>
    </row>
    <row r="20" spans="1:7" ht="12.75">
      <c r="A20" s="6" t="s">
        <v>25</v>
      </c>
      <c r="B20" s="7" t="s">
        <v>26</v>
      </c>
      <c r="C20" s="7"/>
      <c r="D20" s="7"/>
      <c r="E20" s="20">
        <v>0</v>
      </c>
      <c r="F20" s="20"/>
      <c r="G20" s="122"/>
    </row>
    <row r="21" spans="1:7" ht="12.75">
      <c r="A21" s="6"/>
      <c r="B21" s="10" t="s">
        <v>27</v>
      </c>
      <c r="C21" s="35">
        <v>182844</v>
      </c>
      <c r="D21" s="35">
        <v>224443</v>
      </c>
      <c r="E21" s="35">
        <f>+'önkormányzat. 2 mell_önk'!E21+'önkormányzat.3 mell hivatal'!E22+'önkormányzat. 4 mell_ovi'!E21+'önkormányzat. 5 mell_könyvtár'!E21</f>
        <v>231546</v>
      </c>
      <c r="F21" s="35">
        <f>+'önkormányzat. 2 mell_önk'!F21+'önkormányzat.3 mell hivatal'!F22+'önkormányzat. 4 mell_ovi'!F21+'önkormányzat. 5 mell_könyvtár'!F21</f>
        <v>219096</v>
      </c>
      <c r="G21" s="115">
        <f>+F21/E21</f>
        <v>0.9462309864994429</v>
      </c>
    </row>
    <row r="22" spans="1:7" ht="12.75">
      <c r="A22" s="6"/>
      <c r="B22" s="10" t="s">
        <v>28</v>
      </c>
      <c r="C22" s="35">
        <v>19084</v>
      </c>
      <c r="D22" s="35">
        <v>3280</v>
      </c>
      <c r="E22" s="35">
        <f>+'önkormányzat. 2 mell_önk'!E22+'önkormányzat.3 mell hivatal'!E23+'önkormányzat. 4 mell_ovi'!E22+'önkormányzat. 5 mell_könyvtár'!E22</f>
        <v>10663</v>
      </c>
      <c r="F22" s="35">
        <f>+'önkormányzat. 2 mell_önk'!F22+'önkormányzat.3 mell hivatal'!F23+'önkormányzat. 4 mell_ovi'!F22+'önkormányzat. 5 mell_könyvtár'!F22</f>
        <v>10663</v>
      </c>
      <c r="G22" s="115">
        <f aca="true" t="shared" si="1" ref="G22:G73">+F22/E22</f>
        <v>1</v>
      </c>
    </row>
    <row r="23" spans="1:7" ht="12.75">
      <c r="A23" s="17"/>
      <c r="B23" s="18" t="s">
        <v>29</v>
      </c>
      <c r="C23" s="19">
        <f>+C22+C21</f>
        <v>201928</v>
      </c>
      <c r="D23" s="19">
        <f>+D22+D21</f>
        <v>227723</v>
      </c>
      <c r="E23" s="19">
        <f>+E22+E21</f>
        <v>242209</v>
      </c>
      <c r="F23" s="19">
        <f>+F22+F21</f>
        <v>229759</v>
      </c>
      <c r="G23" s="121">
        <f t="shared" si="1"/>
        <v>0.948598111548291</v>
      </c>
    </row>
    <row r="24" spans="1:7" ht="12.75">
      <c r="A24" s="17"/>
      <c r="B24" s="18" t="s">
        <v>334</v>
      </c>
      <c r="C24" s="19">
        <v>2438</v>
      </c>
      <c r="D24" s="19"/>
      <c r="E24" s="19"/>
      <c r="F24" s="19"/>
      <c r="G24" s="121"/>
    </row>
    <row r="25" spans="1:7" ht="12.75">
      <c r="A25" s="21"/>
      <c r="B25" s="22" t="s">
        <v>30</v>
      </c>
      <c r="C25" s="23">
        <f>+C24+C23+C19</f>
        <v>797275</v>
      </c>
      <c r="D25" s="23">
        <f>+D23+D19</f>
        <v>836285</v>
      </c>
      <c r="E25" s="23">
        <f>+E23+E19</f>
        <v>1016473</v>
      </c>
      <c r="F25" s="23">
        <f>+F23+F19</f>
        <v>877148</v>
      </c>
      <c r="G25" s="123">
        <f t="shared" si="1"/>
        <v>0.8629329062355813</v>
      </c>
    </row>
    <row r="26" spans="1:7" ht="12.75">
      <c r="A26" s="17"/>
      <c r="B26" s="7" t="s">
        <v>31</v>
      </c>
      <c r="C26" s="7"/>
      <c r="D26" s="7"/>
      <c r="E26" s="16"/>
      <c r="F26" s="16"/>
      <c r="G26" s="120"/>
    </row>
    <row r="27" spans="1:7" ht="12.75">
      <c r="A27" s="17" t="s">
        <v>32</v>
      </c>
      <c r="B27" s="25" t="s">
        <v>33</v>
      </c>
      <c r="C27" s="16">
        <f>+'önkormányzat. 2 mell_önk'!C27+'önkormányzat.3 mell hivatal'!C27+'önkormányzat. 4 mell_ovi'!C27+'önkormányzat. 5 mell_könyvtár'!C27</f>
        <v>355790</v>
      </c>
      <c r="D27" s="16">
        <v>343617</v>
      </c>
      <c r="E27" s="16">
        <f>+'önkormányzat. 2 mell_önk'!E27+'önkormányzat.3 mell hivatal'!E27+'önkormányzat. 4 mell_ovi'!E27+'önkormányzat. 5 mell_könyvtár'!E27</f>
        <v>398320</v>
      </c>
      <c r="F27" s="16">
        <f>+'önkormányzat. 2 mell_önk'!F27+'önkormányzat.3 mell hivatal'!F27+'önkormányzat. 4 mell_ovi'!F27+'önkormányzat. 5 mell_könyvtár'!F27</f>
        <v>396798</v>
      </c>
      <c r="G27" s="120">
        <f t="shared" si="1"/>
        <v>0.9961789515967062</v>
      </c>
    </row>
    <row r="28" spans="1:7" ht="12.75">
      <c r="A28" s="17"/>
      <c r="B28" s="26" t="s">
        <v>34</v>
      </c>
      <c r="C28" s="12">
        <f>+'önkormányzat. 2 mell_önk'!C28+'önkormányzat. 4 mell_ovi'!C28</f>
        <v>303885</v>
      </c>
      <c r="D28" s="12">
        <v>306066</v>
      </c>
      <c r="E28" s="12">
        <f>+'önkormányzat. 2 mell_önk'!E28+'önkormányzat.3 mell hivatal'!E28+'önkormányzat. 4 mell_ovi'!E28+'önkormányzat. 5 mell_könyvtár'!E28</f>
        <v>334570</v>
      </c>
      <c r="F28" s="12">
        <f>+'önkormányzat. 2 mell_önk'!F28+'önkormányzat.3 mell hivatal'!F28+'önkormányzat. 4 mell_ovi'!F28+'önkormányzat. 5 mell_könyvtár'!F28</f>
        <v>334570</v>
      </c>
      <c r="G28" s="116">
        <f t="shared" si="1"/>
        <v>1</v>
      </c>
    </row>
    <row r="29" spans="1:7" ht="12.75">
      <c r="A29" s="17"/>
      <c r="B29" s="26" t="s">
        <v>35</v>
      </c>
      <c r="C29" s="12">
        <f>+'önkormányzat. 2 mell_önk'!C29+'önkormányzat. 4 mell_ovi'!C29</f>
        <v>51905</v>
      </c>
      <c r="D29" s="12">
        <v>37551</v>
      </c>
      <c r="E29" s="12">
        <f>+'önkormányzat. 2 mell_önk'!E29+'önkormányzat.3 mell hivatal'!E29+'önkormányzat. 4 mell_ovi'!E29+'önkormányzat. 5 mell_könyvtár'!E29</f>
        <v>63750</v>
      </c>
      <c r="F29" s="12">
        <f>+'önkormányzat. 2 mell_önk'!F29+'önkormányzat.3 mell hivatal'!F29+'önkormányzat. 4 mell_ovi'!F29+'önkormányzat. 5 mell_könyvtár'!F29</f>
        <v>62228</v>
      </c>
      <c r="G29" s="116">
        <f t="shared" si="1"/>
        <v>0.9761254901960784</v>
      </c>
    </row>
    <row r="30" spans="1:7" ht="12.75">
      <c r="A30" s="17"/>
      <c r="B30" s="27" t="s">
        <v>249</v>
      </c>
      <c r="C30" s="28"/>
      <c r="D30" s="28">
        <v>0</v>
      </c>
      <c r="E30" s="28">
        <v>4888</v>
      </c>
      <c r="F30" s="28">
        <f>+'önkormányzat.3 mell hivatal'!F30</f>
        <v>4888</v>
      </c>
      <c r="G30" s="124">
        <f t="shared" si="1"/>
        <v>1</v>
      </c>
    </row>
    <row r="31" spans="1:7" ht="12.75">
      <c r="A31" s="17"/>
      <c r="B31" s="27" t="s">
        <v>36</v>
      </c>
      <c r="C31" s="28"/>
      <c r="D31" s="28">
        <v>25642000</v>
      </c>
      <c r="E31" s="28">
        <f>+'önkormányzat. 2 mell_önk'!E30+'önkormányzat.3 mell hivatal'!E31</f>
        <v>18333</v>
      </c>
      <c r="F31" s="28">
        <f>+'önkormányzat. 2 mell_önk'!F30</f>
        <v>18333</v>
      </c>
      <c r="G31" s="124">
        <f t="shared" si="1"/>
        <v>1</v>
      </c>
    </row>
    <row r="32" spans="1:7" ht="12.75">
      <c r="A32" s="17"/>
      <c r="B32" s="27" t="s">
        <v>37</v>
      </c>
      <c r="C32" s="28"/>
      <c r="D32" s="28">
        <v>8949000</v>
      </c>
      <c r="E32" s="28">
        <f>+'önkormányzat. 2 mell_önk'!E31+'önkormányzat.3 mell hivatal'!E32</f>
        <v>22891</v>
      </c>
      <c r="F32" s="28">
        <f>+'önkormányzat. 2 mell_önk'!F31</f>
        <v>22891</v>
      </c>
      <c r="G32" s="124">
        <f t="shared" si="1"/>
        <v>1</v>
      </c>
    </row>
    <row r="33" spans="1:7" ht="12.75">
      <c r="A33" s="17"/>
      <c r="B33" s="27" t="s">
        <v>38</v>
      </c>
      <c r="C33" s="28"/>
      <c r="D33" s="28">
        <v>2960000</v>
      </c>
      <c r="E33" s="28">
        <f>+'önkormányzat. 2 mell_önk'!E32+'önkormányzat.3 mell hivatal'!E33</f>
        <v>15881</v>
      </c>
      <c r="F33" s="28">
        <f>+'önkormányzat. 2 mell_önk'!F32</f>
        <v>13542</v>
      </c>
      <c r="G33" s="124">
        <f t="shared" si="1"/>
        <v>0.8527170833070965</v>
      </c>
    </row>
    <row r="34" spans="1:7" ht="12.75">
      <c r="A34" s="17"/>
      <c r="B34" s="27" t="s">
        <v>242</v>
      </c>
      <c r="C34" s="28"/>
      <c r="D34" s="28"/>
      <c r="E34" s="28">
        <f>+'önkormányzat. 2 mell_önk'!E33+'önkormányzat.3 mell hivatal'!E34</f>
        <v>2774</v>
      </c>
      <c r="F34" s="28">
        <f>+'önkormányzat. 2 mell_önk'!F33</f>
        <v>2574</v>
      </c>
      <c r="G34" s="124">
        <f t="shared" si="1"/>
        <v>0.9279019466474405</v>
      </c>
    </row>
    <row r="35" spans="1:7" ht="12.75">
      <c r="A35" s="17" t="s">
        <v>39</v>
      </c>
      <c r="B35" s="29" t="s">
        <v>40</v>
      </c>
      <c r="C35" s="16">
        <f>+'önkormányzat. 2 mell_önk'!C34+'önkormányzat.3 mell hivatal'!C34+'önkormányzat. 4 mell_ovi'!C33+'önkormányzat. 5 mell_könyvtár'!C33</f>
        <v>105838</v>
      </c>
      <c r="D35" s="16">
        <v>103700</v>
      </c>
      <c r="E35" s="16">
        <f>+'önkormányzat. 2 mell_önk'!E34+'önkormányzat.3 mell hivatal'!E34+'önkormányzat. 4 mell_ovi'!E33+'önkormányzat. 5 mell_könyvtár'!E33</f>
        <v>105128</v>
      </c>
      <c r="F35" s="16">
        <f>+'önkormányzat. 2 mell_önk'!F34+'önkormányzat.3 mell hivatal'!F34</f>
        <v>102969</v>
      </c>
      <c r="G35" s="120">
        <f t="shared" si="1"/>
        <v>0.9794631306597671</v>
      </c>
    </row>
    <row r="36" spans="1:7" ht="12.75">
      <c r="A36" s="17"/>
      <c r="B36" s="29" t="s">
        <v>41</v>
      </c>
      <c r="C36" s="8"/>
      <c r="D36" s="8">
        <v>50</v>
      </c>
      <c r="E36" s="8">
        <f>+'önkormányzat. 2 mell_önk'!E35+'önkormányzat.3 mell hivatal'!E35+'önkormányzat. 4 mell_ovi'!E34+'önkormányzat. 5 mell_könyvtár'!E34</f>
        <v>50</v>
      </c>
      <c r="F36" s="8">
        <v>23</v>
      </c>
      <c r="G36" s="114">
        <f t="shared" si="1"/>
        <v>0.46</v>
      </c>
    </row>
    <row r="37" spans="1:7" ht="12.75">
      <c r="A37" s="17"/>
      <c r="B37" s="10" t="s">
        <v>42</v>
      </c>
      <c r="C37" s="16"/>
      <c r="D37" s="16">
        <v>21000</v>
      </c>
      <c r="E37" s="16">
        <v>21000</v>
      </c>
      <c r="F37" s="16">
        <v>22590</v>
      </c>
      <c r="G37" s="120">
        <f t="shared" si="1"/>
        <v>1.0757142857142856</v>
      </c>
    </row>
    <row r="38" spans="1:7" ht="12.75">
      <c r="A38" s="17"/>
      <c r="B38" s="26" t="s">
        <v>43</v>
      </c>
      <c r="C38" s="8"/>
      <c r="D38" s="8">
        <v>21000</v>
      </c>
      <c r="E38" s="12">
        <v>21000</v>
      </c>
      <c r="F38" s="12">
        <v>22590</v>
      </c>
      <c r="G38" s="116">
        <f t="shared" si="1"/>
        <v>1.0757142857142856</v>
      </c>
    </row>
    <row r="39" spans="1:7" ht="12.75">
      <c r="A39" s="17"/>
      <c r="B39" s="26" t="s">
        <v>44</v>
      </c>
      <c r="C39" s="8"/>
      <c r="D39" s="8">
        <v>0</v>
      </c>
      <c r="E39" s="12">
        <v>0</v>
      </c>
      <c r="F39" s="12">
        <v>0</v>
      </c>
      <c r="G39" s="116"/>
    </row>
    <row r="40" spans="1:7" ht="12.75">
      <c r="A40" s="17"/>
      <c r="B40" s="26" t="s">
        <v>45</v>
      </c>
      <c r="C40" s="8"/>
      <c r="D40" s="8">
        <v>0</v>
      </c>
      <c r="E40" s="12">
        <v>0</v>
      </c>
      <c r="F40" s="12">
        <v>0</v>
      </c>
      <c r="G40" s="116"/>
    </row>
    <row r="41" spans="1:7" ht="12.75">
      <c r="A41" s="17"/>
      <c r="B41" s="10" t="s">
        <v>46</v>
      </c>
      <c r="C41" s="16"/>
      <c r="D41" s="16">
        <v>81150</v>
      </c>
      <c r="E41" s="16">
        <v>81150</v>
      </c>
      <c r="F41" s="16">
        <v>78334</v>
      </c>
      <c r="G41" s="120">
        <f t="shared" si="1"/>
        <v>0.9652988293284042</v>
      </c>
    </row>
    <row r="42" spans="1:7" ht="12.75">
      <c r="A42" s="17"/>
      <c r="B42" s="26" t="s">
        <v>47</v>
      </c>
      <c r="C42" s="8"/>
      <c r="D42" s="8">
        <v>65000</v>
      </c>
      <c r="E42" s="12">
        <v>65000</v>
      </c>
      <c r="F42" s="12">
        <v>60165</v>
      </c>
      <c r="G42" s="116">
        <f t="shared" si="1"/>
        <v>0.9256153846153846</v>
      </c>
    </row>
    <row r="43" spans="1:7" ht="12.75">
      <c r="A43" s="17"/>
      <c r="B43" s="26" t="s">
        <v>298</v>
      </c>
      <c r="C43" s="8"/>
      <c r="D43" s="8"/>
      <c r="E43" s="12"/>
      <c r="F43" s="12">
        <v>303</v>
      </c>
      <c r="G43" s="116"/>
    </row>
    <row r="44" spans="1:7" ht="12.75">
      <c r="A44" s="17"/>
      <c r="B44" s="26" t="s">
        <v>48</v>
      </c>
      <c r="C44" s="8"/>
      <c r="D44" s="8">
        <v>150</v>
      </c>
      <c r="E44" s="12">
        <v>150</v>
      </c>
      <c r="F44" s="12">
        <v>345</v>
      </c>
      <c r="G44" s="116">
        <f t="shared" si="1"/>
        <v>2.3</v>
      </c>
    </row>
    <row r="45" spans="1:7" ht="12.75">
      <c r="A45" s="17"/>
      <c r="B45" s="26" t="s">
        <v>49</v>
      </c>
      <c r="C45" s="8"/>
      <c r="D45" s="8">
        <v>16000</v>
      </c>
      <c r="E45" s="12">
        <v>16000</v>
      </c>
      <c r="F45" s="12">
        <v>17521</v>
      </c>
      <c r="G45" s="116">
        <f t="shared" si="1"/>
        <v>1.0950625</v>
      </c>
    </row>
    <row r="46" spans="1:7" ht="12.75">
      <c r="A46" s="17"/>
      <c r="B46" s="10" t="s">
        <v>50</v>
      </c>
      <c r="C46" s="16"/>
      <c r="D46" s="16">
        <v>1500</v>
      </c>
      <c r="E46" s="16">
        <f>+E47+E48+E49</f>
        <v>1700</v>
      </c>
      <c r="F46" s="16">
        <f>+'önkormányzat. 2 mell_önk'!F45+'önkormányzat.3 mell hivatal'!F44</f>
        <v>2022</v>
      </c>
      <c r="G46" s="120">
        <f t="shared" si="1"/>
        <v>1.1894117647058824</v>
      </c>
    </row>
    <row r="47" spans="1:7" ht="12.75">
      <c r="A47" s="17"/>
      <c r="B47" s="26" t="s">
        <v>51</v>
      </c>
      <c r="C47" s="8"/>
      <c r="D47" s="8">
        <v>0</v>
      </c>
      <c r="E47" s="8">
        <f>+'önkormányzat. 2 mell_önk'!E46+'önkormányzat.3 mell hivatal'!E45+'önkormányzat. 4 mell_ovi'!E44+'önkormányzat. 5 mell_könyvtár'!E44</f>
        <v>200</v>
      </c>
      <c r="F47" s="8">
        <f>+'önkormányzat. 2 mell_önk'!F46+'önkormányzat.3 mell hivatal'!F45</f>
        <v>384</v>
      </c>
      <c r="G47" s="114">
        <f t="shared" si="1"/>
        <v>1.92</v>
      </c>
    </row>
    <row r="48" spans="1:7" ht="12.75">
      <c r="A48" s="17"/>
      <c r="B48" s="26" t="s">
        <v>52</v>
      </c>
      <c r="C48" s="8"/>
      <c r="D48" s="8">
        <v>500</v>
      </c>
      <c r="E48" s="8">
        <f>+'önkormányzat. 2 mell_önk'!E47+'önkormányzat.3 mell hivatal'!E46+'önkormányzat. 4 mell_ovi'!E45+'önkormányzat. 5 mell_könyvtár'!E45</f>
        <v>500</v>
      </c>
      <c r="F48" s="8">
        <v>314</v>
      </c>
      <c r="G48" s="114">
        <f t="shared" si="1"/>
        <v>0.628</v>
      </c>
    </row>
    <row r="49" spans="1:7" ht="12.75">
      <c r="A49" s="17"/>
      <c r="B49" s="26" t="s">
        <v>53</v>
      </c>
      <c r="C49" s="8"/>
      <c r="D49" s="8">
        <v>1000</v>
      </c>
      <c r="E49" s="8">
        <f>+'önkormányzat. 2 mell_önk'!E48+'önkormányzat.3 mell hivatal'!E47+'önkormányzat. 4 mell_ovi'!E46+'önkormányzat. 5 mell_könyvtár'!E46</f>
        <v>1000</v>
      </c>
      <c r="F49" s="8">
        <v>1324</v>
      </c>
      <c r="G49" s="114">
        <f t="shared" si="1"/>
        <v>1.324</v>
      </c>
    </row>
    <row r="50" spans="1:7" ht="12.75">
      <c r="A50" s="17" t="s">
        <v>54</v>
      </c>
      <c r="B50" s="29" t="s">
        <v>55</v>
      </c>
      <c r="C50" s="16">
        <f>+'önkormányzat. 2 mell_önk'!C49+'önkormányzat.3 mell hivatal'!C48+'önkormányzat. 4 mell_ovi'!C47+'önkormányzat. 5 mell_könyvtár'!C47</f>
        <v>78604</v>
      </c>
      <c r="D50" s="16">
        <v>157524</v>
      </c>
      <c r="E50" s="16">
        <f>+E51+E52+E53+E54+E55+E56+E57</f>
        <v>132940</v>
      </c>
      <c r="F50" s="16">
        <f>+'önkormányzat. 2 mell_önk'!F49+'önkormányzat.3 mell hivatal'!F48+'önkormányzat. 4 mell_ovi'!F47+'önkormányzat. 5 mell_könyvtár'!F47</f>
        <v>102951</v>
      </c>
      <c r="G50" s="120">
        <f t="shared" si="1"/>
        <v>0.7744170302392056</v>
      </c>
    </row>
    <row r="51" spans="1:7" ht="12.75">
      <c r="A51" s="17"/>
      <c r="B51" s="65" t="s">
        <v>56</v>
      </c>
      <c r="C51" s="72"/>
      <c r="D51" s="72">
        <f>+'önkormányzat. 2 mell_önk'!D50+'önkormányzat.3 mell hivatal'!D49+'önkormányzat. 4 mell_ovi'!D48+'önkormányzat. 5 mell_könyvtár'!D48</f>
        <v>36933</v>
      </c>
      <c r="E51" s="72">
        <f>+'önkormányzat. 2 mell_önk'!E50+'önkormányzat.3 mell hivatal'!E49+'önkormányzat. 4 mell_ovi'!E48+'önkormányzat. 5 mell_könyvtár'!E48</f>
        <v>29081</v>
      </c>
      <c r="F51" s="298">
        <f>+'önkormányzat. 2 mell_önk'!F50+'önkormányzat.3 mell hivatal'!F49+'önkormányzat. 4 mell_ovi'!F48+'önkormányzat. 5 mell_könyvtár'!F48</f>
        <v>28109</v>
      </c>
      <c r="G51" s="125">
        <f t="shared" si="1"/>
        <v>0.9665761149891682</v>
      </c>
    </row>
    <row r="52" spans="1:7" ht="12.75">
      <c r="A52" s="17"/>
      <c r="B52" s="65" t="s">
        <v>57</v>
      </c>
      <c r="C52" s="72"/>
      <c r="D52" s="72">
        <f>+'önkormányzat. 2 mell_önk'!D51+'önkormányzat.3 mell hivatal'!D50+'önkormányzat. 4 mell_ovi'!D49+'önkormányzat. 5 mell_könyvtár'!D49</f>
        <v>15122</v>
      </c>
      <c r="E52" s="72">
        <f>+'önkormányzat. 2 mell_önk'!E51+'önkormányzat.3 mell hivatal'!E50+'önkormányzat. 4 mell_ovi'!E49+'önkormányzat. 5 mell_könyvtár'!E49</f>
        <v>14932</v>
      </c>
      <c r="F52" s="298">
        <f>+'önkormányzat. 2 mell_önk'!F51+'önkormányzat.3 mell hivatal'!F50+'önkormányzat. 4 mell_ovi'!F49+'önkormányzat. 5 mell_könyvtár'!F49</f>
        <v>15046</v>
      </c>
      <c r="G52" s="125">
        <f t="shared" si="1"/>
        <v>1.0076346102330564</v>
      </c>
    </row>
    <row r="53" spans="1:9" ht="12.75">
      <c r="A53" s="17"/>
      <c r="B53" s="65" t="s">
        <v>243</v>
      </c>
      <c r="C53" s="72"/>
      <c r="D53" s="72">
        <f>+'önkormányzat. 2 mell_önk'!D52+'önkormányzat.3 mell hivatal'!D51+'önkormányzat. 4 mell_ovi'!D50+'önkormányzat. 5 mell_könyvtár'!D50</f>
        <v>2820</v>
      </c>
      <c r="E53" s="72">
        <f>+'önkormányzat. 2 mell_önk'!E52</f>
        <v>2710</v>
      </c>
      <c r="F53" s="298">
        <f>+'önkormányzat. 2 mell_önk'!F52+'önkormányzat.3 mell hivatal'!F51+'önkormányzat. 4 mell_ovi'!F50+'önkormányzat. 5 mell_könyvtár'!F50</f>
        <v>2974</v>
      </c>
      <c r="G53" s="125">
        <f t="shared" si="1"/>
        <v>1.0974169741697417</v>
      </c>
      <c r="I53" s="24"/>
    </row>
    <row r="54" spans="1:7" ht="12.75">
      <c r="A54" s="17"/>
      <c r="B54" s="65" t="s">
        <v>58</v>
      </c>
      <c r="C54" s="72"/>
      <c r="D54" s="72">
        <f>+'önkormányzat. 2 mell_önk'!D53+'önkormányzat.3 mell hivatal'!D52+'önkormányzat. 4 mell_ovi'!D51+'önkormányzat. 5 mell_könyvtár'!D51</f>
        <v>22822</v>
      </c>
      <c r="E54" s="72">
        <f>+'önkormányzat. 2 mell_önk'!E53+'önkormányzat.3 mell hivatal'!E52+'önkormányzat. 4 mell_ovi'!E51+'önkormányzat. 5 mell_könyvtár'!E51</f>
        <v>22822</v>
      </c>
      <c r="F54" s="298">
        <f>+'önkormányzat. 2 mell_önk'!F53+'önkormányzat.3 mell hivatal'!F52+'önkormányzat. 4 mell_ovi'!F51+'önkormányzat. 5 mell_könyvtár'!F51</f>
        <v>22864</v>
      </c>
      <c r="G54" s="125">
        <f t="shared" si="1"/>
        <v>1.0018403295066165</v>
      </c>
    </row>
    <row r="55" spans="1:7" ht="12.75">
      <c r="A55" s="17"/>
      <c r="B55" s="65" t="s">
        <v>244</v>
      </c>
      <c r="C55" s="72"/>
      <c r="D55" s="72">
        <f>+'önkormányzat. 2 mell_önk'!D54+'önkormányzat.3 mell hivatal'!D53+'önkormányzat. 4 mell_ovi'!D52+'önkormányzat. 5 mell_könyvtár'!D52</f>
        <v>11780</v>
      </c>
      <c r="E55" s="72">
        <f>+'önkormányzat. 2 mell_önk'!E54</f>
        <v>8960</v>
      </c>
      <c r="F55" s="298">
        <f>+'önkormányzat. 2 mell_önk'!F54+'önkormányzat. 4 mell_ovi'!F52</f>
        <v>17000</v>
      </c>
      <c r="G55" s="125">
        <f t="shared" si="1"/>
        <v>1.8973214285714286</v>
      </c>
    </row>
    <row r="56" spans="1:7" ht="12.75">
      <c r="A56" s="17"/>
      <c r="B56" s="65" t="s">
        <v>245</v>
      </c>
      <c r="C56" s="72"/>
      <c r="D56" s="72">
        <f>+'önkormányzat. 2 mell_önk'!D55+'önkormányzat.3 mell hivatal'!D54+'önkormányzat. 4 mell_ovi'!D53+'önkormányzat. 5 mell_könyvtár'!D53</f>
        <v>9204</v>
      </c>
      <c r="E56" s="72">
        <f>+'önkormányzat. 2 mell_önk'!E55+'önkormányzat. 4 mell_ovi'!E53</f>
        <v>23411</v>
      </c>
      <c r="F56" s="298">
        <f>+'önkormányzat. 2 mell_önk'!F55+'önkormányzat. 4 mell_ovi'!F53</f>
        <v>15226</v>
      </c>
      <c r="G56" s="125">
        <f t="shared" si="1"/>
        <v>0.6503780274230063</v>
      </c>
    </row>
    <row r="57" spans="1:7" ht="12.75">
      <c r="A57" s="17"/>
      <c r="B57" s="65" t="s">
        <v>250</v>
      </c>
      <c r="C57" s="72"/>
      <c r="D57" s="72">
        <f>+'önkormányzat. 2 mell_önk'!D56+'önkormányzat.3 mell hivatal'!D55+'önkormányzat. 4 mell_ovi'!D54+'önkormányzat. 5 mell_könyvtár'!D54</f>
        <v>58843</v>
      </c>
      <c r="E57" s="72">
        <f>+'önkormányzat. 2 mell_önk'!E56+'önkormányzat.3 mell hivatal'!E55+'önkormányzat. 4 mell_ovi'!E54+'önkormányzat. 5 mell_könyvtár'!E54</f>
        <v>31024</v>
      </c>
      <c r="F57" s="298">
        <f>+'önkormányzat. 2 mell_önk'!F56+'önkormányzat.3 mell hivatal'!F55+'önkormányzat. 4 mell_ovi'!F54+'önkormányzat. 5 mell_könyvtár'!F54</f>
        <v>1618</v>
      </c>
      <c r="G57" s="125">
        <f t="shared" si="1"/>
        <v>0.052153171738009284</v>
      </c>
    </row>
    <row r="58" spans="1:7" ht="12.75">
      <c r="A58" s="17"/>
      <c r="B58" s="65" t="s">
        <v>296</v>
      </c>
      <c r="C58" s="72"/>
      <c r="D58" s="72">
        <f>+'önkormányzat. 2 mell_önk'!D57+'önkormányzat.3 mell hivatal'!D56+'önkormányzat. 4 mell_ovi'!D55+'önkormányzat. 5 mell_könyvtár'!D55</f>
        <v>0</v>
      </c>
      <c r="E58" s="72">
        <f>+'önkormányzat. 2 mell_önk'!E57+'önkormányzat.3 mell hivatal'!E56+'önkormányzat. 4 mell_ovi'!E55+'önkormányzat. 5 mell_könyvtár'!E55</f>
        <v>0</v>
      </c>
      <c r="F58" s="298">
        <f>+'önkormányzat. 2 mell_önk'!F57+'önkormányzat.3 mell hivatal'!F56+'önkormányzat. 4 mell_ovi'!F55+'önkormányzat. 5 mell_könyvtár'!F55</f>
        <v>114</v>
      </c>
      <c r="G58" s="125"/>
    </row>
    <row r="59" spans="1:7" ht="12.75">
      <c r="A59" s="9" t="s">
        <v>59</v>
      </c>
      <c r="B59" s="10" t="s">
        <v>60</v>
      </c>
      <c r="C59" s="73">
        <f>+'önkormányzat. 4 mell_ovi'!C56</f>
        <v>104</v>
      </c>
      <c r="D59" s="73"/>
      <c r="E59" s="73">
        <f>+'önkormányzat. 2 mell_önk'!E58+'önkormányzat.3 mell hivatal'!E57+'önkormányzat. 4 mell_ovi'!E56+'önkormányzat. 5 mell_könyvtár'!E56</f>
        <v>326</v>
      </c>
      <c r="F59" s="73">
        <f>+'önkormányzat. 2 mell_önk'!F58+'önkormányzat.3 mell hivatal'!F57+'önkormányzat. 4 mell_ovi'!F56+'önkormányzat. 5 mell_könyvtár'!F56</f>
        <v>1056</v>
      </c>
      <c r="G59" s="126">
        <f t="shared" si="1"/>
        <v>3.2392638036809815</v>
      </c>
    </row>
    <row r="60" spans="1:7" ht="12.75">
      <c r="A60" s="17"/>
      <c r="B60" s="14" t="s">
        <v>61</v>
      </c>
      <c r="C60" s="74">
        <f>+C50+C35+C27+C59</f>
        <v>540336</v>
      </c>
      <c r="D60" s="74">
        <f>+D50+D35+D27</f>
        <v>604841</v>
      </c>
      <c r="E60" s="74">
        <f>+E59+E50+E35+E27</f>
        <v>636714</v>
      </c>
      <c r="F60" s="74">
        <f>+F59+F50+F35+F27</f>
        <v>603774</v>
      </c>
      <c r="G60" s="127">
        <f t="shared" si="1"/>
        <v>0.9482656263251633</v>
      </c>
    </row>
    <row r="61" spans="1:7" ht="12.75">
      <c r="A61" s="9"/>
      <c r="B61" s="7" t="s">
        <v>62</v>
      </c>
      <c r="C61" s="7"/>
      <c r="D61" s="7"/>
      <c r="E61" s="8"/>
      <c r="F61" s="8"/>
      <c r="G61" s="114"/>
    </row>
    <row r="62" spans="1:7" ht="25.5">
      <c r="A62" s="9" t="s">
        <v>63</v>
      </c>
      <c r="B62" s="25" t="s">
        <v>64</v>
      </c>
      <c r="C62" s="71">
        <f>+'önkormányzat. 2 mell_önk'!C61+'önkormányzat.3 mell hivatal'!C60+'önkormányzat. 4 mell_ovi'!C59+'önkormányzat. 5 mell_könyvtár'!C59</f>
        <v>42140</v>
      </c>
      <c r="D62" s="71"/>
      <c r="E62" s="71">
        <f>+'önkormányzat. 2 mell_önk'!E61+'önkormányzat.3 mell hivatal'!E60+'önkormányzat. 4 mell_ovi'!E59+'önkormányzat. 5 mell_könyvtár'!E59</f>
        <v>114313</v>
      </c>
      <c r="F62" s="71">
        <f>+'önkormányzat. 2 mell_önk'!F61+'önkormányzat.3 mell hivatal'!F60+'önkormányzat. 4 mell_ovi'!F59+'önkormányzat. 5 mell_könyvtár'!F59</f>
        <v>114313</v>
      </c>
      <c r="G62" s="128">
        <f t="shared" si="1"/>
        <v>1</v>
      </c>
    </row>
    <row r="63" spans="1:7" ht="12.75">
      <c r="A63" s="9" t="s">
        <v>65</v>
      </c>
      <c r="B63" s="29" t="s">
        <v>66</v>
      </c>
      <c r="C63" s="8">
        <f>+'önkormányzat. 2 mell_önk'!C62+'önkormányzat.3 mell hivatal'!C61+'önkormányzat. 4 mell_ovi'!C60+'önkormányzat. 5 mell_könyvtár'!C60</f>
        <v>13876</v>
      </c>
      <c r="D63" s="8"/>
      <c r="E63" s="8">
        <f>+'önkormányzat. 2 mell_önk'!E62+'önkormányzat.3 mell hivatal'!E61+'önkormányzat. 4 mell_ovi'!E60+'önkormányzat. 5 mell_könyvtár'!E60</f>
        <v>0</v>
      </c>
      <c r="F63" s="8">
        <f>+'önkormányzat. 2 mell_önk'!F62+'önkormányzat.3 mell hivatal'!F61+'önkormányzat. 4 mell_ovi'!F60+'önkormányzat. 5 mell_könyvtár'!F60</f>
        <v>79</v>
      </c>
      <c r="G63" s="114"/>
    </row>
    <row r="64" spans="1:7" ht="12.75">
      <c r="A64" s="9" t="s">
        <v>67</v>
      </c>
      <c r="B64" s="29" t="s">
        <v>68</v>
      </c>
      <c r="C64" s="8">
        <f>+'önkormányzat. 2 mell_önk'!C63+'önkormányzat.3 mell hivatal'!C62+'önkormányzat. 4 mell_ovi'!C61+'önkormányzat. 5 mell_könyvtár'!C61</f>
        <v>3390</v>
      </c>
      <c r="D64" s="8"/>
      <c r="E64" s="8">
        <f>+'önkormányzat. 2 mell_önk'!E63+'önkormányzat.3 mell hivatal'!E62+'önkormányzat. 4 mell_ovi'!E61+'önkormányzat. 5 mell_könyvtár'!E61</f>
        <v>880</v>
      </c>
      <c r="F64" s="8">
        <f>+'önkormányzat. 2 mell_önk'!F63+'önkormányzat.3 mell hivatal'!F62+'önkormányzat. 4 mell_ovi'!F61+'önkormányzat. 5 mell_könyvtár'!F61</f>
        <v>1521</v>
      </c>
      <c r="G64" s="114">
        <f t="shared" si="1"/>
        <v>1.728409090909091</v>
      </c>
    </row>
    <row r="65" spans="1:7" ht="12.75">
      <c r="A65" s="9"/>
      <c r="B65" s="14" t="s">
        <v>69</v>
      </c>
      <c r="C65" s="74">
        <f>+C64+C63+C62</f>
        <v>59406</v>
      </c>
      <c r="D65" s="74">
        <f>+D64+D63+D62</f>
        <v>0</v>
      </c>
      <c r="E65" s="74">
        <f>+'önkormányzat. 2 mell_önk'!E64+'önkormányzat.3 mell hivatal'!E63+'önkormányzat. 4 mell_ovi'!E62+'önkormányzat. 5 mell_könyvtár'!E62</f>
        <v>115193</v>
      </c>
      <c r="F65" s="74">
        <f>+F62+F63+F64</f>
        <v>115913</v>
      </c>
      <c r="G65" s="127">
        <f t="shared" si="1"/>
        <v>1.0062503797973836</v>
      </c>
    </row>
    <row r="66" spans="1:7" ht="12.75">
      <c r="A66" s="9" t="s">
        <v>70</v>
      </c>
      <c r="B66" s="18" t="s">
        <v>71</v>
      </c>
      <c r="C66" s="19">
        <f>+C65+C60</f>
        <v>599742</v>
      </c>
      <c r="D66" s="19">
        <f>+D65+D60</f>
        <v>604841</v>
      </c>
      <c r="E66" s="30">
        <f>+E65+E60</f>
        <v>751907</v>
      </c>
      <c r="F66" s="30">
        <f>+F65+F60</f>
        <v>719687</v>
      </c>
      <c r="G66" s="129">
        <f t="shared" si="1"/>
        <v>0.9571489559214105</v>
      </c>
    </row>
    <row r="67" spans="1:7" ht="12.75">
      <c r="A67" s="9" t="s">
        <v>72</v>
      </c>
      <c r="B67" s="7" t="s">
        <v>73</v>
      </c>
      <c r="C67" s="7"/>
      <c r="D67" s="7"/>
      <c r="E67" s="16">
        <v>0</v>
      </c>
      <c r="F67" s="16"/>
      <c r="G67" s="120"/>
    </row>
    <row r="68" spans="1:7" ht="12.75">
      <c r="A68" s="9"/>
      <c r="B68" s="67" t="s">
        <v>239</v>
      </c>
      <c r="C68" s="75">
        <f>+'önkormányzat.3 mell hivatal'!C66+'önkormányzat. 4 mell_ovi'!C65+'önkormányzat. 5 mell_könyvtár'!C65</f>
        <v>182844</v>
      </c>
      <c r="D68" s="75">
        <v>224443</v>
      </c>
      <c r="E68" s="76">
        <f>+'önkormányzat.3 mell hivatal'!E66+'önkormányzat. 4 mell_ovi'!E65+'önkormányzat. 5 mell_könyvtár'!E65</f>
        <v>231546</v>
      </c>
      <c r="F68" s="76">
        <f>+'önkormányzat.3 mell hivatal'!F66+'önkormányzat. 4 mell_ovi'!F65+'önkormányzat. 5 mell_könyvtár'!F65</f>
        <v>219096</v>
      </c>
      <c r="G68" s="130">
        <f t="shared" si="1"/>
        <v>0.9462309864994429</v>
      </c>
    </row>
    <row r="69" spans="1:7" ht="12.75">
      <c r="A69" s="9"/>
      <c r="B69" s="66" t="s">
        <v>285</v>
      </c>
      <c r="C69" s="75">
        <f>+'önkormányzat. 2 mell_önk'!C67+'önkormányzat.3 mell hivatal'!C67+'önkormányzat. 4 mell_ovi'!C66+'önkormányzat. 5 mell_könyvtár'!C66</f>
        <v>18351</v>
      </c>
      <c r="D69" s="75">
        <v>7001</v>
      </c>
      <c r="E69" s="75">
        <f>+'önkormányzat. 2 mell_önk'!E67+'önkormányzat.3 mell hivatal'!E67+'önkormányzat. 4 mell_ovi'!E66+'önkormányzat. 5 mell_könyvtár'!E66</f>
        <v>30094</v>
      </c>
      <c r="F69" s="75">
        <f>+'önkormányzat. 2 mell_önk'!F67+'önkormányzat.3 mell hivatal'!F67+'önkormányzat. 4 mell_ovi'!F66+'önkormányzat. 5 mell_könyvtár'!F66</f>
        <v>23366</v>
      </c>
      <c r="G69" s="131">
        <f t="shared" si="1"/>
        <v>0.7764338406326843</v>
      </c>
    </row>
    <row r="70" spans="1:7" ht="12.75">
      <c r="A70" s="9"/>
      <c r="B70" s="66" t="s">
        <v>301</v>
      </c>
      <c r="C70" s="75"/>
      <c r="D70" s="75">
        <v>0</v>
      </c>
      <c r="E70" s="75"/>
      <c r="F70" s="75">
        <f>+'önkormányzat. 2 mell_önk'!F68</f>
        <v>11101</v>
      </c>
      <c r="G70" s="131"/>
    </row>
    <row r="71" spans="1:7" ht="12.75">
      <c r="A71" s="17" t="s">
        <v>74</v>
      </c>
      <c r="B71" s="18" t="s">
        <v>75</v>
      </c>
      <c r="C71" s="19">
        <f>+C70+C69+C68</f>
        <v>201195</v>
      </c>
      <c r="D71" s="19">
        <f>+D70+D69+D68</f>
        <v>231444</v>
      </c>
      <c r="E71" s="19">
        <f>+E69+E68</f>
        <v>261640</v>
      </c>
      <c r="F71" s="19">
        <f>+F68+F69+F70</f>
        <v>253563</v>
      </c>
      <c r="G71" s="121">
        <f t="shared" si="1"/>
        <v>0.9691293380217092</v>
      </c>
    </row>
    <row r="72" spans="1:7" ht="12.75">
      <c r="A72" s="17"/>
      <c r="B72" s="18" t="s">
        <v>335</v>
      </c>
      <c r="C72" s="19">
        <f>+'önkormányzat. 2 mell_önk'!C70+'önkormányzat.3 mell hivatal'!C69</f>
        <v>1463</v>
      </c>
      <c r="D72" s="19"/>
      <c r="E72" s="19"/>
      <c r="F72" s="19"/>
      <c r="G72" s="121"/>
    </row>
    <row r="73" spans="1:8" ht="12.75">
      <c r="A73" s="32"/>
      <c r="B73" s="33" t="s">
        <v>76</v>
      </c>
      <c r="C73" s="34">
        <f>+C72+C71+C66</f>
        <v>802400</v>
      </c>
      <c r="D73" s="34">
        <f>+D71+D66</f>
        <v>836285</v>
      </c>
      <c r="E73" s="34">
        <f>+E71+E66</f>
        <v>1013547</v>
      </c>
      <c r="F73" s="34">
        <f>+F71+F66</f>
        <v>973250</v>
      </c>
      <c r="G73" s="132">
        <f t="shared" si="1"/>
        <v>0.9602416069506396</v>
      </c>
      <c r="H73" s="24"/>
    </row>
    <row r="74" ht="12.75">
      <c r="H74" s="24"/>
    </row>
  </sheetData>
  <sheetProtection/>
  <printOptions/>
  <pageMargins left="1.141732283464567" right="0.15748031496062992" top="0.7480314960629921" bottom="0.2755905511811024" header="0.2755905511811024" footer="0.15748031496062992"/>
  <pageSetup horizontalDpi="600" verticalDpi="600" orientation="portrait" paperSize="9" scale="80" r:id="rId1"/>
  <headerFooter>
    <oddHeader>&amp;CCsákvár Város Önkormányzatának és Intézményinek 2014. évi költségvetési kiadásai és bevételei kiemelt előirányzatok, működési és felhalmozási költségvetés  szerinti bontásban &amp;R
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D22" sqref="D21:D22"/>
    </sheetView>
  </sheetViews>
  <sheetFormatPr defaultColWidth="9.00390625" defaultRowHeight="12.75"/>
  <cols>
    <col min="1" max="1" width="64.625" style="41" customWidth="1"/>
    <col min="2" max="2" width="16.25390625" style="44" customWidth="1"/>
    <col min="3" max="3" width="14.375" style="44" customWidth="1"/>
    <col min="4" max="16384" width="9.125" style="41" customWidth="1"/>
  </cols>
  <sheetData>
    <row r="1" spans="1:3" ht="30.75" thickBot="1">
      <c r="A1" s="263" t="s">
        <v>78</v>
      </c>
      <c r="B1" s="277" t="s">
        <v>590</v>
      </c>
      <c r="C1" s="264" t="s">
        <v>591</v>
      </c>
    </row>
    <row r="2" spans="1:3" ht="16.5" thickBot="1">
      <c r="A2" s="265" t="s">
        <v>592</v>
      </c>
      <c r="B2" s="278"/>
      <c r="C2" s="266">
        <v>42915</v>
      </c>
    </row>
    <row r="3" spans="1:3" ht="30.75" thickBot="1">
      <c r="A3" s="267" t="s">
        <v>593</v>
      </c>
      <c r="B3" s="268">
        <v>1281</v>
      </c>
      <c r="C3" s="269"/>
    </row>
    <row r="4" spans="1:3" ht="15.75" thickBot="1">
      <c r="A4" s="267" t="s">
        <v>594</v>
      </c>
      <c r="B4" s="270">
        <v>2055</v>
      </c>
      <c r="C4" s="271"/>
    </row>
    <row r="5" spans="1:3" ht="15.75" thickBot="1">
      <c r="A5" s="267" t="s">
        <v>595</v>
      </c>
      <c r="B5" s="270">
        <v>1229</v>
      </c>
      <c r="C5" s="271"/>
    </row>
    <row r="6" spans="1:3" ht="30.75" thickBot="1">
      <c r="A6" s="272" t="s">
        <v>596</v>
      </c>
      <c r="B6" s="268">
        <v>368</v>
      </c>
      <c r="C6" s="273"/>
    </row>
    <row r="7" spans="1:3" ht="15.75" thickBot="1">
      <c r="A7" s="272" t="s">
        <v>597</v>
      </c>
      <c r="B7" s="268">
        <v>29893</v>
      </c>
      <c r="C7" s="269"/>
    </row>
    <row r="8" spans="1:3" ht="15.75" thickBot="1">
      <c r="A8" s="272" t="s">
        <v>598</v>
      </c>
      <c r="B8" s="268">
        <v>221</v>
      </c>
      <c r="C8" s="269"/>
    </row>
    <row r="9" spans="1:3" ht="15.75" thickBot="1">
      <c r="A9" s="272" t="s">
        <v>599</v>
      </c>
      <c r="B9" s="268">
        <v>415</v>
      </c>
      <c r="C9" s="271"/>
    </row>
    <row r="10" spans="1:3" ht="15.75" thickBot="1">
      <c r="A10" s="272" t="s">
        <v>600</v>
      </c>
      <c r="B10" s="268">
        <v>254</v>
      </c>
      <c r="C10" s="271"/>
    </row>
    <row r="11" spans="1:3" ht="15.75" thickBot="1">
      <c r="A11" s="272" t="s">
        <v>601</v>
      </c>
      <c r="B11" s="268">
        <v>32</v>
      </c>
      <c r="C11" s="271"/>
    </row>
    <row r="12" spans="1:3" ht="15.75" thickBot="1">
      <c r="A12" s="272" t="s">
        <v>602</v>
      </c>
      <c r="B12" s="268">
        <v>55</v>
      </c>
      <c r="C12" s="271"/>
    </row>
    <row r="13" spans="1:3" ht="15.75" thickBot="1">
      <c r="A13" s="272" t="s">
        <v>603</v>
      </c>
      <c r="B13" s="268">
        <v>113</v>
      </c>
      <c r="C13" s="271"/>
    </row>
    <row r="14" spans="1:3" ht="15.75" thickBot="1">
      <c r="A14" s="272" t="s">
        <v>604</v>
      </c>
      <c r="B14" s="268">
        <v>432</v>
      </c>
      <c r="C14" s="271"/>
    </row>
    <row r="15" spans="1:3" ht="15.75" thickBot="1">
      <c r="A15" s="272" t="s">
        <v>605</v>
      </c>
      <c r="B15" s="268">
        <v>130</v>
      </c>
      <c r="C15" s="271"/>
    </row>
    <row r="16" spans="1:3" ht="15.75" thickBot="1">
      <c r="A16" s="272" t="s">
        <v>606</v>
      </c>
      <c r="B16" s="268">
        <v>318</v>
      </c>
      <c r="C16" s="271"/>
    </row>
    <row r="17" spans="1:3" ht="15.75" thickBot="1">
      <c r="A17" s="272" t="s">
        <v>607</v>
      </c>
      <c r="B17" s="268">
        <v>152</v>
      </c>
      <c r="C17" s="271"/>
    </row>
    <row r="18" spans="1:3" ht="15.75" thickBot="1">
      <c r="A18" s="272" t="s">
        <v>608</v>
      </c>
      <c r="B18" s="268">
        <v>2976</v>
      </c>
      <c r="C18" s="271"/>
    </row>
    <row r="19" spans="1:3" ht="15.75" thickBot="1">
      <c r="A19" s="272" t="s">
        <v>609</v>
      </c>
      <c r="B19" s="268">
        <v>197</v>
      </c>
      <c r="C19" s="271"/>
    </row>
    <row r="20" spans="1:3" ht="15.75" thickBot="1">
      <c r="A20" s="272" t="s">
        <v>610</v>
      </c>
      <c r="B20" s="268">
        <v>122</v>
      </c>
      <c r="C20" s="269"/>
    </row>
    <row r="21" spans="1:3" ht="15.75" thickBot="1">
      <c r="A21" s="272" t="s">
        <v>611</v>
      </c>
      <c r="B21" s="268">
        <v>1116</v>
      </c>
      <c r="C21" s="269"/>
    </row>
    <row r="22" spans="1:3" ht="15.75" thickBot="1">
      <c r="A22" s="272" t="s">
        <v>612</v>
      </c>
      <c r="B22" s="268">
        <v>195</v>
      </c>
      <c r="C22" s="269"/>
    </row>
    <row r="23" spans="1:3" ht="15.75" thickBot="1">
      <c r="A23" s="272" t="s">
        <v>613</v>
      </c>
      <c r="B23" s="268">
        <v>127</v>
      </c>
      <c r="C23" s="269"/>
    </row>
    <row r="24" spans="1:3" ht="15.75" thickBot="1">
      <c r="A24" s="272" t="s">
        <v>614</v>
      </c>
      <c r="B24" s="268">
        <v>150</v>
      </c>
      <c r="C24" s="269"/>
    </row>
    <row r="25" spans="1:3" ht="15.75" thickBot="1">
      <c r="A25" s="272" t="s">
        <v>615</v>
      </c>
      <c r="B25" s="268">
        <v>73</v>
      </c>
      <c r="C25" s="269"/>
    </row>
    <row r="26" spans="1:3" ht="15.75" thickBot="1">
      <c r="A26" s="272" t="s">
        <v>616</v>
      </c>
      <c r="B26" s="268">
        <v>68</v>
      </c>
      <c r="C26" s="271"/>
    </row>
    <row r="27" spans="1:3" ht="15.75" thickBot="1">
      <c r="A27" s="272" t="s">
        <v>617</v>
      </c>
      <c r="B27" s="268">
        <v>118</v>
      </c>
      <c r="C27" s="271"/>
    </row>
    <row r="28" spans="1:3" ht="15.75" thickBot="1">
      <c r="A28" s="272" t="s">
        <v>618</v>
      </c>
      <c r="B28" s="268">
        <v>198</v>
      </c>
      <c r="C28" s="271"/>
    </row>
    <row r="29" spans="1:3" ht="15.75" thickBot="1">
      <c r="A29" s="272" t="s">
        <v>619</v>
      </c>
      <c r="B29" s="268">
        <v>55</v>
      </c>
      <c r="C29" s="271"/>
    </row>
    <row r="30" spans="1:3" ht="15.75" thickBot="1">
      <c r="A30" s="272" t="s">
        <v>620</v>
      </c>
      <c r="B30" s="268">
        <v>572</v>
      </c>
      <c r="C30" s="271"/>
    </row>
    <row r="31" spans="1:3" ht="16.5" thickBot="1">
      <c r="A31" s="274" t="s">
        <v>192</v>
      </c>
      <c r="B31" s="279"/>
      <c r="C31" s="266">
        <v>26653</v>
      </c>
    </row>
    <row r="32" spans="1:3" ht="15.75" thickBot="1">
      <c r="A32" s="272" t="s">
        <v>621</v>
      </c>
      <c r="B32" s="268">
        <v>1898</v>
      </c>
      <c r="C32" s="269"/>
    </row>
    <row r="33" spans="1:3" ht="15.75" thickBot="1">
      <c r="A33" s="272" t="s">
        <v>622</v>
      </c>
      <c r="B33" s="268">
        <v>4000</v>
      </c>
      <c r="C33" s="271"/>
    </row>
    <row r="34" spans="1:3" ht="15.75" thickBot="1">
      <c r="A34" s="272" t="s">
        <v>623</v>
      </c>
      <c r="B34" s="268">
        <v>5080</v>
      </c>
      <c r="C34" s="271"/>
    </row>
    <row r="35" spans="1:3" ht="15.75" thickBot="1">
      <c r="A35" s="272" t="s">
        <v>624</v>
      </c>
      <c r="B35" s="268">
        <v>1349</v>
      </c>
      <c r="C35" s="271"/>
    </row>
    <row r="36" spans="1:3" ht="15.75" thickBot="1">
      <c r="A36" s="272" t="s">
        <v>625</v>
      </c>
      <c r="B36" s="268">
        <v>254</v>
      </c>
      <c r="C36" s="271"/>
    </row>
    <row r="37" spans="1:3" ht="15.75" thickBot="1">
      <c r="A37" s="272" t="s">
        <v>626</v>
      </c>
      <c r="B37" s="268">
        <v>2032</v>
      </c>
      <c r="C37" s="271"/>
    </row>
    <row r="38" spans="1:3" ht="15.75" thickBot="1">
      <c r="A38" s="272" t="s">
        <v>627</v>
      </c>
      <c r="B38" s="268">
        <v>6000</v>
      </c>
      <c r="C38" s="271"/>
    </row>
    <row r="39" spans="1:3" ht="15.75" thickBot="1">
      <c r="A39" s="272" t="s">
        <v>628</v>
      </c>
      <c r="B39" s="268">
        <v>1277</v>
      </c>
      <c r="C39" s="271"/>
    </row>
    <row r="40" spans="1:3" ht="15.75" thickBot="1">
      <c r="A40" s="272" t="s">
        <v>629</v>
      </c>
      <c r="B40" s="268">
        <v>1905</v>
      </c>
      <c r="C40" s="271"/>
    </row>
    <row r="41" spans="1:3" ht="15.75" thickBot="1">
      <c r="A41" s="272" t="s">
        <v>630</v>
      </c>
      <c r="B41" s="268">
        <v>2858</v>
      </c>
      <c r="C41" s="271"/>
    </row>
    <row r="42" spans="1:3" ht="15.75" thickBot="1">
      <c r="A42" s="275"/>
      <c r="B42" s="280"/>
      <c r="C42" s="271"/>
    </row>
    <row r="43" spans="1:3" ht="16.5" thickBot="1">
      <c r="A43" s="276" t="s">
        <v>23</v>
      </c>
      <c r="B43" s="279"/>
      <c r="C43" s="266">
        <v>69568</v>
      </c>
    </row>
  </sheetData>
  <sheetProtection/>
  <printOptions/>
  <pageMargins left="1.1023622047244095" right="0.7086614173228347" top="0.8661417322834646" bottom="0.7480314960629921" header="0.42" footer="0.31496062992125984"/>
  <pageSetup horizontalDpi="300" verticalDpi="300" orientation="portrait" paperSize="9" scale="78" r:id="rId1"/>
  <headerFooter>
    <oddHeader>&amp;C&amp;"Times New Roman,Normál"&amp;11Az Önkormányzat és intézményei 2014. évi felhalmozási kiadásainak részletezése célok szerint&amp;R10.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4" sqref="C4"/>
    </sheetView>
  </sheetViews>
  <sheetFormatPr defaultColWidth="9.00390625" defaultRowHeight="12.75"/>
  <cols>
    <col min="1" max="1" width="9.00390625" style="78" customWidth="1"/>
    <col min="2" max="2" width="9.125" style="78" hidden="1" customWidth="1"/>
    <col min="3" max="3" width="37.875" style="78" customWidth="1"/>
    <col min="4" max="4" width="19.00390625" style="306" customWidth="1"/>
    <col min="5" max="5" width="15.625" style="306" customWidth="1"/>
    <col min="6" max="16384" width="9.125" style="78" customWidth="1"/>
  </cols>
  <sheetData>
    <row r="1" spans="1:5" ht="45">
      <c r="A1" s="79" t="s">
        <v>267</v>
      </c>
      <c r="B1" s="79"/>
      <c r="C1" s="79" t="s">
        <v>78</v>
      </c>
      <c r="D1" s="303" t="s">
        <v>643</v>
      </c>
      <c r="E1" s="303" t="s">
        <v>644</v>
      </c>
    </row>
    <row r="2" spans="1:5" ht="15">
      <c r="A2" s="80" t="s">
        <v>268</v>
      </c>
      <c r="B2" s="80">
        <v>1</v>
      </c>
      <c r="C2" s="80" t="s">
        <v>269</v>
      </c>
      <c r="D2" s="305">
        <v>5368</v>
      </c>
      <c r="E2" s="305">
        <v>6983</v>
      </c>
    </row>
    <row r="3" spans="1:5" ht="15">
      <c r="A3" s="80" t="s">
        <v>270</v>
      </c>
      <c r="B3" s="80">
        <v>5</v>
      </c>
      <c r="C3" s="80" t="s">
        <v>272</v>
      </c>
      <c r="D3" s="305">
        <v>10467</v>
      </c>
      <c r="E3" s="305">
        <v>10136</v>
      </c>
    </row>
    <row r="4" spans="1:5" ht="15">
      <c r="A4" s="80" t="s">
        <v>271</v>
      </c>
      <c r="B4" s="80">
        <v>8</v>
      </c>
      <c r="C4" s="80" t="s">
        <v>274</v>
      </c>
      <c r="D4" s="305">
        <v>8276</v>
      </c>
      <c r="E4" s="305">
        <v>8276</v>
      </c>
    </row>
    <row r="5" spans="1:5" ht="15">
      <c r="A5" s="80" t="s">
        <v>273</v>
      </c>
      <c r="B5" s="80">
        <v>14</v>
      </c>
      <c r="C5" s="80" t="s">
        <v>276</v>
      </c>
      <c r="D5" s="305">
        <v>1150</v>
      </c>
      <c r="E5" s="305">
        <f>862+652</f>
        <v>1514</v>
      </c>
    </row>
    <row r="6" spans="1:5" ht="15">
      <c r="A6" s="80" t="s">
        <v>645</v>
      </c>
      <c r="B6" s="80">
        <v>15</v>
      </c>
      <c r="C6" s="80" t="s">
        <v>278</v>
      </c>
      <c r="D6" s="305">
        <v>300</v>
      </c>
      <c r="E6" s="305">
        <v>275</v>
      </c>
    </row>
    <row r="7" spans="1:6" ht="15">
      <c r="A7" s="80" t="s">
        <v>275</v>
      </c>
      <c r="B7" s="80">
        <v>19</v>
      </c>
      <c r="C7" s="80" t="s">
        <v>280</v>
      </c>
      <c r="D7" s="305">
        <f>100+2304+700</f>
        <v>3104</v>
      </c>
      <c r="E7" s="305">
        <f>2304+100</f>
        <v>2404</v>
      </c>
      <c r="F7" s="304"/>
    </row>
    <row r="8" spans="1:5" ht="29.25">
      <c r="A8" s="80" t="s">
        <v>277</v>
      </c>
      <c r="B8" s="80">
        <v>20</v>
      </c>
      <c r="C8" s="81" t="s">
        <v>282</v>
      </c>
      <c r="D8" s="305">
        <v>12920</v>
      </c>
      <c r="E8" s="305">
        <f>9432+659</f>
        <v>10091</v>
      </c>
    </row>
    <row r="9" spans="1:5" ht="15">
      <c r="A9" s="80" t="s">
        <v>279</v>
      </c>
      <c r="B9" s="80">
        <v>27</v>
      </c>
      <c r="C9" s="80" t="s">
        <v>283</v>
      </c>
      <c r="D9" s="305">
        <v>500</v>
      </c>
      <c r="E9" s="305">
        <v>439</v>
      </c>
    </row>
    <row r="10" spans="1:5" ht="15">
      <c r="A10" s="80" t="s">
        <v>281</v>
      </c>
      <c r="B10" s="80">
        <v>28</v>
      </c>
      <c r="C10" s="80" t="s">
        <v>284</v>
      </c>
      <c r="D10" s="305">
        <v>348</v>
      </c>
      <c r="E10" s="305">
        <v>29</v>
      </c>
    </row>
    <row r="11" spans="1:5" ht="15">
      <c r="A11" s="385" t="s">
        <v>193</v>
      </c>
      <c r="B11" s="386"/>
      <c r="C11" s="387"/>
      <c r="D11" s="305">
        <f>SUM(D2:D10)</f>
        <v>42433</v>
      </c>
      <c r="E11" s="305">
        <f>SUM(E2:E10)</f>
        <v>40147</v>
      </c>
    </row>
    <row r="13" ht="15">
      <c r="E13" s="307"/>
    </row>
  </sheetData>
  <sheetProtection/>
  <mergeCells count="1">
    <mergeCell ref="A11:C11"/>
  </mergeCells>
  <printOptions/>
  <pageMargins left="0.83" right="0.7086614173228347" top="1.220472440944882" bottom="0.7480314960629921" header="0.31496062992125984" footer="0.31496062992125984"/>
  <pageSetup horizontalDpi="600" verticalDpi="600" orientation="portrait" paperSize="9" r:id="rId1"/>
  <headerFooter>
    <oddHeader>&amp;CA lakosságnak juttatott támogatások, szociális, rászorultsági jellegű ellátások részletezése &amp;R
11.melléklet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3"/>
  <sheetViews>
    <sheetView zoomScale="75" zoomScaleNormal="75" zoomScalePageLayoutView="0" workbookViewId="0" topLeftCell="A1">
      <selection activeCell="C25" sqref="C25"/>
    </sheetView>
  </sheetViews>
  <sheetFormatPr defaultColWidth="9.00390625" defaultRowHeight="12.75"/>
  <cols>
    <col min="1" max="1" width="6.625" style="199" customWidth="1"/>
    <col min="2" max="2" width="33.125" style="78" customWidth="1"/>
    <col min="3" max="3" width="15.625" style="200" customWidth="1"/>
    <col min="4" max="4" width="12.75390625" style="200" customWidth="1"/>
    <col min="5" max="5" width="9.375" style="201" customWidth="1"/>
    <col min="6" max="6" width="15.875" style="78" customWidth="1"/>
    <col min="7" max="7" width="12.00390625" style="78" customWidth="1"/>
    <col min="8" max="11" width="9.125" style="78" customWidth="1"/>
    <col min="12" max="12" width="9.625" style="78" customWidth="1"/>
    <col min="13" max="16384" width="9.125" style="78" customWidth="1"/>
  </cols>
  <sheetData>
    <row r="1" spans="1:9" s="41" customFormat="1" ht="15.75" thickBot="1">
      <c r="A1" s="180"/>
      <c r="C1" s="181"/>
      <c r="D1" s="181"/>
      <c r="E1" s="181"/>
      <c r="F1" s="181"/>
      <c r="G1" s="181"/>
      <c r="H1" s="181"/>
      <c r="I1" s="181"/>
    </row>
    <row r="2" spans="1:15" s="41" customFormat="1" ht="42.75" customHeight="1">
      <c r="A2" s="388" t="s">
        <v>349</v>
      </c>
      <c r="B2" s="390" t="s">
        <v>78</v>
      </c>
      <c r="C2" s="392" t="s">
        <v>350</v>
      </c>
      <c r="D2" s="392"/>
      <c r="E2" s="392"/>
      <c r="F2" s="393" t="s">
        <v>351</v>
      </c>
      <c r="G2" s="393"/>
      <c r="H2" s="393"/>
      <c r="I2" s="182" t="s">
        <v>352</v>
      </c>
      <c r="J2" s="394" t="s">
        <v>353</v>
      </c>
      <c r="K2" s="394"/>
      <c r="L2" s="394"/>
      <c r="M2" s="394"/>
      <c r="N2" s="394"/>
      <c r="O2" s="395"/>
    </row>
    <row r="3" spans="1:15" s="41" customFormat="1" ht="75">
      <c r="A3" s="389"/>
      <c r="B3" s="391"/>
      <c r="C3" s="183" t="s">
        <v>354</v>
      </c>
      <c r="D3" s="183" t="s">
        <v>355</v>
      </c>
      <c r="E3" s="184" t="s">
        <v>356</v>
      </c>
      <c r="F3" s="183" t="s">
        <v>354</v>
      </c>
      <c r="G3" s="183" t="s">
        <v>355</v>
      </c>
      <c r="H3" s="184" t="s">
        <v>356</v>
      </c>
      <c r="I3" s="182"/>
      <c r="J3" s="185" t="s">
        <v>357</v>
      </c>
      <c r="K3" s="185" t="s">
        <v>358</v>
      </c>
      <c r="L3" s="186" t="s">
        <v>359</v>
      </c>
      <c r="M3" s="185" t="s">
        <v>360</v>
      </c>
      <c r="N3" s="186" t="s">
        <v>361</v>
      </c>
      <c r="O3" s="186" t="s">
        <v>362</v>
      </c>
    </row>
    <row r="4" spans="1:15" s="41" customFormat="1" ht="15">
      <c r="A4" s="187"/>
      <c r="B4" s="188" t="s">
        <v>363</v>
      </c>
      <c r="C4" s="189"/>
      <c r="D4" s="189"/>
      <c r="E4" s="182"/>
      <c r="F4" s="43"/>
      <c r="G4" s="43"/>
      <c r="H4" s="188"/>
      <c r="I4" s="182"/>
      <c r="J4" s="43"/>
      <c r="K4" s="43"/>
      <c r="L4" s="43"/>
      <c r="M4" s="43"/>
      <c r="N4" s="43"/>
      <c r="O4" s="43"/>
    </row>
    <row r="5" spans="1:15" s="41" customFormat="1" ht="15">
      <c r="A5" s="187">
        <v>1</v>
      </c>
      <c r="B5" s="43" t="s">
        <v>364</v>
      </c>
      <c r="C5" s="189">
        <v>1</v>
      </c>
      <c r="D5" s="189"/>
      <c r="E5" s="182">
        <f>+D5+C5</f>
        <v>1</v>
      </c>
      <c r="F5" s="43"/>
      <c r="G5" s="43"/>
      <c r="H5" s="188">
        <f>+G5+F5</f>
        <v>0</v>
      </c>
      <c r="I5" s="182">
        <f>SUM(E5)</f>
        <v>1</v>
      </c>
      <c r="J5" s="43"/>
      <c r="K5" s="43"/>
      <c r="L5" s="43"/>
      <c r="M5" s="43"/>
      <c r="N5" s="43"/>
      <c r="O5" s="43"/>
    </row>
    <row r="6" spans="1:15" s="41" customFormat="1" ht="30">
      <c r="A6" s="187">
        <v>2</v>
      </c>
      <c r="B6" s="42" t="s">
        <v>365</v>
      </c>
      <c r="C6" s="189">
        <v>1</v>
      </c>
      <c r="D6" s="189"/>
      <c r="E6" s="182">
        <f aca="true" t="shared" si="0" ref="E6:E11">+D6+C6</f>
        <v>1</v>
      </c>
      <c r="F6" s="43"/>
      <c r="G6" s="43">
        <v>2</v>
      </c>
      <c r="H6" s="188">
        <f>+G6+F6</f>
        <v>2</v>
      </c>
      <c r="I6" s="182">
        <f>+H6+E6</f>
        <v>3</v>
      </c>
      <c r="J6" s="43"/>
      <c r="K6" s="43"/>
      <c r="L6" s="43"/>
      <c r="M6" s="43"/>
      <c r="N6" s="43"/>
      <c r="O6" s="43"/>
    </row>
    <row r="7" spans="1:15" s="190" customFormat="1" ht="15">
      <c r="A7" s="187">
        <v>3</v>
      </c>
      <c r="B7" s="42" t="s">
        <v>366</v>
      </c>
      <c r="C7" s="189"/>
      <c r="D7" s="189">
        <v>14</v>
      </c>
      <c r="E7" s="182">
        <f t="shared" si="0"/>
        <v>14</v>
      </c>
      <c r="F7" s="43"/>
      <c r="G7" s="43">
        <v>1</v>
      </c>
      <c r="H7" s="188">
        <f>+G7+F7</f>
        <v>1</v>
      </c>
      <c r="I7" s="182">
        <f>+H7+E7</f>
        <v>15</v>
      </c>
      <c r="J7" s="43"/>
      <c r="K7" s="43"/>
      <c r="L7" s="43"/>
      <c r="M7" s="43"/>
      <c r="N7" s="43"/>
      <c r="O7" s="43"/>
    </row>
    <row r="8" spans="1:15" s="41" customFormat="1" ht="15">
      <c r="A8" s="187">
        <v>4</v>
      </c>
      <c r="B8" s="43" t="s">
        <v>367</v>
      </c>
      <c r="C8" s="189">
        <v>0</v>
      </c>
      <c r="D8" s="189"/>
      <c r="E8" s="182">
        <f t="shared" si="0"/>
        <v>0</v>
      </c>
      <c r="F8" s="43"/>
      <c r="G8" s="43"/>
      <c r="H8" s="188">
        <f>+G8+F8</f>
        <v>0</v>
      </c>
      <c r="I8" s="182">
        <v>0</v>
      </c>
      <c r="J8" s="43"/>
      <c r="K8" s="43"/>
      <c r="L8" s="43">
        <v>21</v>
      </c>
      <c r="M8" s="43"/>
      <c r="N8" s="43"/>
      <c r="O8" s="43"/>
    </row>
    <row r="9" spans="1:15" s="194" customFormat="1" ht="14.25">
      <c r="A9" s="191"/>
      <c r="B9" s="192" t="s">
        <v>368</v>
      </c>
      <c r="C9" s="193">
        <f>SUM(C5:C8)</f>
        <v>2</v>
      </c>
      <c r="D9" s="193">
        <f>SUM(D5:D8)</f>
        <v>14</v>
      </c>
      <c r="E9" s="193">
        <f>SUM(E5:E8)</f>
        <v>16</v>
      </c>
      <c r="F9" s="193"/>
      <c r="G9" s="193">
        <f>SUM(G5:G8)</f>
        <v>3</v>
      </c>
      <c r="H9" s="193">
        <f>SUM(H5:H8)</f>
        <v>3</v>
      </c>
      <c r="I9" s="193">
        <f>SUM(I5:I8)</f>
        <v>19</v>
      </c>
      <c r="J9" s="188"/>
      <c r="K9" s="188"/>
      <c r="L9" s="188"/>
      <c r="M9" s="188"/>
      <c r="N9" s="188"/>
      <c r="O9" s="188"/>
    </row>
    <row r="10" spans="1:15" s="41" customFormat="1" ht="15">
      <c r="A10" s="187">
        <v>1</v>
      </c>
      <c r="B10" s="43" t="s">
        <v>369</v>
      </c>
      <c r="C10" s="193">
        <v>22</v>
      </c>
      <c r="D10" s="193">
        <v>1</v>
      </c>
      <c r="E10" s="182">
        <f t="shared" si="0"/>
        <v>23</v>
      </c>
      <c r="F10" s="188"/>
      <c r="G10" s="188"/>
      <c r="H10" s="188"/>
      <c r="I10" s="182">
        <f>SUM(E10+H10)</f>
        <v>23</v>
      </c>
      <c r="J10" s="188"/>
      <c r="K10" s="188"/>
      <c r="L10" s="188"/>
      <c r="M10" s="188"/>
      <c r="N10" s="43"/>
      <c r="O10" s="43"/>
    </row>
    <row r="11" spans="1:15" s="41" customFormat="1" ht="15">
      <c r="A11" s="187">
        <v>2</v>
      </c>
      <c r="B11" s="43" t="s">
        <v>370</v>
      </c>
      <c r="C11" s="193">
        <v>18</v>
      </c>
      <c r="D11" s="193">
        <v>8</v>
      </c>
      <c r="E11" s="182">
        <f t="shared" si="0"/>
        <v>26</v>
      </c>
      <c r="F11" s="188"/>
      <c r="G11" s="188"/>
      <c r="H11" s="188"/>
      <c r="I11" s="182">
        <f>SUM(E11)</f>
        <v>26</v>
      </c>
      <c r="J11" s="188"/>
      <c r="K11" s="188"/>
      <c r="L11" s="188"/>
      <c r="M11" s="188"/>
      <c r="N11" s="43"/>
      <c r="O11" s="43"/>
    </row>
    <row r="12" spans="1:15" s="41" customFormat="1" ht="15">
      <c r="A12" s="187"/>
      <c r="B12" s="43" t="s">
        <v>104</v>
      </c>
      <c r="C12" s="193">
        <v>3</v>
      </c>
      <c r="D12" s="193"/>
      <c r="E12" s="182">
        <f>+D12+C12</f>
        <v>3</v>
      </c>
      <c r="F12" s="188"/>
      <c r="G12" s="188"/>
      <c r="H12" s="188"/>
      <c r="I12" s="182">
        <f>SUM(E12)</f>
        <v>3</v>
      </c>
      <c r="J12" s="188"/>
      <c r="K12" s="188"/>
      <c r="L12" s="188"/>
      <c r="M12" s="188"/>
      <c r="N12" s="43"/>
      <c r="O12" s="43"/>
    </row>
    <row r="13" spans="1:15" s="41" customFormat="1" ht="15">
      <c r="A13" s="195"/>
      <c r="B13" s="196" t="s">
        <v>371</v>
      </c>
      <c r="C13" s="197">
        <f>SUM(C9:C12)</f>
        <v>45</v>
      </c>
      <c r="D13" s="197">
        <f>SUM(D9:D12)</f>
        <v>23</v>
      </c>
      <c r="E13" s="197">
        <f>SUM(E9:E12)</f>
        <v>68</v>
      </c>
      <c r="F13" s="196">
        <f>SUM(F9:F12)</f>
        <v>0</v>
      </c>
      <c r="G13" s="196">
        <f>SUM(G9:G12)</f>
        <v>3</v>
      </c>
      <c r="H13" s="196">
        <f>SUM(F13:G13)</f>
        <v>3</v>
      </c>
      <c r="I13" s="196">
        <f>SUM(I9:I12)</f>
        <v>71</v>
      </c>
      <c r="J13" s="196">
        <f>SUM(J9)</f>
        <v>0</v>
      </c>
      <c r="K13" s="198"/>
      <c r="L13" s="196">
        <f>SUM(L8)</f>
        <v>21</v>
      </c>
      <c r="M13" s="198">
        <f>SUM(M8)</f>
        <v>0</v>
      </c>
      <c r="N13" s="198">
        <f>SUM(N9)</f>
        <v>0</v>
      </c>
      <c r="O13" s="198"/>
    </row>
  </sheetData>
  <sheetProtection/>
  <mergeCells count="5">
    <mergeCell ref="A2:A3"/>
    <mergeCell ref="B2:B3"/>
    <mergeCell ref="C2:E2"/>
    <mergeCell ref="F2:H2"/>
    <mergeCell ref="J2:O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4" r:id="rId1"/>
  <headerFooter>
    <oddHeader>&amp;CCsákvár Város Önkormányzata és intézményeinek 2014. évi Létszáma&amp;R12.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60" zoomScalePageLayoutView="0" workbookViewId="0" topLeftCell="A1">
      <selection activeCell="G7" sqref="G7"/>
    </sheetView>
  </sheetViews>
  <sheetFormatPr defaultColWidth="9.00390625" defaultRowHeight="12.75"/>
  <cols>
    <col min="1" max="1" width="9.125" style="209" customWidth="1"/>
    <col min="2" max="2" width="7.125" style="209" customWidth="1"/>
    <col min="3" max="3" width="6.75390625" style="209" customWidth="1"/>
    <col min="4" max="4" width="9.125" style="209" hidden="1" customWidth="1"/>
    <col min="5" max="5" width="16.25390625" style="238" customWidth="1"/>
    <col min="6" max="6" width="15.75390625" style="238" customWidth="1"/>
    <col min="7" max="7" width="11.125" style="238" customWidth="1"/>
    <col min="8" max="8" width="11.25390625" style="238" customWidth="1"/>
    <col min="9" max="9" width="11.625" style="238" bestFit="1" customWidth="1"/>
    <col min="10" max="16384" width="9.125" style="209" customWidth="1"/>
  </cols>
  <sheetData>
    <row r="1" spans="1:9" ht="18.75">
      <c r="A1" s="396" t="s">
        <v>523</v>
      </c>
      <c r="B1" s="396"/>
      <c r="C1" s="396"/>
      <c r="D1" s="396"/>
      <c r="E1" s="396"/>
      <c r="F1" s="396"/>
      <c r="G1" s="396"/>
      <c r="H1" s="396"/>
      <c r="I1" s="396"/>
    </row>
    <row r="2" spans="1:9" ht="18.75">
      <c r="A2" s="212"/>
      <c r="B2" s="212"/>
      <c r="C2" s="212"/>
      <c r="D2" s="212"/>
      <c r="E2" s="212"/>
      <c r="F2" s="212"/>
      <c r="G2" s="212"/>
      <c r="H2" s="212"/>
      <c r="I2" s="212"/>
    </row>
    <row r="3" spans="1:9" ht="15.75" thickBot="1">
      <c r="A3" s="210"/>
      <c r="B3" s="210"/>
      <c r="C3" s="210"/>
      <c r="D3" s="210"/>
      <c r="E3" s="211"/>
      <c r="F3" s="211"/>
      <c r="G3" s="211"/>
      <c r="H3" s="211"/>
      <c r="I3" s="213" t="s">
        <v>524</v>
      </c>
    </row>
    <row r="4" spans="1:9" ht="63.75" thickBot="1">
      <c r="A4" s="214"/>
      <c r="B4" s="215"/>
      <c r="C4" s="215"/>
      <c r="D4" s="215"/>
      <c r="E4" s="216" t="s">
        <v>642</v>
      </c>
      <c r="F4" s="216" t="s">
        <v>641</v>
      </c>
      <c r="G4" s="217" t="s">
        <v>532</v>
      </c>
      <c r="H4" s="217" t="s">
        <v>104</v>
      </c>
      <c r="I4" s="218" t="s">
        <v>525</v>
      </c>
    </row>
    <row r="5" spans="1:9" ht="16.5" thickBot="1">
      <c r="A5" s="219" t="s">
        <v>526</v>
      </c>
      <c r="B5" s="220"/>
      <c r="C5" s="220"/>
      <c r="D5" s="220"/>
      <c r="E5" s="221"/>
      <c r="F5" s="221"/>
      <c r="G5" s="221"/>
      <c r="H5" s="221"/>
      <c r="I5" s="222"/>
    </row>
    <row r="6" spans="1:9" ht="16.5" thickTop="1">
      <c r="A6" s="223"/>
      <c r="B6" s="224"/>
      <c r="C6" s="224"/>
      <c r="D6" s="224"/>
      <c r="E6" s="225"/>
      <c r="F6" s="225"/>
      <c r="G6" s="225"/>
      <c r="H6" s="225"/>
      <c r="I6" s="226"/>
    </row>
    <row r="7" spans="1:9" ht="15.75">
      <c r="A7" s="223" t="s">
        <v>527</v>
      </c>
      <c r="B7" s="224"/>
      <c r="C7" s="224"/>
      <c r="D7" s="224"/>
      <c r="E7" s="225">
        <v>20533</v>
      </c>
      <c r="F7" s="225">
        <v>643</v>
      </c>
      <c r="G7" s="225">
        <v>318</v>
      </c>
      <c r="H7" s="225">
        <v>461</v>
      </c>
      <c r="I7" s="226">
        <f>+H7+G7+F7+E7</f>
        <v>21955</v>
      </c>
    </row>
    <row r="8" spans="1:9" ht="16.5" thickBot="1">
      <c r="A8" s="223" t="s">
        <v>528</v>
      </c>
      <c r="B8" s="224"/>
      <c r="C8" s="224"/>
      <c r="D8" s="224"/>
      <c r="E8" s="225">
        <v>167</v>
      </c>
      <c r="F8" s="225">
        <v>185</v>
      </c>
      <c r="G8" s="225">
        <v>0</v>
      </c>
      <c r="H8" s="225">
        <v>0</v>
      </c>
      <c r="I8" s="226">
        <f>+H8+G8+F8+E8</f>
        <v>352</v>
      </c>
    </row>
    <row r="9" spans="1:9" ht="16.5" thickTop="1">
      <c r="A9" s="227" t="s">
        <v>371</v>
      </c>
      <c r="B9" s="224"/>
      <c r="C9" s="224"/>
      <c r="D9" s="224"/>
      <c r="E9" s="228">
        <f>E7+E8</f>
        <v>20700</v>
      </c>
      <c r="F9" s="228">
        <f>F7+F8</f>
        <v>828</v>
      </c>
      <c r="G9" s="228">
        <f>G7+G8</f>
        <v>318</v>
      </c>
      <c r="H9" s="228">
        <f>H7+H8</f>
        <v>461</v>
      </c>
      <c r="I9" s="228">
        <f>I7+I8</f>
        <v>22307</v>
      </c>
    </row>
    <row r="10" spans="1:9" ht="16.5" thickBot="1">
      <c r="A10" s="223"/>
      <c r="B10" s="224"/>
      <c r="C10" s="224"/>
      <c r="D10" s="224"/>
      <c r="E10" s="225"/>
      <c r="F10" s="225"/>
      <c r="G10" s="225"/>
      <c r="H10" s="225"/>
      <c r="I10" s="226"/>
    </row>
    <row r="11" spans="1:9" ht="17.25" thickBot="1" thickTop="1">
      <c r="A11" s="229" t="s">
        <v>529</v>
      </c>
      <c r="B11" s="230"/>
      <c r="C11" s="230"/>
      <c r="D11" s="230"/>
      <c r="E11" s="231"/>
      <c r="F11" s="231"/>
      <c r="G11" s="231"/>
      <c r="H11" s="231"/>
      <c r="I11" s="232"/>
    </row>
    <row r="12" spans="1:9" ht="16.5" thickTop="1">
      <c r="A12" s="223"/>
      <c r="B12" s="224"/>
      <c r="C12" s="224"/>
      <c r="D12" s="224"/>
      <c r="E12" s="225"/>
      <c r="F12" s="225"/>
      <c r="G12" s="225"/>
      <c r="H12" s="225"/>
      <c r="I12" s="226"/>
    </row>
    <row r="13" spans="1:9" ht="15.75">
      <c r="A13" s="223" t="s">
        <v>79</v>
      </c>
      <c r="B13" s="224"/>
      <c r="C13" s="224"/>
      <c r="D13" s="224"/>
      <c r="E13" s="225">
        <v>722546</v>
      </c>
      <c r="F13" s="225">
        <v>100973</v>
      </c>
      <c r="G13" s="225">
        <v>121396</v>
      </c>
      <c r="H13" s="225">
        <v>12314</v>
      </c>
      <c r="I13" s="226">
        <f>+H13+G13+F13+E13</f>
        <v>957229</v>
      </c>
    </row>
    <row r="14" spans="1:9" ht="15.75">
      <c r="A14" s="223" t="s">
        <v>80</v>
      </c>
      <c r="B14" s="224"/>
      <c r="C14" s="224"/>
      <c r="D14" s="224"/>
      <c r="E14" s="225">
        <v>658058</v>
      </c>
      <c r="F14" s="225">
        <v>100778</v>
      </c>
      <c r="G14" s="225">
        <v>121061</v>
      </c>
      <c r="H14" s="225">
        <v>12458</v>
      </c>
      <c r="I14" s="226">
        <f>+H14+G14+F14+E14</f>
        <v>892355</v>
      </c>
    </row>
    <row r="15" spans="1:9" ht="16.5" thickBot="1">
      <c r="A15" s="223" t="s">
        <v>530</v>
      </c>
      <c r="B15" s="224"/>
      <c r="C15" s="224"/>
      <c r="D15" s="224"/>
      <c r="E15" s="225"/>
      <c r="F15" s="225"/>
      <c r="G15" s="225"/>
      <c r="H15" s="225"/>
      <c r="I15" s="226">
        <f>+H15+G15+F15+E15</f>
        <v>0</v>
      </c>
    </row>
    <row r="16" spans="1:9" ht="16.5" thickTop="1">
      <c r="A16" s="227" t="s">
        <v>371</v>
      </c>
      <c r="B16" s="224"/>
      <c r="C16" s="224"/>
      <c r="D16" s="224"/>
      <c r="E16" s="228">
        <f>E13-E14</f>
        <v>64488</v>
      </c>
      <c r="F16" s="228">
        <f>F13-F14</f>
        <v>195</v>
      </c>
      <c r="G16" s="228">
        <f>G13-G14</f>
        <v>335</v>
      </c>
      <c r="H16" s="228">
        <f>H13-H14</f>
        <v>-144</v>
      </c>
      <c r="I16" s="228">
        <f>I13-I14</f>
        <v>64874</v>
      </c>
    </row>
    <row r="17" spans="1:9" ht="16.5" thickBot="1">
      <c r="A17" s="223"/>
      <c r="B17" s="224"/>
      <c r="C17" s="224"/>
      <c r="D17" s="224"/>
      <c r="E17" s="225"/>
      <c r="F17" s="225"/>
      <c r="G17" s="225"/>
      <c r="H17" s="225"/>
      <c r="I17" s="226"/>
    </row>
    <row r="18" spans="1:9" ht="17.25" thickBot="1" thickTop="1">
      <c r="A18" s="229" t="s">
        <v>531</v>
      </c>
      <c r="B18" s="230"/>
      <c r="C18" s="230"/>
      <c r="D18" s="230"/>
      <c r="E18" s="231"/>
      <c r="F18" s="231"/>
      <c r="G18" s="231"/>
      <c r="H18" s="231"/>
      <c r="I18" s="232"/>
    </row>
    <row r="19" spans="1:9" ht="16.5" thickTop="1">
      <c r="A19" s="223"/>
      <c r="B19" s="224"/>
      <c r="C19" s="224"/>
      <c r="D19" s="224"/>
      <c r="E19" s="225"/>
      <c r="F19" s="225"/>
      <c r="G19" s="225"/>
      <c r="H19" s="225"/>
      <c r="I19" s="226"/>
    </row>
    <row r="20" spans="1:9" ht="15.75">
      <c r="A20" s="223" t="s">
        <v>527</v>
      </c>
      <c r="B20" s="224"/>
      <c r="C20" s="224"/>
      <c r="D20" s="224"/>
      <c r="E20" s="225">
        <v>85146</v>
      </c>
      <c r="F20" s="225">
        <v>916</v>
      </c>
      <c r="G20" s="225">
        <v>522</v>
      </c>
      <c r="H20" s="225">
        <v>317</v>
      </c>
      <c r="I20" s="226">
        <f>+E20+F20+G20+H20</f>
        <v>86901</v>
      </c>
    </row>
    <row r="21" spans="1:9" ht="16.5" thickBot="1">
      <c r="A21" s="223" t="s">
        <v>528</v>
      </c>
      <c r="B21" s="224"/>
      <c r="C21" s="224"/>
      <c r="D21" s="224"/>
      <c r="E21" s="225">
        <v>42</v>
      </c>
      <c r="F21" s="225">
        <v>107</v>
      </c>
      <c r="G21" s="225">
        <v>131</v>
      </c>
      <c r="H21" s="225">
        <v>0</v>
      </c>
      <c r="I21" s="226">
        <f>+E21+F21+G21+H21</f>
        <v>280</v>
      </c>
    </row>
    <row r="22" spans="1:9" ht="17.25" thickBot="1" thickTop="1">
      <c r="A22" s="233" t="s">
        <v>371</v>
      </c>
      <c r="B22" s="234"/>
      <c r="C22" s="234"/>
      <c r="D22" s="234"/>
      <c r="E22" s="235">
        <f>E20+E21</f>
        <v>85188</v>
      </c>
      <c r="F22" s="235">
        <f>F20+F21</f>
        <v>1023</v>
      </c>
      <c r="G22" s="235">
        <f>G20+G21</f>
        <v>653</v>
      </c>
      <c r="H22" s="235">
        <f>H20+H21</f>
        <v>317</v>
      </c>
      <c r="I22" s="235">
        <f>I20+I21</f>
        <v>87181</v>
      </c>
    </row>
    <row r="23" spans="1:9" ht="15.75">
      <c r="A23" s="236"/>
      <c r="B23" s="236"/>
      <c r="C23" s="236"/>
      <c r="D23" s="236"/>
      <c r="E23" s="237"/>
      <c r="F23" s="237"/>
      <c r="G23" s="237"/>
      <c r="H23" s="237"/>
      <c r="I23" s="237"/>
    </row>
  </sheetData>
  <sheetProtection/>
  <mergeCells count="1">
    <mergeCell ref="A1:I1"/>
  </mergeCell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Header>&amp;R13.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PageLayoutView="0" workbookViewId="0" topLeftCell="A16">
      <selection activeCell="B5" sqref="B5"/>
    </sheetView>
  </sheetViews>
  <sheetFormatPr defaultColWidth="9.00390625" defaultRowHeight="12.75"/>
  <cols>
    <col min="1" max="1" width="53.375" style="0" bestFit="1" customWidth="1"/>
    <col min="2" max="2" width="21.00390625" style="0" customWidth="1"/>
    <col min="3" max="3" width="21.125" style="0" customWidth="1"/>
    <col min="4" max="4" width="16.00390625" style="0" customWidth="1"/>
    <col min="5" max="5" width="15.625" style="0" customWidth="1"/>
    <col min="6" max="6" width="17.00390625" style="0" customWidth="1"/>
    <col min="7" max="7" width="17.375" style="0" customWidth="1"/>
    <col min="8" max="8" width="20.25390625" style="248" bestFit="1" customWidth="1"/>
  </cols>
  <sheetData>
    <row r="1" spans="1:8" ht="20.25">
      <c r="A1" s="397" t="s">
        <v>533</v>
      </c>
      <c r="B1" s="398"/>
      <c r="C1" s="398"/>
      <c r="D1" s="398"/>
      <c r="E1" s="398"/>
      <c r="F1" s="398"/>
      <c r="G1" s="398"/>
      <c r="H1" s="398"/>
    </row>
    <row r="2" ht="20.25">
      <c r="A2" s="239"/>
    </row>
    <row r="3" ht="17.25" thickBot="1">
      <c r="A3" s="240" t="s">
        <v>582</v>
      </c>
    </row>
    <row r="4" spans="1:8" s="244" customFormat="1" ht="33.75" customHeight="1" thickBot="1">
      <c r="A4" s="242" t="s">
        <v>588</v>
      </c>
      <c r="B4" s="243" t="s">
        <v>586</v>
      </c>
      <c r="C4" s="243" t="s">
        <v>587</v>
      </c>
      <c r="D4" s="250"/>
      <c r="E4" s="250"/>
      <c r="F4" s="250"/>
      <c r="G4" s="250"/>
      <c r="H4" s="251"/>
    </row>
    <row r="5" spans="1:8" s="203" customFormat="1" ht="16.5" thickBot="1">
      <c r="A5" s="260" t="s">
        <v>589</v>
      </c>
      <c r="B5" s="262">
        <v>99</v>
      </c>
      <c r="C5" s="261">
        <v>14305</v>
      </c>
      <c r="H5" s="257"/>
    </row>
    <row r="6" spans="1:8" s="203" customFormat="1" ht="15.75">
      <c r="A6" s="256"/>
      <c r="H6" s="257"/>
    </row>
    <row r="7" ht="16.5">
      <c r="A7" s="240" t="s">
        <v>584</v>
      </c>
    </row>
    <row r="8" ht="15.75">
      <c r="A8" s="256" t="s">
        <v>583</v>
      </c>
    </row>
    <row r="9" ht="16.5">
      <c r="A9" s="240"/>
    </row>
    <row r="10" ht="17.25" thickBot="1">
      <c r="A10" s="240" t="s">
        <v>569</v>
      </c>
    </row>
    <row r="11" spans="1:8" s="244" customFormat="1" ht="33.75" customHeight="1" thickBot="1">
      <c r="A11" s="242" t="s">
        <v>570</v>
      </c>
      <c r="B11" s="243" t="s">
        <v>571</v>
      </c>
      <c r="C11" s="243" t="s">
        <v>572</v>
      </c>
      <c r="D11" s="250"/>
      <c r="E11" s="250"/>
      <c r="F11" s="250"/>
      <c r="G11" s="250"/>
      <c r="H11" s="251"/>
    </row>
    <row r="12" spans="1:3" ht="16.5" thickBot="1">
      <c r="A12" s="245" t="s">
        <v>575</v>
      </c>
      <c r="B12" s="241" t="s">
        <v>573</v>
      </c>
      <c r="C12" s="241" t="s">
        <v>573</v>
      </c>
    </row>
    <row r="13" spans="1:3" ht="16.5" thickBot="1">
      <c r="A13" s="245" t="s">
        <v>574</v>
      </c>
      <c r="B13" s="241" t="s">
        <v>573</v>
      </c>
      <c r="C13" s="241" t="s">
        <v>573</v>
      </c>
    </row>
    <row r="14" spans="1:3" ht="16.5" thickBot="1">
      <c r="A14" s="245" t="s">
        <v>576</v>
      </c>
      <c r="B14" s="241" t="s">
        <v>573</v>
      </c>
      <c r="C14" s="241" t="s">
        <v>573</v>
      </c>
    </row>
    <row r="15" spans="1:3" ht="16.5" thickBot="1">
      <c r="A15" s="245" t="s">
        <v>577</v>
      </c>
      <c r="B15" s="241" t="s">
        <v>573</v>
      </c>
      <c r="C15" s="241" t="s">
        <v>573</v>
      </c>
    </row>
    <row r="16" spans="1:3" ht="15.75">
      <c r="A16" s="252" t="s">
        <v>578</v>
      </c>
      <c r="B16" s="253" t="s">
        <v>573</v>
      </c>
      <c r="C16" s="253" t="s">
        <v>573</v>
      </c>
    </row>
    <row r="17" spans="1:3" ht="15.75">
      <c r="A17" s="254" t="s">
        <v>579</v>
      </c>
      <c r="B17" s="255" t="s">
        <v>573</v>
      </c>
      <c r="C17" s="255" t="s">
        <v>573</v>
      </c>
    </row>
    <row r="18" spans="1:3" ht="15.75">
      <c r="A18" s="254" t="s">
        <v>580</v>
      </c>
      <c r="B18" s="255" t="s">
        <v>581</v>
      </c>
      <c r="C18" s="259">
        <v>130077</v>
      </c>
    </row>
    <row r="19" ht="16.5">
      <c r="A19" s="240"/>
    </row>
    <row r="20" ht="17.25" thickBot="1">
      <c r="A20" s="240" t="s">
        <v>568</v>
      </c>
    </row>
    <row r="21" spans="1:8" s="244" customFormat="1" ht="33.75" customHeight="1" thickBot="1">
      <c r="A21" s="242" t="s">
        <v>534</v>
      </c>
      <c r="B21" s="243" t="s">
        <v>535</v>
      </c>
      <c r="C21" s="243" t="s">
        <v>536</v>
      </c>
      <c r="D21" s="243" t="s">
        <v>537</v>
      </c>
      <c r="E21" s="243" t="s">
        <v>538</v>
      </c>
      <c r="F21" s="243" t="s">
        <v>539</v>
      </c>
      <c r="G21" s="243" t="s">
        <v>540</v>
      </c>
      <c r="H21" s="249" t="s">
        <v>567</v>
      </c>
    </row>
    <row r="22" spans="1:8" s="244" customFormat="1" ht="33.75" customHeight="1" thickBot="1">
      <c r="A22" s="245" t="s">
        <v>541</v>
      </c>
      <c r="B22" s="246" t="s">
        <v>542</v>
      </c>
      <c r="C22" s="246" t="s">
        <v>543</v>
      </c>
      <c r="D22" s="247">
        <v>41640</v>
      </c>
      <c r="E22" s="247">
        <v>41805</v>
      </c>
      <c r="F22" s="246" t="s">
        <v>544</v>
      </c>
      <c r="G22" s="246" t="s">
        <v>545</v>
      </c>
      <c r="H22" s="249">
        <f>21*2*515</f>
        <v>21630</v>
      </c>
    </row>
    <row r="23" spans="1:8" s="244" customFormat="1" ht="42.75" customHeight="1" thickBot="1">
      <c r="A23" s="245" t="s">
        <v>546</v>
      </c>
      <c r="B23" s="246" t="s">
        <v>547</v>
      </c>
      <c r="C23" s="246" t="s">
        <v>548</v>
      </c>
      <c r="D23" s="247">
        <v>41640</v>
      </c>
      <c r="E23" s="247">
        <v>41805</v>
      </c>
      <c r="F23" s="246" t="s">
        <v>549</v>
      </c>
      <c r="G23" s="246" t="s">
        <v>545</v>
      </c>
      <c r="H23" s="249">
        <f>21*515</f>
        <v>10815</v>
      </c>
    </row>
    <row r="24" spans="1:8" s="244" customFormat="1" ht="40.5" customHeight="1" thickBot="1">
      <c r="A24" s="245" t="s">
        <v>550</v>
      </c>
      <c r="B24" s="246" t="s">
        <v>547</v>
      </c>
      <c r="C24" s="246" t="s">
        <v>543</v>
      </c>
      <c r="D24" s="247">
        <v>41640</v>
      </c>
      <c r="E24" s="247">
        <v>41654</v>
      </c>
      <c r="F24" s="246" t="s">
        <v>551</v>
      </c>
      <c r="G24" s="246" t="s">
        <v>545</v>
      </c>
      <c r="H24" s="249">
        <f>515*2</f>
        <v>1030</v>
      </c>
    </row>
    <row r="25" spans="1:8" s="244" customFormat="1" ht="35.25" customHeight="1" thickBot="1">
      <c r="A25" s="245" t="s">
        <v>552</v>
      </c>
      <c r="B25" s="246" t="s">
        <v>547</v>
      </c>
      <c r="C25" s="246" t="s">
        <v>553</v>
      </c>
      <c r="D25" s="247">
        <v>41974</v>
      </c>
      <c r="E25" s="247">
        <v>42185</v>
      </c>
      <c r="F25" s="246" t="s">
        <v>554</v>
      </c>
      <c r="G25" s="246" t="s">
        <v>555</v>
      </c>
      <c r="H25" s="249">
        <f>900*2</f>
        <v>1800</v>
      </c>
    </row>
    <row r="26" spans="1:8" s="244" customFormat="1" ht="27.75" customHeight="1" thickBot="1">
      <c r="A26" s="245" t="s">
        <v>557</v>
      </c>
      <c r="B26" s="246" t="s">
        <v>558</v>
      </c>
      <c r="C26" s="246" t="s">
        <v>559</v>
      </c>
      <c r="D26" s="247">
        <v>41883</v>
      </c>
      <c r="E26" s="247">
        <v>42185</v>
      </c>
      <c r="F26" s="246" t="s">
        <v>560</v>
      </c>
      <c r="G26" s="246" t="s">
        <v>561</v>
      </c>
      <c r="H26" s="249">
        <f>32*1000</f>
        <v>32000</v>
      </c>
    </row>
    <row r="27" spans="1:8" s="244" customFormat="1" ht="39" customHeight="1" thickBot="1">
      <c r="A27" s="245" t="s">
        <v>562</v>
      </c>
      <c r="B27" s="246" t="s">
        <v>542</v>
      </c>
      <c r="C27" s="246" t="s">
        <v>563</v>
      </c>
      <c r="D27" s="247">
        <v>40633</v>
      </c>
      <c r="E27" s="247">
        <v>41787</v>
      </c>
      <c r="F27" s="246" t="s">
        <v>556</v>
      </c>
      <c r="G27" s="246" t="s">
        <v>545</v>
      </c>
      <c r="H27" s="249">
        <v>1757500</v>
      </c>
    </row>
    <row r="28" spans="1:8" s="244" customFormat="1" ht="27.75" customHeight="1" thickBot="1">
      <c r="A28" s="245" t="s">
        <v>564</v>
      </c>
      <c r="B28" s="246" t="s">
        <v>565</v>
      </c>
      <c r="C28" s="246" t="s">
        <v>559</v>
      </c>
      <c r="D28" s="247">
        <v>41892</v>
      </c>
      <c r="E28" s="247">
        <v>42369</v>
      </c>
      <c r="F28" s="246" t="s">
        <v>566</v>
      </c>
      <c r="G28" s="246" t="s">
        <v>561</v>
      </c>
      <c r="H28" s="249">
        <v>4000</v>
      </c>
    </row>
    <row r="30" ht="16.5">
      <c r="A30" s="240" t="s">
        <v>585</v>
      </c>
    </row>
    <row r="31" ht="15.75">
      <c r="A31" s="258" t="s">
        <v>583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headerFooter>
    <oddHeader>&amp;R14.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60" zoomScalePageLayoutView="0" workbookViewId="0" topLeftCell="A1">
      <selection activeCell="E7" sqref="E7"/>
    </sheetView>
  </sheetViews>
  <sheetFormatPr defaultColWidth="9.00390625" defaultRowHeight="12.75"/>
  <cols>
    <col min="1" max="1" width="9.125" style="282" customWidth="1"/>
    <col min="2" max="2" width="51.25390625" style="282" customWidth="1"/>
    <col min="3" max="3" width="25.625" style="282" customWidth="1"/>
  </cols>
  <sheetData>
    <row r="1" ht="15.75">
      <c r="A1" s="281"/>
    </row>
    <row r="2" spans="1:3" ht="15.75">
      <c r="A2" s="399" t="s">
        <v>640</v>
      </c>
      <c r="B2" s="400"/>
      <c r="C2" s="400"/>
    </row>
    <row r="3" ht="16.5" thickBot="1">
      <c r="A3" s="281"/>
    </row>
    <row r="4" spans="1:3" ht="31.5" customHeight="1" thickBot="1">
      <c r="A4" s="283"/>
      <c r="B4" s="284" t="s">
        <v>631</v>
      </c>
      <c r="C4" s="285" t="s">
        <v>632</v>
      </c>
    </row>
    <row r="5" spans="1:3" ht="40.5" customHeight="1" thickBot="1">
      <c r="A5" s="286">
        <v>1</v>
      </c>
      <c r="B5" s="287" t="s">
        <v>633</v>
      </c>
      <c r="C5" s="288">
        <f>+C6+C7+C8</f>
        <v>3730</v>
      </c>
    </row>
    <row r="6" spans="1:3" ht="17.25" customHeight="1" thickBot="1">
      <c r="A6" s="289"/>
      <c r="B6" s="290" t="s">
        <v>634</v>
      </c>
      <c r="C6" s="291">
        <v>3042</v>
      </c>
    </row>
    <row r="7" spans="1:3" ht="17.25" customHeight="1" thickBot="1">
      <c r="A7" s="289"/>
      <c r="B7" s="290" t="s">
        <v>635</v>
      </c>
      <c r="C7" s="292">
        <v>21</v>
      </c>
    </row>
    <row r="8" spans="1:3" ht="17.25" customHeight="1" thickBot="1">
      <c r="A8" s="289"/>
      <c r="B8" s="290" t="s">
        <v>636</v>
      </c>
      <c r="C8" s="292">
        <v>667</v>
      </c>
    </row>
    <row r="9" spans="1:3" ht="43.5" customHeight="1" thickBot="1">
      <c r="A9" s="286">
        <v>2</v>
      </c>
      <c r="B9" s="287" t="s">
        <v>637</v>
      </c>
      <c r="C9" s="293">
        <f>+C10+C11+C12</f>
        <v>9345</v>
      </c>
    </row>
    <row r="10" spans="1:3" ht="17.25" customHeight="1" thickBot="1">
      <c r="A10" s="294"/>
      <c r="B10" s="290" t="s">
        <v>638</v>
      </c>
      <c r="C10" s="292">
        <v>7621</v>
      </c>
    </row>
    <row r="11" spans="1:3" ht="17.25" customHeight="1" thickBot="1">
      <c r="A11" s="294"/>
      <c r="B11" s="290" t="s">
        <v>635</v>
      </c>
      <c r="C11" s="292">
        <v>53</v>
      </c>
    </row>
    <row r="12" spans="1:3" ht="17.25" customHeight="1" thickBot="1">
      <c r="A12" s="294"/>
      <c r="B12" s="290" t="s">
        <v>636</v>
      </c>
      <c r="C12" s="292">
        <v>1671</v>
      </c>
    </row>
    <row r="13" spans="1:3" ht="31.5" customHeight="1" thickBot="1">
      <c r="A13" s="286"/>
      <c r="B13" s="295" t="s">
        <v>639</v>
      </c>
      <c r="C13" s="296">
        <f>+C9+C5</f>
        <v>13075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&amp;R15.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="60" zoomScalePageLayoutView="0" workbookViewId="0" topLeftCell="A64">
      <selection activeCell="F27" sqref="F27"/>
    </sheetView>
  </sheetViews>
  <sheetFormatPr defaultColWidth="43.00390625" defaultRowHeight="12.75"/>
  <cols>
    <col min="1" max="1" width="3.875" style="308" customWidth="1"/>
    <col min="2" max="2" width="91.25390625" style="308" customWidth="1"/>
    <col min="3" max="3" width="12.625" style="360" customWidth="1"/>
    <col min="4" max="6" width="11.75390625" style="360" customWidth="1"/>
    <col min="7" max="10" width="11.75390625" style="308" customWidth="1"/>
    <col min="11" max="11" width="16.875" style="308" customWidth="1"/>
    <col min="12" max="12" width="15.375" style="308" customWidth="1"/>
    <col min="13" max="16384" width="43.00390625" style="308" customWidth="1"/>
  </cols>
  <sheetData>
    <row r="1" spans="1:12" ht="13.5">
      <c r="A1" s="401" t="s">
        <v>646</v>
      </c>
      <c r="B1" s="401"/>
      <c r="C1" s="401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12.75">
      <c r="A2" s="309"/>
      <c r="B2" s="310"/>
      <c r="C2" s="403" t="s">
        <v>642</v>
      </c>
      <c r="D2" s="403"/>
      <c r="E2" s="403" t="s">
        <v>370</v>
      </c>
      <c r="F2" s="403"/>
      <c r="G2" s="403" t="s">
        <v>647</v>
      </c>
      <c r="H2" s="403"/>
      <c r="I2" s="403" t="s">
        <v>104</v>
      </c>
      <c r="J2" s="403"/>
      <c r="K2" s="403" t="s">
        <v>525</v>
      </c>
      <c r="L2" s="403"/>
    </row>
    <row r="3" spans="1:12" ht="12.75">
      <c r="A3" s="311" t="s">
        <v>648</v>
      </c>
      <c r="B3" s="312" t="s">
        <v>325</v>
      </c>
      <c r="C3" s="313" t="s">
        <v>649</v>
      </c>
      <c r="D3" s="313" t="s">
        <v>650</v>
      </c>
      <c r="E3" s="313" t="s">
        <v>649</v>
      </c>
      <c r="F3" s="313" t="s">
        <v>650</v>
      </c>
      <c r="G3" s="313" t="s">
        <v>649</v>
      </c>
      <c r="H3" s="313" t="s">
        <v>650</v>
      </c>
      <c r="I3" s="313" t="s">
        <v>649</v>
      </c>
      <c r="J3" s="313" t="s">
        <v>650</v>
      </c>
      <c r="K3" s="313" t="s">
        <v>649</v>
      </c>
      <c r="L3" s="313" t="s">
        <v>650</v>
      </c>
    </row>
    <row r="4" spans="1:12" ht="12.75">
      <c r="A4" s="314" t="s">
        <v>268</v>
      </c>
      <c r="B4" s="315" t="s">
        <v>651</v>
      </c>
      <c r="C4" s="316">
        <f>+C5+C8</f>
        <v>41673</v>
      </c>
      <c r="D4" s="316">
        <f>+D5+D8</f>
        <v>7813</v>
      </c>
      <c r="E4" s="316">
        <v>181</v>
      </c>
      <c r="F4" s="316">
        <v>56</v>
      </c>
      <c r="G4" s="316">
        <v>0</v>
      </c>
      <c r="H4" s="316">
        <v>0</v>
      </c>
      <c r="I4" s="316">
        <f>+I5+I8</f>
        <v>371</v>
      </c>
      <c r="J4" s="316">
        <f>+J5+J8</f>
        <v>0</v>
      </c>
      <c r="K4" s="316">
        <f>+I4+G4+E4+C4</f>
        <v>42225</v>
      </c>
      <c r="L4" s="316">
        <f>+J4+H4+F4+D4</f>
        <v>7869</v>
      </c>
    </row>
    <row r="5" spans="1:12" ht="13.5">
      <c r="A5" s="317" t="s">
        <v>270</v>
      </c>
      <c r="B5" s="318" t="s">
        <v>652</v>
      </c>
      <c r="C5" s="319">
        <f>SUM(C6:C7)</f>
        <v>41673</v>
      </c>
      <c r="D5" s="319">
        <f>SUM(D6:D7)</f>
        <v>7813</v>
      </c>
      <c r="E5" s="319">
        <v>181</v>
      </c>
      <c r="F5" s="319">
        <v>56</v>
      </c>
      <c r="G5" s="319">
        <v>0</v>
      </c>
      <c r="H5" s="319">
        <v>0</v>
      </c>
      <c r="I5" s="319">
        <f>SUM(I6:I7)</f>
        <v>371</v>
      </c>
      <c r="J5" s="319">
        <f>SUM(J6:J7)</f>
        <v>0</v>
      </c>
      <c r="K5" s="319">
        <f aca="true" t="shared" si="0" ref="K5:L64">+I5+G5+E5+C5</f>
        <v>42225</v>
      </c>
      <c r="L5" s="319">
        <f t="shared" si="0"/>
        <v>7869</v>
      </c>
    </row>
    <row r="6" spans="1:12" ht="12.75">
      <c r="A6" s="314" t="s">
        <v>271</v>
      </c>
      <c r="B6" s="320" t="s">
        <v>653</v>
      </c>
      <c r="C6" s="321"/>
      <c r="D6" s="321">
        <v>0</v>
      </c>
      <c r="E6" s="321"/>
      <c r="F6" s="321">
        <v>0</v>
      </c>
      <c r="G6" s="321"/>
      <c r="H6" s="321">
        <v>0</v>
      </c>
      <c r="I6" s="321"/>
      <c r="J6" s="321">
        <v>0</v>
      </c>
      <c r="K6" s="321">
        <f t="shared" si="0"/>
        <v>0</v>
      </c>
      <c r="L6" s="321">
        <f t="shared" si="0"/>
        <v>0</v>
      </c>
    </row>
    <row r="7" spans="1:12" ht="12.75">
      <c r="A7" s="317" t="s">
        <v>273</v>
      </c>
      <c r="B7" s="320" t="s">
        <v>654</v>
      </c>
      <c r="C7" s="321">
        <v>41673</v>
      </c>
      <c r="D7" s="321">
        <v>7813</v>
      </c>
      <c r="E7" s="321">
        <v>181</v>
      </c>
      <c r="F7" s="321">
        <v>56</v>
      </c>
      <c r="G7" s="321">
        <v>0</v>
      </c>
      <c r="H7" s="321">
        <v>0</v>
      </c>
      <c r="I7" s="321">
        <v>371</v>
      </c>
      <c r="J7" s="321">
        <v>0</v>
      </c>
      <c r="K7" s="321">
        <f t="shared" si="0"/>
        <v>42225</v>
      </c>
      <c r="L7" s="321">
        <f t="shared" si="0"/>
        <v>7869</v>
      </c>
    </row>
    <row r="8" spans="1:12" ht="13.5">
      <c r="A8" s="314" t="s">
        <v>645</v>
      </c>
      <c r="B8" s="322" t="s">
        <v>655</v>
      </c>
      <c r="C8" s="323"/>
      <c r="D8" s="323">
        <v>0</v>
      </c>
      <c r="E8" s="323"/>
      <c r="F8" s="323">
        <v>0</v>
      </c>
      <c r="G8" s="323"/>
      <c r="H8" s="323">
        <v>0</v>
      </c>
      <c r="I8" s="323"/>
      <c r="J8" s="323">
        <v>0</v>
      </c>
      <c r="K8" s="323">
        <f t="shared" si="0"/>
        <v>0</v>
      </c>
      <c r="L8" s="323">
        <f t="shared" si="0"/>
        <v>0</v>
      </c>
    </row>
    <row r="9" spans="1:12" ht="12.75">
      <c r="A9" s="317" t="s">
        <v>275</v>
      </c>
      <c r="B9" s="324" t="s">
        <v>656</v>
      </c>
      <c r="C9" s="325">
        <f>+C10+C24+C33+C34+C35+C36</f>
        <v>1588267</v>
      </c>
      <c r="D9" s="325">
        <f>+D10+D24+D31+D33+D34+D35+D36</f>
        <v>1157318</v>
      </c>
      <c r="E9" s="325">
        <v>8927</v>
      </c>
      <c r="F9" s="325">
        <v>785</v>
      </c>
      <c r="G9" s="325">
        <v>1585</v>
      </c>
      <c r="H9" s="325">
        <v>351</v>
      </c>
      <c r="I9" s="325">
        <f>+I10+I24+I31+I33+I34+I35+I36</f>
        <v>2726</v>
      </c>
      <c r="J9" s="325">
        <f>+J10+J24+J31+J33+J34+J35+J36</f>
        <v>31</v>
      </c>
      <c r="K9" s="325">
        <f t="shared" si="0"/>
        <v>1601505</v>
      </c>
      <c r="L9" s="325">
        <f t="shared" si="0"/>
        <v>1158485</v>
      </c>
    </row>
    <row r="10" spans="1:12" ht="12.75">
      <c r="A10" s="314" t="s">
        <v>277</v>
      </c>
      <c r="B10" s="326" t="s">
        <v>657</v>
      </c>
      <c r="C10" s="327">
        <f>C11+C20</f>
        <v>1503024</v>
      </c>
      <c r="D10" s="327">
        <f>+D11+D20</f>
        <v>1144056</v>
      </c>
      <c r="E10" s="327">
        <v>0</v>
      </c>
      <c r="F10" s="327">
        <v>0</v>
      </c>
      <c r="G10" s="327">
        <v>0</v>
      </c>
      <c r="H10" s="327">
        <v>0</v>
      </c>
      <c r="I10" s="327">
        <f>I11+I20</f>
        <v>0</v>
      </c>
      <c r="J10" s="327">
        <f>+J11+J20</f>
        <v>0</v>
      </c>
      <c r="K10" s="327">
        <f t="shared" si="0"/>
        <v>1503024</v>
      </c>
      <c r="L10" s="327">
        <f t="shared" si="0"/>
        <v>1144056</v>
      </c>
    </row>
    <row r="11" spans="1:12" ht="13.5">
      <c r="A11" s="317" t="s">
        <v>279</v>
      </c>
      <c r="B11" s="318" t="s">
        <v>652</v>
      </c>
      <c r="C11" s="319">
        <f>+C12+C16</f>
        <v>1460153</v>
      </c>
      <c r="D11" s="319">
        <f>+D12+D16</f>
        <v>1104408</v>
      </c>
      <c r="E11" s="319">
        <v>0</v>
      </c>
      <c r="F11" s="319">
        <v>0</v>
      </c>
      <c r="G11" s="319">
        <v>0</v>
      </c>
      <c r="H11" s="319">
        <v>0</v>
      </c>
      <c r="I11" s="319">
        <f>+I12+I16</f>
        <v>0</v>
      </c>
      <c r="J11" s="319">
        <f>+J12+J16</f>
        <v>0</v>
      </c>
      <c r="K11" s="319">
        <f t="shared" si="0"/>
        <v>1460153</v>
      </c>
      <c r="L11" s="319">
        <f t="shared" si="0"/>
        <v>1104408</v>
      </c>
    </row>
    <row r="12" spans="1:12" ht="12.75">
      <c r="A12" s="314" t="s">
        <v>281</v>
      </c>
      <c r="B12" s="328" t="s">
        <v>658</v>
      </c>
      <c r="C12" s="329">
        <f>SUM(C13:C15)</f>
        <v>1031453</v>
      </c>
      <c r="D12" s="329">
        <f>SUM(D13:D15)</f>
        <v>795598</v>
      </c>
      <c r="E12" s="329">
        <v>0</v>
      </c>
      <c r="F12" s="329">
        <v>0</v>
      </c>
      <c r="G12" s="329">
        <v>0</v>
      </c>
      <c r="H12" s="329">
        <v>0</v>
      </c>
      <c r="I12" s="329">
        <f>SUM(I13:I15)</f>
        <v>0</v>
      </c>
      <c r="J12" s="329">
        <v>0</v>
      </c>
      <c r="K12" s="329">
        <f t="shared" si="0"/>
        <v>1031453</v>
      </c>
      <c r="L12" s="329">
        <f t="shared" si="0"/>
        <v>795598</v>
      </c>
    </row>
    <row r="13" spans="1:12" ht="12.75">
      <c r="A13" s="317" t="s">
        <v>659</v>
      </c>
      <c r="B13" s="330" t="s">
        <v>660</v>
      </c>
      <c r="C13" s="321">
        <v>265500</v>
      </c>
      <c r="D13" s="321">
        <v>265500</v>
      </c>
      <c r="E13" s="321">
        <v>0</v>
      </c>
      <c r="F13" s="321">
        <v>0</v>
      </c>
      <c r="G13" s="321">
        <v>0</v>
      </c>
      <c r="H13" s="321">
        <v>0</v>
      </c>
      <c r="I13" s="321">
        <v>0</v>
      </c>
      <c r="J13" s="321">
        <v>0</v>
      </c>
      <c r="K13" s="321">
        <f t="shared" si="0"/>
        <v>265500</v>
      </c>
      <c r="L13" s="321">
        <f t="shared" si="0"/>
        <v>265500</v>
      </c>
    </row>
    <row r="14" spans="1:12" ht="12.75">
      <c r="A14" s="314" t="s">
        <v>661</v>
      </c>
      <c r="B14" s="330" t="s">
        <v>662</v>
      </c>
      <c r="C14" s="321">
        <v>27910</v>
      </c>
      <c r="D14" s="331">
        <v>25258</v>
      </c>
      <c r="E14" s="321"/>
      <c r="F14" s="331"/>
      <c r="G14" s="321"/>
      <c r="H14" s="331"/>
      <c r="I14" s="321"/>
      <c r="J14" s="321"/>
      <c r="K14" s="321">
        <f t="shared" si="0"/>
        <v>27910</v>
      </c>
      <c r="L14" s="321">
        <f t="shared" si="0"/>
        <v>25258</v>
      </c>
    </row>
    <row r="15" spans="1:12" ht="12.75">
      <c r="A15" s="317" t="s">
        <v>663</v>
      </c>
      <c r="B15" s="330" t="s">
        <v>664</v>
      </c>
      <c r="C15" s="321">
        <v>738043</v>
      </c>
      <c r="D15" s="321">
        <v>504840</v>
      </c>
      <c r="E15" s="321"/>
      <c r="F15" s="321"/>
      <c r="G15" s="321"/>
      <c r="H15" s="321"/>
      <c r="I15" s="321"/>
      <c r="J15" s="321"/>
      <c r="K15" s="321">
        <f t="shared" si="0"/>
        <v>738043</v>
      </c>
      <c r="L15" s="321">
        <f t="shared" si="0"/>
        <v>504840</v>
      </c>
    </row>
    <row r="16" spans="1:12" ht="12.75">
      <c r="A16" s="314" t="s">
        <v>665</v>
      </c>
      <c r="B16" s="332" t="s">
        <v>666</v>
      </c>
      <c r="C16" s="329">
        <f>+C17+C18+C19</f>
        <v>428700</v>
      </c>
      <c r="D16" s="329">
        <f>+D17+D18+D19</f>
        <v>308810</v>
      </c>
      <c r="E16" s="329">
        <v>0</v>
      </c>
      <c r="F16" s="329">
        <v>0</v>
      </c>
      <c r="G16" s="329">
        <v>0</v>
      </c>
      <c r="H16" s="329">
        <v>0</v>
      </c>
      <c r="I16" s="329">
        <f>+I17+I18+I19</f>
        <v>0</v>
      </c>
      <c r="J16" s="329">
        <f>+J17+J18+J19</f>
        <v>0</v>
      </c>
      <c r="K16" s="329">
        <f t="shared" si="0"/>
        <v>428700</v>
      </c>
      <c r="L16" s="329">
        <f t="shared" si="0"/>
        <v>308810</v>
      </c>
    </row>
    <row r="17" spans="1:12" ht="12.75">
      <c r="A17" s="317" t="s">
        <v>667</v>
      </c>
      <c r="B17" s="330" t="s">
        <v>660</v>
      </c>
      <c r="C17" s="321">
        <v>92993</v>
      </c>
      <c r="D17" s="321">
        <v>92993</v>
      </c>
      <c r="E17" s="321"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1">
        <f t="shared" si="0"/>
        <v>92993</v>
      </c>
      <c r="L17" s="321">
        <f t="shared" si="0"/>
        <v>92993</v>
      </c>
    </row>
    <row r="18" spans="1:12" ht="12.75">
      <c r="A18" s="314" t="s">
        <v>668</v>
      </c>
      <c r="B18" s="330" t="s">
        <v>669</v>
      </c>
      <c r="C18" s="321">
        <v>332606</v>
      </c>
      <c r="D18" s="331">
        <v>214173</v>
      </c>
      <c r="E18" s="321">
        <v>0</v>
      </c>
      <c r="F18" s="331">
        <v>0</v>
      </c>
      <c r="G18" s="321">
        <v>0</v>
      </c>
      <c r="H18" s="331">
        <v>0</v>
      </c>
      <c r="I18" s="321">
        <v>0</v>
      </c>
      <c r="J18" s="321">
        <v>0</v>
      </c>
      <c r="K18" s="321">
        <f t="shared" si="0"/>
        <v>332606</v>
      </c>
      <c r="L18" s="321">
        <f t="shared" si="0"/>
        <v>214173</v>
      </c>
    </row>
    <row r="19" spans="1:12" ht="12.75">
      <c r="A19" s="317" t="s">
        <v>670</v>
      </c>
      <c r="B19" s="330" t="s">
        <v>671</v>
      </c>
      <c r="C19" s="321">
        <v>3101</v>
      </c>
      <c r="D19" s="321">
        <v>1644</v>
      </c>
      <c r="E19" s="321">
        <v>0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  <c r="K19" s="321">
        <f t="shared" si="0"/>
        <v>3101</v>
      </c>
      <c r="L19" s="321">
        <f t="shared" si="0"/>
        <v>1644</v>
      </c>
    </row>
    <row r="20" spans="1:12" ht="13.5">
      <c r="A20" s="314" t="s">
        <v>672</v>
      </c>
      <c r="B20" s="318" t="s">
        <v>673</v>
      </c>
      <c r="C20" s="319">
        <f>SUM(C21:C23)</f>
        <v>42871</v>
      </c>
      <c r="D20" s="319">
        <f>SUM(D21:D23)</f>
        <v>39648</v>
      </c>
      <c r="E20" s="319">
        <v>0</v>
      </c>
      <c r="F20" s="319">
        <v>0</v>
      </c>
      <c r="G20" s="319">
        <v>0</v>
      </c>
      <c r="H20" s="319">
        <v>0</v>
      </c>
      <c r="I20" s="319">
        <f>SUM(I21:I23)</f>
        <v>0</v>
      </c>
      <c r="J20" s="319">
        <f>SUM(J21:J23)</f>
        <v>0</v>
      </c>
      <c r="K20" s="319">
        <f t="shared" si="0"/>
        <v>42871</v>
      </c>
      <c r="L20" s="319">
        <f t="shared" si="0"/>
        <v>39648</v>
      </c>
    </row>
    <row r="21" spans="1:12" ht="14.25" customHeight="1">
      <c r="A21" s="317" t="s">
        <v>674</v>
      </c>
      <c r="B21" s="330" t="s">
        <v>660</v>
      </c>
      <c r="C21" s="321">
        <v>27686</v>
      </c>
      <c r="D21" s="321">
        <v>27686</v>
      </c>
      <c r="E21" s="321">
        <v>0</v>
      </c>
      <c r="F21" s="321">
        <v>0</v>
      </c>
      <c r="G21" s="321">
        <v>0</v>
      </c>
      <c r="H21" s="321">
        <v>0</v>
      </c>
      <c r="I21" s="321">
        <v>0</v>
      </c>
      <c r="J21" s="321">
        <v>0</v>
      </c>
      <c r="K21" s="321">
        <f t="shared" si="0"/>
        <v>27686</v>
      </c>
      <c r="L21" s="321">
        <f t="shared" si="0"/>
        <v>27686</v>
      </c>
    </row>
    <row r="22" spans="1:12" ht="14.25" customHeight="1">
      <c r="A22" s="314" t="s">
        <v>675</v>
      </c>
      <c r="B22" s="330" t="s">
        <v>662</v>
      </c>
      <c r="C22" s="321">
        <v>12997</v>
      </c>
      <c r="D22" s="321">
        <v>10411</v>
      </c>
      <c r="E22" s="321"/>
      <c r="F22" s="321"/>
      <c r="G22" s="321"/>
      <c r="H22" s="321"/>
      <c r="I22" s="321"/>
      <c r="J22" s="321"/>
      <c r="K22" s="321">
        <f t="shared" si="0"/>
        <v>12997</v>
      </c>
      <c r="L22" s="321">
        <f t="shared" si="0"/>
        <v>10411</v>
      </c>
    </row>
    <row r="23" spans="1:12" ht="14.25" customHeight="1">
      <c r="A23" s="317" t="s">
        <v>676</v>
      </c>
      <c r="B23" s="330" t="s">
        <v>664</v>
      </c>
      <c r="C23" s="321">
        <v>2188</v>
      </c>
      <c r="D23" s="321">
        <v>1551</v>
      </c>
      <c r="E23" s="321">
        <v>0</v>
      </c>
      <c r="F23" s="321">
        <v>0</v>
      </c>
      <c r="G23" s="321">
        <v>0</v>
      </c>
      <c r="H23" s="321">
        <v>0</v>
      </c>
      <c r="I23" s="321">
        <v>0</v>
      </c>
      <c r="J23" s="321">
        <v>0</v>
      </c>
      <c r="K23" s="321">
        <f t="shared" si="0"/>
        <v>2188</v>
      </c>
      <c r="L23" s="321">
        <f t="shared" si="0"/>
        <v>1551</v>
      </c>
    </row>
    <row r="24" spans="1:12" ht="14.25" customHeight="1">
      <c r="A24" s="314" t="s">
        <v>677</v>
      </c>
      <c r="B24" s="333" t="s">
        <v>678</v>
      </c>
      <c r="C24" s="327">
        <f>SUM(C25+C31)</f>
        <v>79399</v>
      </c>
      <c r="D24" s="327">
        <f>SUM(D25+D31)</f>
        <v>7418</v>
      </c>
      <c r="E24" s="327">
        <v>8927</v>
      </c>
      <c r="F24" s="327">
        <v>785</v>
      </c>
      <c r="G24" s="327">
        <v>1585</v>
      </c>
      <c r="H24" s="327">
        <v>351</v>
      </c>
      <c r="I24" s="327">
        <f>SUM(I25+I31)</f>
        <v>2726</v>
      </c>
      <c r="J24" s="327">
        <f>SUM(J25+J31)</f>
        <v>31</v>
      </c>
      <c r="K24" s="327">
        <f t="shared" si="0"/>
        <v>92637</v>
      </c>
      <c r="L24" s="327">
        <f t="shared" si="0"/>
        <v>8585</v>
      </c>
    </row>
    <row r="25" spans="1:12" ht="14.25" customHeight="1">
      <c r="A25" s="317" t="s">
        <v>679</v>
      </c>
      <c r="B25" s="334" t="s">
        <v>652</v>
      </c>
      <c r="C25" s="329">
        <f>SUM(C26+C28)</f>
        <v>76236</v>
      </c>
      <c r="D25" s="329">
        <f>SUM(D26+D28)</f>
        <v>7418</v>
      </c>
      <c r="E25" s="329">
        <v>8927</v>
      </c>
      <c r="F25" s="329">
        <v>785</v>
      </c>
      <c r="G25" s="329">
        <v>1585</v>
      </c>
      <c r="H25" s="329">
        <v>351</v>
      </c>
      <c r="I25" s="329">
        <f>SUM(I26+I28)</f>
        <v>2726</v>
      </c>
      <c r="J25" s="329">
        <f>SUM(J26+J28)</f>
        <v>31</v>
      </c>
      <c r="K25" s="329">
        <f t="shared" si="0"/>
        <v>89474</v>
      </c>
      <c r="L25" s="329">
        <f t="shared" si="0"/>
        <v>8585</v>
      </c>
    </row>
    <row r="26" spans="1:12" ht="14.25" customHeight="1">
      <c r="A26" s="314" t="s">
        <v>680</v>
      </c>
      <c r="B26" s="320" t="s">
        <v>681</v>
      </c>
      <c r="C26" s="321">
        <v>0</v>
      </c>
      <c r="D26" s="321">
        <v>0</v>
      </c>
      <c r="E26" s="321">
        <v>0</v>
      </c>
      <c r="F26" s="321">
        <v>0</v>
      </c>
      <c r="G26" s="321">
        <v>0</v>
      </c>
      <c r="H26" s="321">
        <v>0</v>
      </c>
      <c r="I26" s="321">
        <v>0</v>
      </c>
      <c r="J26" s="321">
        <v>0</v>
      </c>
      <c r="K26" s="321">
        <f t="shared" si="0"/>
        <v>0</v>
      </c>
      <c r="L26" s="321">
        <f t="shared" si="0"/>
        <v>0</v>
      </c>
    </row>
    <row r="27" spans="1:12" ht="14.25" customHeight="1">
      <c r="A27" s="317" t="s">
        <v>682</v>
      </c>
      <c r="B27" s="335" t="s">
        <v>683</v>
      </c>
      <c r="C27" s="321">
        <v>0</v>
      </c>
      <c r="D27" s="321">
        <v>0</v>
      </c>
      <c r="E27" s="321">
        <v>0</v>
      </c>
      <c r="F27" s="321">
        <v>0</v>
      </c>
      <c r="G27" s="321">
        <v>0</v>
      </c>
      <c r="H27" s="321">
        <v>0</v>
      </c>
      <c r="I27" s="321">
        <v>0</v>
      </c>
      <c r="J27" s="321">
        <v>0</v>
      </c>
      <c r="K27" s="321">
        <f t="shared" si="0"/>
        <v>0</v>
      </c>
      <c r="L27" s="321">
        <f t="shared" si="0"/>
        <v>0</v>
      </c>
    </row>
    <row r="28" spans="1:12" ht="14.25" customHeight="1">
      <c r="A28" s="314" t="s">
        <v>684</v>
      </c>
      <c r="B28" s="336" t="s">
        <v>685</v>
      </c>
      <c r="C28" s="321">
        <v>76236</v>
      </c>
      <c r="D28" s="321">
        <v>7418</v>
      </c>
      <c r="E28" s="321">
        <v>8927</v>
      </c>
      <c r="F28" s="321">
        <v>785</v>
      </c>
      <c r="G28" s="321">
        <v>1585</v>
      </c>
      <c r="H28" s="321">
        <v>351</v>
      </c>
      <c r="I28" s="321">
        <v>2726</v>
      </c>
      <c r="J28" s="321">
        <v>31</v>
      </c>
      <c r="K28" s="321">
        <f t="shared" si="0"/>
        <v>89474</v>
      </c>
      <c r="L28" s="321">
        <f t="shared" si="0"/>
        <v>8585</v>
      </c>
    </row>
    <row r="29" spans="1:12" ht="14.25" customHeight="1">
      <c r="A29" s="317" t="s">
        <v>686</v>
      </c>
      <c r="B29" s="335" t="s">
        <v>683</v>
      </c>
      <c r="C29" s="321">
        <v>62118</v>
      </c>
      <c r="D29" s="321">
        <v>0</v>
      </c>
      <c r="E29" s="321">
        <v>7045</v>
      </c>
      <c r="F29" s="321">
        <v>0</v>
      </c>
      <c r="G29" s="321">
        <v>1098</v>
      </c>
      <c r="H29" s="321">
        <v>0</v>
      </c>
      <c r="I29" s="321">
        <v>2600</v>
      </c>
      <c r="J29" s="321">
        <v>0</v>
      </c>
      <c r="K29" s="321">
        <f t="shared" si="0"/>
        <v>72861</v>
      </c>
      <c r="L29" s="321">
        <f t="shared" si="0"/>
        <v>0</v>
      </c>
    </row>
    <row r="30" spans="1:12" ht="14.25" customHeight="1">
      <c r="A30" s="314" t="s">
        <v>687</v>
      </c>
      <c r="B30" s="337" t="s">
        <v>688</v>
      </c>
      <c r="C30" s="327"/>
      <c r="D30" s="327"/>
      <c r="E30" s="327"/>
      <c r="F30" s="327"/>
      <c r="G30" s="327"/>
      <c r="H30" s="327"/>
      <c r="I30" s="327"/>
      <c r="J30" s="327"/>
      <c r="K30" s="327">
        <f t="shared" si="0"/>
        <v>0</v>
      </c>
      <c r="L30" s="327">
        <f t="shared" si="0"/>
        <v>0</v>
      </c>
    </row>
    <row r="31" spans="1:12" ht="14.25" customHeight="1">
      <c r="A31" s="317" t="s">
        <v>689</v>
      </c>
      <c r="B31" s="338" t="s">
        <v>690</v>
      </c>
      <c r="C31" s="327">
        <v>3163</v>
      </c>
      <c r="D31" s="327">
        <v>0</v>
      </c>
      <c r="E31" s="327">
        <v>0</v>
      </c>
      <c r="F31" s="327">
        <v>0</v>
      </c>
      <c r="G31" s="327">
        <v>0</v>
      </c>
      <c r="H31" s="327">
        <v>0</v>
      </c>
      <c r="I31" s="327">
        <f>+I32</f>
        <v>0</v>
      </c>
      <c r="J31" s="327">
        <v>0</v>
      </c>
      <c r="K31" s="327">
        <f t="shared" si="0"/>
        <v>3163</v>
      </c>
      <c r="L31" s="327">
        <f t="shared" si="0"/>
        <v>0</v>
      </c>
    </row>
    <row r="32" spans="1:12" ht="14.25" customHeight="1">
      <c r="A32" s="314" t="s">
        <v>691</v>
      </c>
      <c r="B32" s="334" t="s">
        <v>652</v>
      </c>
      <c r="C32" s="327"/>
      <c r="D32" s="327">
        <v>0</v>
      </c>
      <c r="E32" s="327"/>
      <c r="F32" s="327">
        <v>0</v>
      </c>
      <c r="G32" s="327"/>
      <c r="H32" s="327">
        <v>0</v>
      </c>
      <c r="I32" s="327"/>
      <c r="J32" s="327">
        <v>0</v>
      </c>
      <c r="K32" s="327">
        <f t="shared" si="0"/>
        <v>0</v>
      </c>
      <c r="L32" s="327">
        <f t="shared" si="0"/>
        <v>0</v>
      </c>
    </row>
    <row r="33" spans="1:12" ht="14.25" customHeight="1">
      <c r="A33" s="317" t="s">
        <v>692</v>
      </c>
      <c r="B33" s="338" t="s">
        <v>693</v>
      </c>
      <c r="C33" s="327">
        <v>0</v>
      </c>
      <c r="D33" s="327">
        <v>0</v>
      </c>
      <c r="E33" s="327">
        <v>0</v>
      </c>
      <c r="F33" s="327">
        <v>0</v>
      </c>
      <c r="G33" s="327">
        <v>0</v>
      </c>
      <c r="H33" s="327">
        <v>0</v>
      </c>
      <c r="I33" s="327">
        <v>0</v>
      </c>
      <c r="J33" s="327">
        <v>0</v>
      </c>
      <c r="K33" s="327">
        <f t="shared" si="0"/>
        <v>0</v>
      </c>
      <c r="L33" s="327">
        <f t="shared" si="0"/>
        <v>0</v>
      </c>
    </row>
    <row r="34" spans="1:12" ht="14.25" customHeight="1">
      <c r="A34" s="314" t="s">
        <v>694</v>
      </c>
      <c r="B34" s="338" t="s">
        <v>695</v>
      </c>
      <c r="C34" s="327">
        <v>5844</v>
      </c>
      <c r="D34" s="327">
        <v>5844</v>
      </c>
      <c r="E34" s="327">
        <v>0</v>
      </c>
      <c r="F34" s="327">
        <v>0</v>
      </c>
      <c r="G34" s="327">
        <v>0</v>
      </c>
      <c r="H34" s="327">
        <v>0</v>
      </c>
      <c r="I34" s="327">
        <v>0</v>
      </c>
      <c r="J34" s="327">
        <v>0</v>
      </c>
      <c r="K34" s="327">
        <f t="shared" si="0"/>
        <v>5844</v>
      </c>
      <c r="L34" s="327">
        <f t="shared" si="0"/>
        <v>5844</v>
      </c>
    </row>
    <row r="35" spans="1:12" ht="14.25" customHeight="1">
      <c r="A35" s="317" t="s">
        <v>696</v>
      </c>
      <c r="B35" s="338" t="s">
        <v>697</v>
      </c>
      <c r="C35" s="327">
        <v>0</v>
      </c>
      <c r="D35" s="327">
        <v>0</v>
      </c>
      <c r="E35" s="327">
        <v>0</v>
      </c>
      <c r="F35" s="327">
        <v>0</v>
      </c>
      <c r="G35" s="327">
        <v>0</v>
      </c>
      <c r="H35" s="327">
        <v>0</v>
      </c>
      <c r="I35" s="327">
        <v>0</v>
      </c>
      <c r="J35" s="327">
        <v>0</v>
      </c>
      <c r="K35" s="327">
        <f t="shared" si="0"/>
        <v>0</v>
      </c>
      <c r="L35" s="327">
        <f t="shared" si="0"/>
        <v>0</v>
      </c>
    </row>
    <row r="36" spans="1:12" ht="14.25" customHeight="1">
      <c r="A36" s="314" t="s">
        <v>698</v>
      </c>
      <c r="B36" s="338" t="s">
        <v>699</v>
      </c>
      <c r="C36" s="327">
        <v>0</v>
      </c>
      <c r="D36" s="327">
        <v>0</v>
      </c>
      <c r="E36" s="327">
        <v>0</v>
      </c>
      <c r="F36" s="327">
        <v>0</v>
      </c>
      <c r="G36" s="327">
        <v>0</v>
      </c>
      <c r="H36" s="327">
        <v>0</v>
      </c>
      <c r="I36" s="327">
        <v>0</v>
      </c>
      <c r="J36" s="327">
        <v>0</v>
      </c>
      <c r="K36" s="327">
        <f t="shared" si="0"/>
        <v>0</v>
      </c>
      <c r="L36" s="327">
        <f t="shared" si="0"/>
        <v>0</v>
      </c>
    </row>
    <row r="37" spans="1:12" ht="14.25" customHeight="1">
      <c r="A37" s="317" t="s">
        <v>700</v>
      </c>
      <c r="B37" s="339" t="s">
        <v>701</v>
      </c>
      <c r="C37" s="325">
        <f>SUM(C38:C43)</f>
        <v>1196</v>
      </c>
      <c r="D37" s="325">
        <f>SUM(D38:D43)</f>
        <v>1196</v>
      </c>
      <c r="E37" s="325">
        <v>0</v>
      </c>
      <c r="F37" s="325">
        <v>0</v>
      </c>
      <c r="G37" s="325">
        <v>0</v>
      </c>
      <c r="H37" s="325">
        <v>0</v>
      </c>
      <c r="I37" s="325">
        <f>SUM(I38:I43)</f>
        <v>0</v>
      </c>
      <c r="J37" s="325">
        <f>SUM(J38:J43)</f>
        <v>0</v>
      </c>
      <c r="K37" s="325">
        <f t="shared" si="0"/>
        <v>1196</v>
      </c>
      <c r="L37" s="325">
        <f t="shared" si="0"/>
        <v>1196</v>
      </c>
    </row>
    <row r="38" spans="1:12" ht="14.25" customHeight="1">
      <c r="A38" s="314" t="s">
        <v>345</v>
      </c>
      <c r="B38" s="336" t="s">
        <v>702</v>
      </c>
      <c r="C38" s="321">
        <v>1196</v>
      </c>
      <c r="D38" s="321">
        <v>1196</v>
      </c>
      <c r="E38" s="321">
        <v>0</v>
      </c>
      <c r="F38" s="321">
        <v>0</v>
      </c>
      <c r="G38" s="321">
        <v>0</v>
      </c>
      <c r="H38" s="321">
        <v>0</v>
      </c>
      <c r="I38" s="321">
        <v>0</v>
      </c>
      <c r="J38" s="321">
        <v>0</v>
      </c>
      <c r="K38" s="321">
        <f t="shared" si="0"/>
        <v>1196</v>
      </c>
      <c r="L38" s="321">
        <f t="shared" si="0"/>
        <v>1196</v>
      </c>
    </row>
    <row r="39" spans="1:12" ht="14.25" customHeight="1">
      <c r="A39" s="317" t="s">
        <v>703</v>
      </c>
      <c r="B39" s="336" t="s">
        <v>704</v>
      </c>
      <c r="C39" s="321">
        <v>0</v>
      </c>
      <c r="D39" s="321">
        <v>0</v>
      </c>
      <c r="E39" s="321">
        <v>0</v>
      </c>
      <c r="F39" s="321">
        <v>0</v>
      </c>
      <c r="G39" s="321">
        <v>0</v>
      </c>
      <c r="H39" s="321">
        <v>0</v>
      </c>
      <c r="I39" s="321">
        <v>0</v>
      </c>
      <c r="J39" s="321">
        <v>0</v>
      </c>
      <c r="K39" s="321">
        <f t="shared" si="0"/>
        <v>0</v>
      </c>
      <c r="L39" s="321">
        <f t="shared" si="0"/>
        <v>0</v>
      </c>
    </row>
    <row r="40" spans="1:12" ht="14.25" customHeight="1">
      <c r="A40" s="314" t="s">
        <v>705</v>
      </c>
      <c r="B40" s="336" t="s">
        <v>706</v>
      </c>
      <c r="C40" s="321">
        <v>0</v>
      </c>
      <c r="D40" s="321">
        <v>0</v>
      </c>
      <c r="E40" s="321">
        <v>0</v>
      </c>
      <c r="F40" s="321">
        <v>0</v>
      </c>
      <c r="G40" s="321">
        <v>0</v>
      </c>
      <c r="H40" s="321">
        <v>0</v>
      </c>
      <c r="I40" s="321">
        <v>0</v>
      </c>
      <c r="J40" s="321">
        <v>0</v>
      </c>
      <c r="K40" s="321">
        <f t="shared" si="0"/>
        <v>0</v>
      </c>
      <c r="L40" s="321">
        <f t="shared" si="0"/>
        <v>0</v>
      </c>
    </row>
    <row r="41" spans="1:12" ht="14.25" customHeight="1">
      <c r="A41" s="317" t="s">
        <v>707</v>
      </c>
      <c r="B41" s="336" t="s">
        <v>708</v>
      </c>
      <c r="C41" s="321">
        <v>0</v>
      </c>
      <c r="D41" s="321">
        <v>0</v>
      </c>
      <c r="E41" s="321">
        <v>0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f t="shared" si="0"/>
        <v>0</v>
      </c>
      <c r="L41" s="321">
        <f t="shared" si="0"/>
        <v>0</v>
      </c>
    </row>
    <row r="42" spans="1:12" ht="14.25" customHeight="1">
      <c r="A42" s="314" t="s">
        <v>709</v>
      </c>
      <c r="B42" s="336" t="s">
        <v>710</v>
      </c>
      <c r="C42" s="321">
        <v>0</v>
      </c>
      <c r="D42" s="321">
        <v>0</v>
      </c>
      <c r="E42" s="321">
        <v>0</v>
      </c>
      <c r="F42" s="321">
        <v>0</v>
      </c>
      <c r="G42" s="321">
        <v>0</v>
      </c>
      <c r="H42" s="321">
        <v>0</v>
      </c>
      <c r="I42" s="321">
        <v>0</v>
      </c>
      <c r="J42" s="321">
        <v>0</v>
      </c>
      <c r="K42" s="321">
        <f t="shared" si="0"/>
        <v>0</v>
      </c>
      <c r="L42" s="321">
        <f t="shared" si="0"/>
        <v>0</v>
      </c>
    </row>
    <row r="43" spans="1:12" ht="14.25" customHeight="1">
      <c r="A43" s="317" t="s">
        <v>711</v>
      </c>
      <c r="B43" s="336" t="s">
        <v>712</v>
      </c>
      <c r="C43" s="321">
        <v>0</v>
      </c>
      <c r="D43" s="321">
        <v>0</v>
      </c>
      <c r="E43" s="321">
        <v>0</v>
      </c>
      <c r="F43" s="321">
        <v>0</v>
      </c>
      <c r="G43" s="321">
        <v>0</v>
      </c>
      <c r="H43" s="321">
        <v>0</v>
      </c>
      <c r="I43" s="321">
        <v>0</v>
      </c>
      <c r="J43" s="321">
        <v>0</v>
      </c>
      <c r="K43" s="321">
        <f t="shared" si="0"/>
        <v>0</v>
      </c>
      <c r="L43" s="321">
        <f t="shared" si="0"/>
        <v>0</v>
      </c>
    </row>
    <row r="44" spans="1:12" ht="40.5" customHeight="1">
      <c r="A44" s="314" t="s">
        <v>713</v>
      </c>
      <c r="B44" s="339" t="s">
        <v>714</v>
      </c>
      <c r="C44" s="325">
        <f>+C45+C48</f>
        <v>275883</v>
      </c>
      <c r="D44" s="325">
        <f>+D45+D48</f>
        <v>137610</v>
      </c>
      <c r="E44" s="325">
        <v>0</v>
      </c>
      <c r="F44" s="325">
        <v>0</v>
      </c>
      <c r="G44" s="325">
        <v>0</v>
      </c>
      <c r="H44" s="325">
        <v>0</v>
      </c>
      <c r="I44" s="325">
        <f>+I45+I48</f>
        <v>0</v>
      </c>
      <c r="J44" s="325">
        <f>+J45+J48</f>
        <v>0</v>
      </c>
      <c r="K44" s="325">
        <f t="shared" si="0"/>
        <v>275883</v>
      </c>
      <c r="L44" s="325">
        <f t="shared" si="0"/>
        <v>137610</v>
      </c>
    </row>
    <row r="45" spans="1:12" ht="14.25" customHeight="1">
      <c r="A45" s="317" t="s">
        <v>715</v>
      </c>
      <c r="B45" s="334" t="s">
        <v>652</v>
      </c>
      <c r="C45" s="329">
        <f>+C46+C47</f>
        <v>275883</v>
      </c>
      <c r="D45" s="329">
        <f>+D46+D47</f>
        <v>137610</v>
      </c>
      <c r="E45" s="329">
        <v>0</v>
      </c>
      <c r="F45" s="329">
        <v>0</v>
      </c>
      <c r="G45" s="329">
        <v>0</v>
      </c>
      <c r="H45" s="329">
        <v>0</v>
      </c>
      <c r="I45" s="329">
        <f>+I46+I47</f>
        <v>0</v>
      </c>
      <c r="J45" s="329">
        <f>+J46+J47</f>
        <v>0</v>
      </c>
      <c r="K45" s="329">
        <f t="shared" si="0"/>
        <v>275883</v>
      </c>
      <c r="L45" s="329">
        <f t="shared" si="0"/>
        <v>137610</v>
      </c>
    </row>
    <row r="46" spans="1:12" ht="14.25" customHeight="1">
      <c r="A46" s="314" t="s">
        <v>716</v>
      </c>
      <c r="B46" s="320" t="s">
        <v>717</v>
      </c>
      <c r="C46" s="321">
        <v>239849</v>
      </c>
      <c r="D46" s="321">
        <v>122388</v>
      </c>
      <c r="E46" s="321">
        <v>0</v>
      </c>
      <c r="F46" s="321">
        <v>0</v>
      </c>
      <c r="G46" s="321">
        <v>0</v>
      </c>
      <c r="H46" s="321">
        <v>0</v>
      </c>
      <c r="I46" s="321">
        <v>0</v>
      </c>
      <c r="J46" s="321">
        <v>0</v>
      </c>
      <c r="K46" s="321">
        <f t="shared" si="0"/>
        <v>239849</v>
      </c>
      <c r="L46" s="321">
        <f t="shared" si="0"/>
        <v>122388</v>
      </c>
    </row>
    <row r="47" spans="1:12" ht="14.25" customHeight="1">
      <c r="A47" s="317" t="s">
        <v>718</v>
      </c>
      <c r="B47" s="336" t="s">
        <v>719</v>
      </c>
      <c r="C47" s="321">
        <v>36034</v>
      </c>
      <c r="D47" s="321">
        <v>15222</v>
      </c>
      <c r="E47" s="321">
        <v>0</v>
      </c>
      <c r="F47" s="321">
        <v>0</v>
      </c>
      <c r="G47" s="321">
        <v>0</v>
      </c>
      <c r="H47" s="321">
        <v>0</v>
      </c>
      <c r="I47" s="321">
        <v>0</v>
      </c>
      <c r="J47" s="321">
        <v>0</v>
      </c>
      <c r="K47" s="321">
        <f t="shared" si="0"/>
        <v>36034</v>
      </c>
      <c r="L47" s="321">
        <f t="shared" si="0"/>
        <v>15222</v>
      </c>
    </row>
    <row r="48" spans="1:12" ht="14.25" customHeight="1">
      <c r="A48" s="314" t="s">
        <v>720</v>
      </c>
      <c r="B48" s="340" t="s">
        <v>721</v>
      </c>
      <c r="C48" s="327">
        <v>0</v>
      </c>
      <c r="D48" s="327">
        <v>0</v>
      </c>
      <c r="E48" s="327"/>
      <c r="F48" s="327">
        <v>0</v>
      </c>
      <c r="G48" s="327"/>
      <c r="H48" s="327">
        <v>0</v>
      </c>
      <c r="I48" s="327"/>
      <c r="J48" s="327">
        <v>0</v>
      </c>
      <c r="K48" s="327">
        <f t="shared" si="0"/>
        <v>0</v>
      </c>
      <c r="L48" s="327">
        <f t="shared" si="0"/>
        <v>0</v>
      </c>
    </row>
    <row r="49" spans="1:12" ht="14.25" customHeight="1">
      <c r="A49" s="317" t="s">
        <v>722</v>
      </c>
      <c r="B49" s="341" t="s">
        <v>723</v>
      </c>
      <c r="C49" s="342">
        <f>C44+C37+C9+C4</f>
        <v>1907019</v>
      </c>
      <c r="D49" s="342">
        <f>D44+D37+D9+D4</f>
        <v>1303937</v>
      </c>
      <c r="E49" s="342">
        <v>9108</v>
      </c>
      <c r="F49" s="342">
        <v>841</v>
      </c>
      <c r="G49" s="342">
        <v>1585</v>
      </c>
      <c r="H49" s="342">
        <v>351</v>
      </c>
      <c r="I49" s="342">
        <f>I44+I37+I9+I4</f>
        <v>3097</v>
      </c>
      <c r="J49" s="342">
        <f>J44+J37+J9+J4</f>
        <v>31</v>
      </c>
      <c r="K49" s="342">
        <f t="shared" si="0"/>
        <v>1920809</v>
      </c>
      <c r="L49" s="342">
        <f t="shared" si="0"/>
        <v>1305160</v>
      </c>
    </row>
    <row r="50" spans="1:12" ht="14.25" customHeight="1">
      <c r="A50" s="314" t="s">
        <v>724</v>
      </c>
      <c r="B50" s="336" t="s">
        <v>725</v>
      </c>
      <c r="C50" s="321"/>
      <c r="D50" s="321"/>
      <c r="E50" s="321"/>
      <c r="F50" s="321"/>
      <c r="G50" s="321"/>
      <c r="H50" s="321"/>
      <c r="I50" s="321"/>
      <c r="J50" s="321"/>
      <c r="K50" s="321">
        <f t="shared" si="0"/>
        <v>0</v>
      </c>
      <c r="L50" s="321">
        <f t="shared" si="0"/>
        <v>0</v>
      </c>
    </row>
    <row r="51" spans="1:12" ht="14.25" customHeight="1">
      <c r="A51" s="317" t="s">
        <v>726</v>
      </c>
      <c r="B51" s="336" t="s">
        <v>727</v>
      </c>
      <c r="C51" s="321">
        <v>0</v>
      </c>
      <c r="D51" s="321"/>
      <c r="E51" s="321">
        <v>0</v>
      </c>
      <c r="F51" s="321"/>
      <c r="G51" s="321">
        <v>0</v>
      </c>
      <c r="H51" s="321"/>
      <c r="I51" s="321">
        <v>0</v>
      </c>
      <c r="J51" s="321"/>
      <c r="K51" s="321">
        <f t="shared" si="0"/>
        <v>0</v>
      </c>
      <c r="L51" s="321">
        <f t="shared" si="0"/>
        <v>0</v>
      </c>
    </row>
    <row r="52" spans="1:12" ht="14.25" customHeight="1">
      <c r="A52" s="314" t="s">
        <v>728</v>
      </c>
      <c r="B52" s="341" t="s">
        <v>729</v>
      </c>
      <c r="C52" s="342">
        <f>+C51+C50</f>
        <v>0</v>
      </c>
      <c r="D52" s="342"/>
      <c r="E52" s="342">
        <v>0</v>
      </c>
      <c r="F52" s="342"/>
      <c r="G52" s="342">
        <v>0</v>
      </c>
      <c r="H52" s="342"/>
      <c r="I52" s="342">
        <f>+I51+I50</f>
        <v>0</v>
      </c>
      <c r="J52" s="342"/>
      <c r="K52" s="342">
        <f t="shared" si="0"/>
        <v>0</v>
      </c>
      <c r="L52" s="342">
        <f t="shared" si="0"/>
        <v>0</v>
      </c>
    </row>
    <row r="53" spans="1:12" s="343" customFormat="1" ht="14.25" customHeight="1">
      <c r="A53" s="317" t="s">
        <v>730</v>
      </c>
      <c r="B53" s="336" t="s">
        <v>731</v>
      </c>
      <c r="C53" s="321"/>
      <c r="D53" s="321"/>
      <c r="E53" s="321"/>
      <c r="F53" s="321"/>
      <c r="G53" s="321"/>
      <c r="H53" s="321"/>
      <c r="I53" s="321"/>
      <c r="J53" s="321"/>
      <c r="K53" s="321">
        <f t="shared" si="0"/>
        <v>0</v>
      </c>
      <c r="L53" s="321">
        <f t="shared" si="0"/>
        <v>0</v>
      </c>
    </row>
    <row r="54" spans="1:12" s="343" customFormat="1" ht="14.25" customHeight="1">
      <c r="A54" s="314" t="s">
        <v>732</v>
      </c>
      <c r="B54" s="336" t="s">
        <v>733</v>
      </c>
      <c r="C54" s="321">
        <v>42</v>
      </c>
      <c r="D54" s="321">
        <v>42</v>
      </c>
      <c r="E54" s="321">
        <v>131</v>
      </c>
      <c r="F54" s="321">
        <v>131</v>
      </c>
      <c r="G54" s="321">
        <v>107</v>
      </c>
      <c r="H54" s="321">
        <v>107</v>
      </c>
      <c r="I54" s="321">
        <v>0</v>
      </c>
      <c r="J54" s="321">
        <v>0</v>
      </c>
      <c r="K54" s="321">
        <f t="shared" si="0"/>
        <v>280</v>
      </c>
      <c r="L54" s="321">
        <f t="shared" si="0"/>
        <v>280</v>
      </c>
    </row>
    <row r="55" spans="1:12" s="343" customFormat="1" ht="14.25" customHeight="1">
      <c r="A55" s="317" t="s">
        <v>734</v>
      </c>
      <c r="B55" s="336" t="s">
        <v>735</v>
      </c>
      <c r="C55" s="321">
        <v>85146</v>
      </c>
      <c r="D55" s="321">
        <v>85146</v>
      </c>
      <c r="E55" s="321">
        <v>522</v>
      </c>
      <c r="F55" s="321">
        <v>522</v>
      </c>
      <c r="G55" s="321">
        <v>916</v>
      </c>
      <c r="H55" s="321">
        <v>916</v>
      </c>
      <c r="I55" s="321">
        <v>317</v>
      </c>
      <c r="J55" s="321">
        <v>317</v>
      </c>
      <c r="K55" s="321">
        <f t="shared" si="0"/>
        <v>86901</v>
      </c>
      <c r="L55" s="321">
        <f t="shared" si="0"/>
        <v>86901</v>
      </c>
    </row>
    <row r="56" spans="1:12" ht="14.25" customHeight="1">
      <c r="A56" s="314" t="s">
        <v>736</v>
      </c>
      <c r="B56" s="341" t="s">
        <v>737</v>
      </c>
      <c r="C56" s="342">
        <f>+C55+C54+C53</f>
        <v>85188</v>
      </c>
      <c r="D56" s="342">
        <f>+D55+D54+D53</f>
        <v>85188</v>
      </c>
      <c r="E56" s="342">
        <v>653</v>
      </c>
      <c r="F56" s="342">
        <v>653</v>
      </c>
      <c r="G56" s="342">
        <v>1023</v>
      </c>
      <c r="H56" s="342">
        <v>1023</v>
      </c>
      <c r="I56" s="342">
        <f>+I55+I54+I53</f>
        <v>317</v>
      </c>
      <c r="J56" s="342">
        <f>+J55+J54+J53</f>
        <v>317</v>
      </c>
      <c r="K56" s="342">
        <f t="shared" si="0"/>
        <v>87181</v>
      </c>
      <c r="L56" s="342">
        <f t="shared" si="0"/>
        <v>87181</v>
      </c>
    </row>
    <row r="57" spans="1:12" s="343" customFormat="1" ht="14.25" customHeight="1">
      <c r="A57" s="317" t="s">
        <v>738</v>
      </c>
      <c r="B57" s="344" t="s">
        <v>739</v>
      </c>
      <c r="C57" s="331">
        <v>24730</v>
      </c>
      <c r="D57" s="331">
        <v>16579</v>
      </c>
      <c r="E57" s="331">
        <v>0</v>
      </c>
      <c r="F57" s="331">
        <v>0</v>
      </c>
      <c r="G57" s="331">
        <v>15</v>
      </c>
      <c r="H57" s="331">
        <v>15</v>
      </c>
      <c r="I57" s="331">
        <v>0</v>
      </c>
      <c r="J57" s="331">
        <v>0</v>
      </c>
      <c r="K57" s="331">
        <f t="shared" si="0"/>
        <v>24745</v>
      </c>
      <c r="L57" s="331">
        <f t="shared" si="0"/>
        <v>16594</v>
      </c>
    </row>
    <row r="58" spans="1:12" s="343" customFormat="1" ht="14.25" customHeight="1">
      <c r="A58" s="314" t="s">
        <v>740</v>
      </c>
      <c r="B58" s="344" t="s">
        <v>741</v>
      </c>
      <c r="C58" s="331">
        <v>0</v>
      </c>
      <c r="D58" s="331">
        <v>0</v>
      </c>
      <c r="E58" s="331">
        <v>1484</v>
      </c>
      <c r="F58" s="331">
        <v>1484</v>
      </c>
      <c r="G58" s="331">
        <v>38</v>
      </c>
      <c r="H58" s="331">
        <v>38</v>
      </c>
      <c r="I58" s="331">
        <v>1</v>
      </c>
      <c r="J58" s="331">
        <v>1</v>
      </c>
      <c r="K58" s="331">
        <f t="shared" si="0"/>
        <v>1523</v>
      </c>
      <c r="L58" s="331">
        <f t="shared" si="0"/>
        <v>1523</v>
      </c>
    </row>
    <row r="59" spans="1:12" s="343" customFormat="1" ht="14.25" customHeight="1">
      <c r="A59" s="317" t="s">
        <v>742</v>
      </c>
      <c r="B59" s="344" t="s">
        <v>743</v>
      </c>
      <c r="C59" s="331">
        <v>15747</v>
      </c>
      <c r="D59" s="331">
        <v>15747</v>
      </c>
      <c r="E59" s="331">
        <v>0</v>
      </c>
      <c r="F59" s="331">
        <v>0</v>
      </c>
      <c r="G59" s="331">
        <v>0</v>
      </c>
      <c r="H59" s="331">
        <v>0</v>
      </c>
      <c r="I59" s="331">
        <v>0</v>
      </c>
      <c r="J59" s="331">
        <v>0</v>
      </c>
      <c r="K59" s="331">
        <f t="shared" si="0"/>
        <v>15747</v>
      </c>
      <c r="L59" s="331">
        <f t="shared" si="0"/>
        <v>15747</v>
      </c>
    </row>
    <row r="60" spans="1:12" ht="14.25" customHeight="1">
      <c r="A60" s="314" t="s">
        <v>744</v>
      </c>
      <c r="B60" s="341" t="s">
        <v>745</v>
      </c>
      <c r="C60" s="342">
        <f>SUM(C57+C58+C59)</f>
        <v>40477</v>
      </c>
      <c r="D60" s="342">
        <f>SUM(D57+D58+D59)</f>
        <v>32326</v>
      </c>
      <c r="E60" s="342">
        <v>1484</v>
      </c>
      <c r="F60" s="342">
        <v>1484</v>
      </c>
      <c r="G60" s="342">
        <v>53</v>
      </c>
      <c r="H60" s="342">
        <v>53</v>
      </c>
      <c r="I60" s="342">
        <f>SUM(I57+I58+I59)</f>
        <v>1</v>
      </c>
      <c r="J60" s="342">
        <f>SUM(J57+J58+J59)</f>
        <v>1</v>
      </c>
      <c r="K60" s="342">
        <f t="shared" si="0"/>
        <v>42015</v>
      </c>
      <c r="L60" s="342">
        <f t="shared" si="0"/>
        <v>33864</v>
      </c>
    </row>
    <row r="61" spans="1:12" ht="14.25" customHeight="1">
      <c r="A61" s="317" t="s">
        <v>746</v>
      </c>
      <c r="B61" s="341" t="s">
        <v>747</v>
      </c>
      <c r="C61" s="342">
        <v>2214</v>
      </c>
      <c r="D61" s="342">
        <v>2214</v>
      </c>
      <c r="E61" s="342">
        <v>3625</v>
      </c>
      <c r="F61" s="342">
        <v>3625</v>
      </c>
      <c r="G61" s="342">
        <v>2945</v>
      </c>
      <c r="H61" s="342">
        <v>2945</v>
      </c>
      <c r="I61" s="342">
        <v>329</v>
      </c>
      <c r="J61" s="342">
        <v>329</v>
      </c>
      <c r="K61" s="342">
        <f t="shared" si="0"/>
        <v>9113</v>
      </c>
      <c r="L61" s="342">
        <f t="shared" si="0"/>
        <v>9113</v>
      </c>
    </row>
    <row r="62" spans="1:12" ht="14.25" customHeight="1">
      <c r="A62" s="314" t="s">
        <v>748</v>
      </c>
      <c r="B62" s="341" t="s">
        <v>749</v>
      </c>
      <c r="C62" s="342">
        <v>15</v>
      </c>
      <c r="D62" s="342">
        <v>15</v>
      </c>
      <c r="E62" s="342">
        <v>11</v>
      </c>
      <c r="F62" s="342">
        <v>11</v>
      </c>
      <c r="G62" s="342">
        <v>166</v>
      </c>
      <c r="H62" s="342">
        <v>166</v>
      </c>
      <c r="I62" s="342">
        <v>150</v>
      </c>
      <c r="J62" s="342">
        <v>150</v>
      </c>
      <c r="K62" s="342">
        <f t="shared" si="0"/>
        <v>342</v>
      </c>
      <c r="L62" s="342">
        <f t="shared" si="0"/>
        <v>342</v>
      </c>
    </row>
    <row r="63" spans="1:12" ht="14.25" customHeight="1">
      <c r="A63" s="317" t="s">
        <v>750</v>
      </c>
      <c r="B63" s="336"/>
      <c r="C63" s="321"/>
      <c r="D63" s="321"/>
      <c r="E63" s="321"/>
      <c r="F63" s="321"/>
      <c r="G63" s="321"/>
      <c r="H63" s="321"/>
      <c r="I63" s="321"/>
      <c r="J63" s="321"/>
      <c r="K63" s="321">
        <f t="shared" si="0"/>
        <v>0</v>
      </c>
      <c r="L63" s="321">
        <f t="shared" si="0"/>
        <v>0</v>
      </c>
    </row>
    <row r="64" spans="1:12" ht="14.25" customHeight="1">
      <c r="A64" s="345" t="s">
        <v>751</v>
      </c>
      <c r="B64" s="326" t="s">
        <v>418</v>
      </c>
      <c r="C64" s="327">
        <f>+C62+C61+C60+C56+C52+C49</f>
        <v>2034913</v>
      </c>
      <c r="D64" s="327">
        <f>+D62+D61+D60+D56+D52+D49</f>
        <v>1423680</v>
      </c>
      <c r="E64" s="327">
        <v>14881</v>
      </c>
      <c r="F64" s="327">
        <v>6614</v>
      </c>
      <c r="G64" s="327">
        <v>5772</v>
      </c>
      <c r="H64" s="327">
        <v>4538</v>
      </c>
      <c r="I64" s="327">
        <f>+I62+I61+I60+I56+I52+I49</f>
        <v>3894</v>
      </c>
      <c r="J64" s="327">
        <f>+J62+J61+J60+J56+J52+J49</f>
        <v>828</v>
      </c>
      <c r="K64" s="327">
        <f t="shared" si="0"/>
        <v>2059460</v>
      </c>
      <c r="L64" s="327">
        <f>+J64+H64+F64+D64</f>
        <v>1435660</v>
      </c>
    </row>
    <row r="65" spans="1:6" ht="14.25" customHeight="1">
      <c r="A65" s="346"/>
      <c r="B65" s="347"/>
      <c r="C65" s="348"/>
      <c r="D65" s="348"/>
      <c r="E65" s="348"/>
      <c r="F65" s="348"/>
    </row>
    <row r="66" spans="1:7" ht="53.25" customHeight="1" thickBot="1">
      <c r="A66" s="349"/>
      <c r="B66" s="350"/>
      <c r="C66" s="351" t="s">
        <v>642</v>
      </c>
      <c r="D66" s="351" t="s">
        <v>370</v>
      </c>
      <c r="E66" s="352" t="s">
        <v>647</v>
      </c>
      <c r="F66" s="352" t="s">
        <v>104</v>
      </c>
      <c r="G66" s="352" t="s">
        <v>525</v>
      </c>
    </row>
    <row r="67" spans="1:7" ht="39" thickBot="1">
      <c r="A67" s="353"/>
      <c r="B67" s="354" t="s">
        <v>330</v>
      </c>
      <c r="C67" s="355" t="s">
        <v>752</v>
      </c>
      <c r="D67" s="355" t="s">
        <v>752</v>
      </c>
      <c r="E67" s="355" t="s">
        <v>752</v>
      </c>
      <c r="F67" s="355" t="s">
        <v>752</v>
      </c>
      <c r="G67" s="355" t="s">
        <v>752</v>
      </c>
    </row>
    <row r="68" spans="1:7" ht="14.25" customHeight="1">
      <c r="A68" s="314" t="s">
        <v>268</v>
      </c>
      <c r="B68" s="356" t="s">
        <v>425</v>
      </c>
      <c r="C68" s="357">
        <v>1852253</v>
      </c>
      <c r="D68" s="357">
        <v>8126</v>
      </c>
      <c r="E68" s="357">
        <v>181</v>
      </c>
      <c r="F68" s="357">
        <v>3044</v>
      </c>
      <c r="G68" s="357">
        <v>1863604</v>
      </c>
    </row>
    <row r="69" spans="1:7" ht="14.25" customHeight="1">
      <c r="A69" s="317" t="s">
        <v>270</v>
      </c>
      <c r="B69" s="356" t="s">
        <v>426</v>
      </c>
      <c r="C69" s="357">
        <v>0</v>
      </c>
      <c r="D69" s="357">
        <v>0</v>
      </c>
      <c r="E69" s="357">
        <v>0</v>
      </c>
      <c r="F69" s="357">
        <v>0</v>
      </c>
      <c r="G69" s="357">
        <v>0</v>
      </c>
    </row>
    <row r="70" spans="1:7" ht="14.25" customHeight="1">
      <c r="A70" s="314" t="s">
        <v>271</v>
      </c>
      <c r="B70" s="356" t="s">
        <v>427</v>
      </c>
      <c r="C70" s="357">
        <v>20700</v>
      </c>
      <c r="D70" s="357">
        <v>318</v>
      </c>
      <c r="E70" s="357">
        <v>828</v>
      </c>
      <c r="F70" s="357">
        <v>461</v>
      </c>
      <c r="G70" s="357">
        <v>22307</v>
      </c>
    </row>
    <row r="71" spans="1:7" ht="14.25" customHeight="1">
      <c r="A71" s="317" t="s">
        <v>273</v>
      </c>
      <c r="B71" s="356" t="s">
        <v>428</v>
      </c>
      <c r="C71" s="357">
        <v>-535216</v>
      </c>
      <c r="D71" s="357">
        <v>-8027</v>
      </c>
      <c r="E71" s="357">
        <v>342</v>
      </c>
      <c r="F71" s="357">
        <v>-3106</v>
      </c>
      <c r="G71" s="357">
        <v>-546007</v>
      </c>
    </row>
    <row r="72" spans="1:7" ht="14.25" customHeight="1">
      <c r="A72" s="314" t="s">
        <v>645</v>
      </c>
      <c r="B72" s="356" t="s">
        <v>429</v>
      </c>
      <c r="C72" s="357">
        <v>0</v>
      </c>
      <c r="D72" s="357">
        <v>0</v>
      </c>
      <c r="E72" s="357">
        <v>0</v>
      </c>
      <c r="F72" s="357">
        <v>0</v>
      </c>
      <c r="G72" s="357">
        <v>0</v>
      </c>
    </row>
    <row r="73" spans="1:7" ht="14.25" customHeight="1" thickBot="1">
      <c r="A73" s="317" t="s">
        <v>275</v>
      </c>
      <c r="B73" s="356" t="s">
        <v>430</v>
      </c>
      <c r="C73" s="357">
        <v>47244</v>
      </c>
      <c r="D73" s="357">
        <v>-2153</v>
      </c>
      <c r="E73" s="357">
        <v>-2987</v>
      </c>
      <c r="F73" s="357">
        <v>-442</v>
      </c>
      <c r="G73" s="357">
        <v>41662</v>
      </c>
    </row>
    <row r="74" spans="1:7" ht="14.25" customHeight="1" thickBot="1">
      <c r="A74" s="314" t="s">
        <v>277</v>
      </c>
      <c r="B74" s="358" t="s">
        <v>753</v>
      </c>
      <c r="C74" s="359">
        <v>1384981</v>
      </c>
      <c r="D74" s="359">
        <v>-1736</v>
      </c>
      <c r="E74" s="359">
        <v>-1636</v>
      </c>
      <c r="F74" s="359">
        <f>SUM(F68:F73)</f>
        <v>-43</v>
      </c>
      <c r="G74" s="359">
        <v>1381566</v>
      </c>
    </row>
    <row r="75" spans="1:7" ht="14.25" customHeight="1">
      <c r="A75" s="317" t="s">
        <v>279</v>
      </c>
      <c r="B75" s="356" t="s">
        <v>434</v>
      </c>
      <c r="C75" s="357">
        <v>0</v>
      </c>
      <c r="D75" s="357">
        <v>0</v>
      </c>
      <c r="E75" s="357">
        <v>0</v>
      </c>
      <c r="F75" s="357">
        <v>0</v>
      </c>
      <c r="G75" s="357">
        <v>0</v>
      </c>
    </row>
    <row r="76" spans="1:7" ht="14.25" customHeight="1">
      <c r="A76" s="314" t="s">
        <v>281</v>
      </c>
      <c r="B76" s="356" t="s">
        <v>754</v>
      </c>
      <c r="C76" s="357">
        <v>19210</v>
      </c>
      <c r="D76" s="357">
        <v>2082</v>
      </c>
      <c r="E76" s="357">
        <v>517</v>
      </c>
      <c r="F76" s="357">
        <v>168</v>
      </c>
      <c r="G76" s="357">
        <v>21977</v>
      </c>
    </row>
    <row r="77" spans="1:7" s="360" customFormat="1" ht="14.25" customHeight="1" thickBot="1">
      <c r="A77" s="317" t="s">
        <v>659</v>
      </c>
      <c r="B77" s="356" t="s">
        <v>755</v>
      </c>
      <c r="C77" s="357">
        <v>13682</v>
      </c>
      <c r="D77" s="357">
        <v>195</v>
      </c>
      <c r="E77" s="357">
        <v>25</v>
      </c>
      <c r="F77" s="357">
        <v>0</v>
      </c>
      <c r="G77" s="357">
        <v>13902</v>
      </c>
    </row>
    <row r="78" spans="1:7" s="360" customFormat="1" ht="14.25" customHeight="1" thickBot="1">
      <c r="A78" s="314" t="s">
        <v>661</v>
      </c>
      <c r="B78" s="358" t="s">
        <v>756</v>
      </c>
      <c r="C78" s="359">
        <v>32892</v>
      </c>
      <c r="D78" s="359">
        <v>2277</v>
      </c>
      <c r="E78" s="359">
        <v>542</v>
      </c>
      <c r="F78" s="359">
        <f>SUM(F75:F77)</f>
        <v>168</v>
      </c>
      <c r="G78" s="359">
        <v>35879</v>
      </c>
    </row>
    <row r="79" spans="1:7" s="360" customFormat="1" ht="14.25" customHeight="1" thickBot="1">
      <c r="A79" s="314"/>
      <c r="B79" s="358" t="s">
        <v>757</v>
      </c>
      <c r="C79" s="359">
        <v>0</v>
      </c>
      <c r="D79" s="359">
        <v>0</v>
      </c>
      <c r="E79" s="359">
        <v>0</v>
      </c>
      <c r="F79" s="359">
        <v>0</v>
      </c>
      <c r="G79" s="359">
        <v>0</v>
      </c>
    </row>
    <row r="80" spans="1:7" s="360" customFormat="1" ht="14.25" customHeight="1" thickBot="1">
      <c r="A80" s="314"/>
      <c r="B80" s="358" t="s">
        <v>758</v>
      </c>
      <c r="C80" s="359">
        <v>0</v>
      </c>
      <c r="D80" s="359">
        <v>0</v>
      </c>
      <c r="E80" s="359">
        <v>0</v>
      </c>
      <c r="F80" s="359">
        <v>0</v>
      </c>
      <c r="G80" s="359">
        <v>0</v>
      </c>
    </row>
    <row r="81" spans="1:7" s="360" customFormat="1" ht="14.25" customHeight="1" thickBot="1">
      <c r="A81" s="314"/>
      <c r="B81" s="358" t="s">
        <v>759</v>
      </c>
      <c r="C81" s="359">
        <v>5807</v>
      </c>
      <c r="D81" s="359">
        <v>6073</v>
      </c>
      <c r="E81" s="359">
        <v>5632</v>
      </c>
      <c r="F81" s="359">
        <v>703</v>
      </c>
      <c r="G81" s="359">
        <v>18215</v>
      </c>
    </row>
    <row r="82" spans="1:7" s="360" customFormat="1" ht="14.25" customHeight="1" thickBot="1">
      <c r="A82" s="317"/>
      <c r="B82" s="361" t="s">
        <v>760</v>
      </c>
      <c r="C82" s="362">
        <v>1423680</v>
      </c>
      <c r="D82" s="362">
        <v>6614</v>
      </c>
      <c r="E82" s="362">
        <v>4538</v>
      </c>
      <c r="F82" s="362">
        <f>+F74+F78+F79+F80+F81</f>
        <v>828</v>
      </c>
      <c r="G82" s="362">
        <v>1435660</v>
      </c>
    </row>
    <row r="83" spans="1:12" s="360" customFormat="1" ht="12.75">
      <c r="A83" s="210"/>
      <c r="B83" s="363"/>
      <c r="C83" s="364"/>
      <c r="E83" s="364"/>
      <c r="G83" s="308"/>
      <c r="H83" s="308"/>
      <c r="I83" s="308"/>
      <c r="J83" s="308"/>
      <c r="K83" s="308"/>
      <c r="L83" s="308"/>
    </row>
    <row r="84" spans="2:6" ht="25.5">
      <c r="B84" s="365" t="s">
        <v>78</v>
      </c>
      <c r="C84" s="366" t="s">
        <v>761</v>
      </c>
      <c r="D84" s="367" t="s">
        <v>762</v>
      </c>
      <c r="E84" s="308"/>
      <c r="F84" s="308"/>
    </row>
    <row r="85" spans="2:6" ht="12.75">
      <c r="B85" s="365" t="s">
        <v>763</v>
      </c>
      <c r="C85" s="368">
        <v>645780</v>
      </c>
      <c r="D85" s="369">
        <v>645780</v>
      </c>
      <c r="E85" s="308"/>
      <c r="F85" s="308"/>
    </row>
    <row r="86" spans="2:6" ht="12.75">
      <c r="B86" s="365" t="s">
        <v>764</v>
      </c>
      <c r="C86" s="368">
        <v>50000</v>
      </c>
      <c r="D86" s="369">
        <v>50000</v>
      </c>
      <c r="E86" s="308"/>
      <c r="F86" s="308"/>
    </row>
    <row r="87" spans="2:6" ht="12.75">
      <c r="B87" s="365" t="s">
        <v>765</v>
      </c>
      <c r="C87" s="370">
        <v>0</v>
      </c>
      <c r="D87" s="365">
        <v>0</v>
      </c>
      <c r="E87" s="308"/>
      <c r="F87" s="308"/>
    </row>
    <row r="88" spans="2:6" ht="13.5" thickBot="1">
      <c r="B88" s="365" t="s">
        <v>766</v>
      </c>
      <c r="C88" s="368">
        <v>500000</v>
      </c>
      <c r="D88" s="369">
        <v>500000</v>
      </c>
      <c r="E88" s="308"/>
      <c r="F88" s="308"/>
    </row>
    <row r="89" spans="2:6" ht="13.5" thickBot="1">
      <c r="B89" s="358" t="s">
        <v>193</v>
      </c>
      <c r="C89" s="359">
        <v>1195780</v>
      </c>
      <c r="D89" s="359">
        <v>1195780</v>
      </c>
      <c r="E89" s="308"/>
      <c r="F89" s="308"/>
    </row>
  </sheetData>
  <sheetProtection/>
  <mergeCells count="6">
    <mergeCell ref="A1:L1"/>
    <mergeCell ref="C2:D2"/>
    <mergeCell ref="E2:F2"/>
    <mergeCell ref="G2:H2"/>
    <mergeCell ref="I2:J2"/>
    <mergeCell ref="K2:L2"/>
  </mergeCells>
  <printOptions/>
  <pageMargins left="0.2362204724409449" right="0.2362204724409449" top="0.5118110236220472" bottom="0.35433070866141736" header="0.2362204724409449" footer="0.2362204724409449"/>
  <pageSetup horizontalDpi="600" verticalDpi="600" orientation="landscape" paperSize="9" scale="58" r:id="rId1"/>
  <headerFooter>
    <oddHeader>&amp;R16. melléklet</oddHeader>
    <oddFooter>&amp;C&amp;P/&amp;N</oddFooter>
  </headerFooter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58">
      <selection activeCell="F71" sqref="F71"/>
    </sheetView>
  </sheetViews>
  <sheetFormatPr defaultColWidth="9.00390625" defaultRowHeight="12.75"/>
  <cols>
    <col min="1" max="1" width="3.25390625" style="0" bestFit="1" customWidth="1"/>
    <col min="2" max="2" width="38.625" style="0" customWidth="1"/>
    <col min="3" max="6" width="9.875" style="0" customWidth="1"/>
    <col min="7" max="7" width="9.875" style="133" customWidth="1"/>
  </cols>
  <sheetData>
    <row r="1" spans="1:7" ht="39.75" customHeight="1">
      <c r="A1" s="1"/>
      <c r="B1" s="2"/>
      <c r="C1" s="82" t="s">
        <v>332</v>
      </c>
      <c r="D1" s="3" t="s">
        <v>288</v>
      </c>
      <c r="E1" s="4" t="s">
        <v>289</v>
      </c>
      <c r="F1" s="4" t="s">
        <v>290</v>
      </c>
      <c r="G1" s="113" t="s">
        <v>331</v>
      </c>
    </row>
    <row r="2" spans="1:7" ht="12.75">
      <c r="A2" s="6" t="s">
        <v>0</v>
      </c>
      <c r="B2" s="7" t="s">
        <v>1</v>
      </c>
      <c r="C2" s="7"/>
      <c r="D2" s="8"/>
      <c r="E2" s="8"/>
      <c r="F2" s="8"/>
      <c r="G2" s="114"/>
    </row>
    <row r="3" spans="1:7" ht="12.75">
      <c r="A3" s="9" t="s">
        <v>2</v>
      </c>
      <c r="B3" s="10" t="s">
        <v>3</v>
      </c>
      <c r="C3" s="35">
        <v>56437</v>
      </c>
      <c r="D3" s="8">
        <v>48161</v>
      </c>
      <c r="E3" s="8">
        <v>61359</v>
      </c>
      <c r="F3" s="8">
        <v>61066</v>
      </c>
      <c r="G3" s="114">
        <f>+F3/E3</f>
        <v>0.9952248243941394</v>
      </c>
    </row>
    <row r="4" spans="1:7" ht="12.75">
      <c r="A4" s="9" t="s">
        <v>4</v>
      </c>
      <c r="B4" s="10" t="s">
        <v>5</v>
      </c>
      <c r="C4" s="35">
        <v>13226</v>
      </c>
      <c r="D4" s="8">
        <v>11544</v>
      </c>
      <c r="E4" s="8">
        <v>13162</v>
      </c>
      <c r="F4" s="8">
        <v>13079</v>
      </c>
      <c r="G4" s="114">
        <f aca="true" t="shared" si="0" ref="G4:G67">+F4/E4</f>
        <v>0.9936939674821456</v>
      </c>
    </row>
    <row r="5" spans="1:7" ht="12.75">
      <c r="A5" s="9" t="s">
        <v>6</v>
      </c>
      <c r="B5" s="10" t="s">
        <v>7</v>
      </c>
      <c r="C5" s="35">
        <f>155764+460</f>
        <v>156224</v>
      </c>
      <c r="D5" s="8">
        <v>153276</v>
      </c>
      <c r="E5" s="8">
        <v>169035</v>
      </c>
      <c r="F5" s="8">
        <v>155654</v>
      </c>
      <c r="G5" s="114">
        <f t="shared" si="0"/>
        <v>0.9208388795219925</v>
      </c>
    </row>
    <row r="6" spans="1:7" ht="12.75">
      <c r="A6" s="9"/>
      <c r="B6" s="11" t="s">
        <v>8</v>
      </c>
      <c r="C6" s="68">
        <v>368</v>
      </c>
      <c r="D6" s="12">
        <v>1000</v>
      </c>
      <c r="E6" s="12"/>
      <c r="F6" s="12"/>
      <c r="G6" s="116"/>
    </row>
    <row r="7" spans="1:7" ht="12.75">
      <c r="A7" s="9" t="s">
        <v>9</v>
      </c>
      <c r="B7" s="10" t="s">
        <v>10</v>
      </c>
      <c r="C7" s="35">
        <v>45190</v>
      </c>
      <c r="D7" s="8">
        <v>43411</v>
      </c>
      <c r="E7" s="8">
        <v>42433</v>
      </c>
      <c r="F7" s="8">
        <v>40147</v>
      </c>
      <c r="G7" s="114">
        <f t="shared" si="0"/>
        <v>0.9461268352461527</v>
      </c>
    </row>
    <row r="8" spans="1:7" ht="12.75">
      <c r="A8" s="9" t="s">
        <v>11</v>
      </c>
      <c r="B8" s="10" t="s">
        <v>12</v>
      </c>
      <c r="C8" s="35">
        <v>57238</v>
      </c>
      <c r="D8" s="8">
        <v>75852</v>
      </c>
      <c r="E8" s="8">
        <v>144977</v>
      </c>
      <c r="F8" s="8">
        <f>+F9+F10+F11+F12</f>
        <v>82812</v>
      </c>
      <c r="G8" s="114">
        <f t="shared" si="0"/>
        <v>0.5712078467619002</v>
      </c>
    </row>
    <row r="9" spans="1:7" ht="12.75">
      <c r="A9" s="9"/>
      <c r="B9" s="11" t="s">
        <v>13</v>
      </c>
      <c r="C9" s="68"/>
      <c r="D9" s="68"/>
      <c r="E9" s="11">
        <v>60000</v>
      </c>
      <c r="F9" s="11"/>
      <c r="G9" s="134">
        <f t="shared" si="0"/>
        <v>0</v>
      </c>
    </row>
    <row r="10" spans="1:7" ht="12.75">
      <c r="A10" s="9"/>
      <c r="B10" s="11" t="s">
        <v>14</v>
      </c>
      <c r="C10" s="69">
        <v>50862</v>
      </c>
      <c r="D10" s="12">
        <v>59831</v>
      </c>
      <c r="E10" s="12">
        <v>64333</v>
      </c>
      <c r="F10" s="12">
        <v>64285</v>
      </c>
      <c r="G10" s="116">
        <f t="shared" si="0"/>
        <v>0.9992538821444671</v>
      </c>
    </row>
    <row r="11" spans="1:7" ht="12.75">
      <c r="A11" s="9"/>
      <c r="B11" s="11" t="s">
        <v>15</v>
      </c>
      <c r="C11" s="69">
        <v>6376</v>
      </c>
      <c r="D11" s="12">
        <v>16021</v>
      </c>
      <c r="E11" s="12">
        <v>20221</v>
      </c>
      <c r="F11" s="12">
        <v>18104</v>
      </c>
      <c r="G11" s="116">
        <f t="shared" si="0"/>
        <v>0.8953068592057761</v>
      </c>
    </row>
    <row r="12" spans="1:7" ht="12.75">
      <c r="A12" s="9"/>
      <c r="B12" s="11" t="s">
        <v>238</v>
      </c>
      <c r="C12" s="11"/>
      <c r="D12" s="12"/>
      <c r="E12" s="12">
        <v>423</v>
      </c>
      <c r="F12" s="12">
        <v>423</v>
      </c>
      <c r="G12" s="116">
        <f t="shared" si="0"/>
        <v>1</v>
      </c>
    </row>
    <row r="13" spans="1:7" ht="12.75">
      <c r="A13" s="13"/>
      <c r="B13" s="14" t="s">
        <v>16</v>
      </c>
      <c r="C13" s="14"/>
      <c r="D13" s="15">
        <f>+D3+D4+D5+D7+D8</f>
        <v>332244</v>
      </c>
      <c r="E13" s="15">
        <v>430966</v>
      </c>
      <c r="F13" s="15">
        <f>+F3+F4+F5+F7+F8</f>
        <v>352758</v>
      </c>
      <c r="G13" s="119">
        <f t="shared" si="0"/>
        <v>0.8185286078252113</v>
      </c>
    </row>
    <row r="14" spans="1:7" ht="12.75">
      <c r="A14" s="9"/>
      <c r="B14" s="7" t="s">
        <v>17</v>
      </c>
      <c r="C14" s="7"/>
      <c r="D14" s="16"/>
      <c r="E14" s="16"/>
      <c r="F14" s="16"/>
      <c r="G14" s="120"/>
    </row>
    <row r="15" spans="1:7" ht="12.75">
      <c r="A15" s="9" t="s">
        <v>18</v>
      </c>
      <c r="B15" s="10" t="s">
        <v>19</v>
      </c>
      <c r="C15" s="35">
        <v>60363</v>
      </c>
      <c r="D15" s="8">
        <v>9554</v>
      </c>
      <c r="E15" s="8">
        <v>48931</v>
      </c>
      <c r="F15" s="8">
        <v>40121</v>
      </c>
      <c r="G15" s="114">
        <f t="shared" si="0"/>
        <v>0.8199505426008052</v>
      </c>
    </row>
    <row r="16" spans="1:7" ht="12.75">
      <c r="A16" s="9" t="s">
        <v>20</v>
      </c>
      <c r="B16" s="10" t="s">
        <v>21</v>
      </c>
      <c r="C16" s="35">
        <v>6940</v>
      </c>
      <c r="D16" s="8">
        <v>31548</v>
      </c>
      <c r="E16" s="8">
        <v>44762</v>
      </c>
      <c r="F16" s="8">
        <v>26653</v>
      </c>
      <c r="G16" s="114">
        <f t="shared" si="0"/>
        <v>0.5954380948125643</v>
      </c>
    </row>
    <row r="17" spans="1:7" ht="12.75">
      <c r="A17" s="9" t="s">
        <v>22</v>
      </c>
      <c r="B17" s="10" t="s">
        <v>251</v>
      </c>
      <c r="C17" s="10"/>
      <c r="D17" s="8">
        <v>0</v>
      </c>
      <c r="E17" s="8">
        <v>0</v>
      </c>
      <c r="F17" s="8"/>
      <c r="G17" s="114"/>
    </row>
    <row r="18" spans="1:7" ht="12.75">
      <c r="A18" s="13"/>
      <c r="B18" s="14" t="s">
        <v>23</v>
      </c>
      <c r="C18" s="14"/>
      <c r="D18" s="15">
        <v>41102</v>
      </c>
      <c r="E18" s="15">
        <v>93693</v>
      </c>
      <c r="F18" s="15">
        <f>+F17+F16+F15</f>
        <v>66774</v>
      </c>
      <c r="G18" s="119">
        <f t="shared" si="0"/>
        <v>0.712689315103583</v>
      </c>
    </row>
    <row r="19" spans="1:7" ht="12.75">
      <c r="A19" s="17"/>
      <c r="B19" s="18" t="s">
        <v>24</v>
      </c>
      <c r="C19" s="18"/>
      <c r="D19" s="19">
        <f>+D18+D13</f>
        <v>373346</v>
      </c>
      <c r="E19" s="19">
        <v>524659</v>
      </c>
      <c r="F19" s="19">
        <f>+F18+F13</f>
        <v>419532</v>
      </c>
      <c r="G19" s="121">
        <f t="shared" si="0"/>
        <v>0.7996279488200908</v>
      </c>
    </row>
    <row r="20" spans="1:7" ht="12.75">
      <c r="A20" s="6" t="s">
        <v>25</v>
      </c>
      <c r="B20" s="7" t="s">
        <v>26</v>
      </c>
      <c r="C20" s="7"/>
      <c r="D20" s="20"/>
      <c r="E20" s="20"/>
      <c r="F20" s="20"/>
      <c r="G20" s="122"/>
    </row>
    <row r="21" spans="1:7" ht="12.75">
      <c r="A21" s="6"/>
      <c r="B21" s="10" t="s">
        <v>27</v>
      </c>
      <c r="C21" s="35">
        <v>182844</v>
      </c>
      <c r="D21" s="20">
        <v>224443</v>
      </c>
      <c r="E21" s="20">
        <v>231546</v>
      </c>
      <c r="F21" s="20">
        <v>219096</v>
      </c>
      <c r="G21" s="122">
        <f t="shared" si="0"/>
        <v>0.9462309864994429</v>
      </c>
    </row>
    <row r="22" spans="1:7" ht="12.75">
      <c r="A22" s="6"/>
      <c r="B22" s="10" t="s">
        <v>28</v>
      </c>
      <c r="C22" s="35">
        <v>19084</v>
      </c>
      <c r="D22" s="20">
        <v>3280</v>
      </c>
      <c r="E22" s="20">
        <v>10663</v>
      </c>
      <c r="F22" s="20">
        <v>10663</v>
      </c>
      <c r="G22" s="122">
        <f t="shared" si="0"/>
        <v>1</v>
      </c>
    </row>
    <row r="23" spans="1:7" ht="12.75">
      <c r="A23" s="17"/>
      <c r="B23" s="18" t="s">
        <v>29</v>
      </c>
      <c r="C23" s="19">
        <f>+C22+C21</f>
        <v>201928</v>
      </c>
      <c r="D23" s="19">
        <f>+D22+D21</f>
        <v>227723</v>
      </c>
      <c r="E23" s="19">
        <v>242209</v>
      </c>
      <c r="F23" s="19">
        <f>+F22+F21</f>
        <v>229759</v>
      </c>
      <c r="G23" s="121">
        <f t="shared" si="0"/>
        <v>0.948598111548291</v>
      </c>
    </row>
    <row r="24" spans="1:7" ht="12.75">
      <c r="A24" s="17"/>
      <c r="B24" s="18" t="s">
        <v>334</v>
      </c>
      <c r="C24" s="19">
        <v>3544</v>
      </c>
      <c r="D24" s="19"/>
      <c r="E24" s="19"/>
      <c r="F24" s="19"/>
      <c r="G24" s="121"/>
    </row>
    <row r="25" spans="1:7" ht="12.75">
      <c r="A25" s="21"/>
      <c r="B25" s="22" t="s">
        <v>30</v>
      </c>
      <c r="C25" s="23">
        <f>+C23+C19+C24</f>
        <v>205472</v>
      </c>
      <c r="D25" s="23">
        <f>+D23+D19</f>
        <v>601069</v>
      </c>
      <c r="E25" s="23">
        <v>766868</v>
      </c>
      <c r="F25" s="23">
        <f>+F23+F19</f>
        <v>649291</v>
      </c>
      <c r="G25" s="123">
        <f t="shared" si="0"/>
        <v>0.8466789590907431</v>
      </c>
    </row>
    <row r="26" spans="1:7" ht="12.75">
      <c r="A26" s="17"/>
      <c r="B26" s="7" t="s">
        <v>31</v>
      </c>
      <c r="C26" s="7"/>
      <c r="D26" s="16"/>
      <c r="E26" s="16"/>
      <c r="F26" s="16"/>
      <c r="G26" s="120"/>
    </row>
    <row r="27" spans="1:7" ht="25.5">
      <c r="A27" s="17" t="s">
        <v>32</v>
      </c>
      <c r="B27" s="25" t="s">
        <v>33</v>
      </c>
      <c r="C27" s="177">
        <f>+C28+C29</f>
        <v>355527</v>
      </c>
      <c r="D27" s="16">
        <v>343617</v>
      </c>
      <c r="E27" s="16">
        <v>393432</v>
      </c>
      <c r="F27" s="16">
        <f>+F28+F29</f>
        <v>391910</v>
      </c>
      <c r="G27" s="120">
        <f t="shared" si="0"/>
        <v>0.9961314788832631</v>
      </c>
    </row>
    <row r="28" spans="1:7" ht="12.75">
      <c r="A28" s="17"/>
      <c r="B28" s="26" t="s">
        <v>34</v>
      </c>
      <c r="C28" s="173">
        <v>303885</v>
      </c>
      <c r="D28" s="12">
        <v>306066</v>
      </c>
      <c r="E28" s="12">
        <v>334570</v>
      </c>
      <c r="F28" s="12">
        <v>334570</v>
      </c>
      <c r="G28" s="116">
        <f t="shared" si="0"/>
        <v>1</v>
      </c>
    </row>
    <row r="29" spans="1:7" ht="12.75">
      <c r="A29" s="17"/>
      <c r="B29" s="26" t="s">
        <v>35</v>
      </c>
      <c r="C29" s="173">
        <v>51642</v>
      </c>
      <c r="D29" s="12">
        <v>37551</v>
      </c>
      <c r="E29" s="12">
        <v>58862</v>
      </c>
      <c r="F29" s="12">
        <v>57340</v>
      </c>
      <c r="G29" s="116">
        <f t="shared" si="0"/>
        <v>0.9741429105365091</v>
      </c>
    </row>
    <row r="30" spans="1:7" ht="12.75">
      <c r="A30" s="17"/>
      <c r="B30" s="27" t="s">
        <v>36</v>
      </c>
      <c r="C30" s="27"/>
      <c r="D30" s="28">
        <v>25642000</v>
      </c>
      <c r="E30" s="28">
        <v>18333</v>
      </c>
      <c r="F30" s="28">
        <v>18333</v>
      </c>
      <c r="G30" s="124">
        <f t="shared" si="0"/>
        <v>1</v>
      </c>
    </row>
    <row r="31" spans="1:7" ht="12.75">
      <c r="A31" s="17"/>
      <c r="B31" s="27" t="s">
        <v>37</v>
      </c>
      <c r="C31" s="27"/>
      <c r="D31" s="28">
        <v>8949000</v>
      </c>
      <c r="E31" s="28">
        <v>22891</v>
      </c>
      <c r="F31" s="28">
        <v>22891</v>
      </c>
      <c r="G31" s="124">
        <f t="shared" si="0"/>
        <v>1</v>
      </c>
    </row>
    <row r="32" spans="1:7" ht="12.75">
      <c r="A32" s="17"/>
      <c r="B32" s="27" t="s">
        <v>38</v>
      </c>
      <c r="C32" s="27"/>
      <c r="D32" s="28">
        <v>2960000</v>
      </c>
      <c r="E32" s="28">
        <v>15881</v>
      </c>
      <c r="F32" s="28">
        <v>13542</v>
      </c>
      <c r="G32" s="124">
        <f t="shared" si="0"/>
        <v>0.8527170833070965</v>
      </c>
    </row>
    <row r="33" spans="1:7" ht="12.75">
      <c r="A33" s="17"/>
      <c r="B33" s="27" t="s">
        <v>242</v>
      </c>
      <c r="C33" s="27"/>
      <c r="D33" s="28"/>
      <c r="E33" s="28">
        <v>2574</v>
      </c>
      <c r="F33" s="28">
        <f>1757+817</f>
        <v>2574</v>
      </c>
      <c r="G33" s="124">
        <f t="shared" si="0"/>
        <v>1</v>
      </c>
    </row>
    <row r="34" spans="1:7" ht="12.75">
      <c r="A34" s="17" t="s">
        <v>39</v>
      </c>
      <c r="B34" s="29" t="s">
        <v>40</v>
      </c>
      <c r="C34" s="16">
        <v>105446</v>
      </c>
      <c r="D34" s="16">
        <v>103700</v>
      </c>
      <c r="E34" s="16">
        <v>104928</v>
      </c>
      <c r="F34" s="16">
        <v>102590</v>
      </c>
      <c r="G34" s="120">
        <f t="shared" si="0"/>
        <v>0.9777180542848429</v>
      </c>
    </row>
    <row r="35" spans="1:7" ht="12.75">
      <c r="A35" s="17"/>
      <c r="B35" s="29" t="s">
        <v>41</v>
      </c>
      <c r="C35" s="29"/>
      <c r="D35" s="16">
        <v>50</v>
      </c>
      <c r="E35" s="16">
        <v>50</v>
      </c>
      <c r="F35" s="16">
        <v>23</v>
      </c>
      <c r="G35" s="120">
        <f t="shared" si="0"/>
        <v>0.46</v>
      </c>
    </row>
    <row r="36" spans="1:7" ht="12.75">
      <c r="A36" s="17"/>
      <c r="B36" s="10" t="s">
        <v>42</v>
      </c>
      <c r="C36" s="10"/>
      <c r="D36" s="16">
        <v>21000</v>
      </c>
      <c r="E36" s="16">
        <v>22228</v>
      </c>
      <c r="F36" s="16">
        <f>+F37+F38+F39</f>
        <v>22590</v>
      </c>
      <c r="G36" s="120">
        <f t="shared" si="0"/>
        <v>1.0162857657009177</v>
      </c>
    </row>
    <row r="37" spans="1:7" ht="12.75">
      <c r="A37" s="17"/>
      <c r="B37" s="26" t="s">
        <v>43</v>
      </c>
      <c r="C37" s="26"/>
      <c r="D37" s="12">
        <v>21000</v>
      </c>
      <c r="E37" s="12">
        <v>22228</v>
      </c>
      <c r="F37" s="12">
        <v>22590</v>
      </c>
      <c r="G37" s="116">
        <f t="shared" si="0"/>
        <v>1.0162857657009177</v>
      </c>
    </row>
    <row r="38" spans="1:7" ht="12.75">
      <c r="A38" s="17"/>
      <c r="B38" s="26" t="s">
        <v>44</v>
      </c>
      <c r="C38" s="26"/>
      <c r="D38" s="12">
        <v>0</v>
      </c>
      <c r="E38" s="12">
        <v>0</v>
      </c>
      <c r="F38" s="12">
        <v>0</v>
      </c>
      <c r="G38" s="116"/>
    </row>
    <row r="39" spans="1:7" ht="12.75">
      <c r="A39" s="17"/>
      <c r="B39" s="26" t="s">
        <v>45</v>
      </c>
      <c r="C39" s="26"/>
      <c r="D39" s="12">
        <v>0</v>
      </c>
      <c r="E39" s="12">
        <v>0</v>
      </c>
      <c r="F39" s="12">
        <v>0</v>
      </c>
      <c r="G39" s="116"/>
    </row>
    <row r="40" spans="1:7" ht="12.75">
      <c r="A40" s="17"/>
      <c r="B40" s="10" t="s">
        <v>46</v>
      </c>
      <c r="C40" s="10"/>
      <c r="D40" s="16">
        <v>81150</v>
      </c>
      <c r="E40" s="16">
        <v>81150</v>
      </c>
      <c r="F40" s="16">
        <f>+F41+F42+F43+F44</f>
        <v>78334</v>
      </c>
      <c r="G40" s="120">
        <f t="shared" si="0"/>
        <v>0.9652988293284042</v>
      </c>
    </row>
    <row r="41" spans="1:7" ht="12.75">
      <c r="A41" s="17"/>
      <c r="B41" s="26" t="s">
        <v>47</v>
      </c>
      <c r="C41" s="26"/>
      <c r="D41" s="12">
        <v>65000</v>
      </c>
      <c r="E41" s="12">
        <v>65000</v>
      </c>
      <c r="F41" s="12">
        <v>60165</v>
      </c>
      <c r="G41" s="116">
        <f t="shared" si="0"/>
        <v>0.9256153846153846</v>
      </c>
    </row>
    <row r="42" spans="1:7" ht="12.75">
      <c r="A42" s="17"/>
      <c r="B42" s="26" t="s">
        <v>299</v>
      </c>
      <c r="C42" s="26"/>
      <c r="D42" s="12">
        <v>150</v>
      </c>
      <c r="E42" s="12">
        <v>150</v>
      </c>
      <c r="F42" s="12">
        <v>303</v>
      </c>
      <c r="G42" s="116">
        <f t="shared" si="0"/>
        <v>2.02</v>
      </c>
    </row>
    <row r="43" spans="1:7" ht="12.75">
      <c r="A43" s="17"/>
      <c r="B43" s="26" t="s">
        <v>298</v>
      </c>
      <c r="C43" s="26"/>
      <c r="D43" s="12"/>
      <c r="E43" s="12">
        <v>0</v>
      </c>
      <c r="F43" s="12">
        <v>345</v>
      </c>
      <c r="G43" s="116"/>
    </row>
    <row r="44" spans="1:7" ht="12.75">
      <c r="A44" s="17"/>
      <c r="B44" s="26" t="s">
        <v>49</v>
      </c>
      <c r="C44" s="26"/>
      <c r="D44" s="12">
        <v>16000</v>
      </c>
      <c r="E44" s="12">
        <v>16000</v>
      </c>
      <c r="F44" s="12">
        <v>17521</v>
      </c>
      <c r="G44" s="116">
        <f t="shared" si="0"/>
        <v>1.0950625</v>
      </c>
    </row>
    <row r="45" spans="1:7" ht="12.75">
      <c r="A45" s="17"/>
      <c r="B45" s="10" t="s">
        <v>50</v>
      </c>
      <c r="C45" s="10"/>
      <c r="D45" s="16">
        <v>1500</v>
      </c>
      <c r="E45" s="16">
        <v>1500</v>
      </c>
      <c r="F45" s="16">
        <v>1643</v>
      </c>
      <c r="G45" s="120">
        <f t="shared" si="0"/>
        <v>1.0953333333333333</v>
      </c>
    </row>
    <row r="46" spans="1:7" ht="12.75">
      <c r="A46" s="17"/>
      <c r="B46" s="26" t="s">
        <v>51</v>
      </c>
      <c r="C46" s="26"/>
      <c r="D46" s="12">
        <v>0</v>
      </c>
      <c r="E46" s="12">
        <v>0</v>
      </c>
      <c r="F46" s="12">
        <v>5</v>
      </c>
      <c r="G46" s="116"/>
    </row>
    <row r="47" spans="1:7" ht="12.75">
      <c r="A47" s="17"/>
      <c r="B47" s="26" t="s">
        <v>52</v>
      </c>
      <c r="C47" s="26"/>
      <c r="D47" s="12">
        <v>500</v>
      </c>
      <c r="E47" s="12">
        <v>500</v>
      </c>
      <c r="F47" s="12">
        <f>94+220</f>
        <v>314</v>
      </c>
      <c r="G47" s="116">
        <f t="shared" si="0"/>
        <v>0.628</v>
      </c>
    </row>
    <row r="48" spans="1:7" ht="12.75">
      <c r="A48" s="17"/>
      <c r="B48" s="26" t="s">
        <v>53</v>
      </c>
      <c r="C48" s="26"/>
      <c r="D48" s="12">
        <v>1000</v>
      </c>
      <c r="E48" s="12">
        <v>1000</v>
      </c>
      <c r="F48" s="12">
        <f>+F45-F46-F47</f>
        <v>1324</v>
      </c>
      <c r="G48" s="116">
        <f t="shared" si="0"/>
        <v>1.324</v>
      </c>
    </row>
    <row r="49" spans="1:7" s="64" customFormat="1" ht="12.75">
      <c r="A49" s="17" t="s">
        <v>54</v>
      </c>
      <c r="B49" s="29" t="s">
        <v>55</v>
      </c>
      <c r="C49" s="16">
        <v>65414</v>
      </c>
      <c r="D49" s="16">
        <v>146751</v>
      </c>
      <c r="E49" s="16">
        <v>125287</v>
      </c>
      <c r="F49" s="16">
        <f>SUM(F50:F57)</f>
        <v>93446</v>
      </c>
      <c r="G49" s="120">
        <f t="shared" si="0"/>
        <v>0.7458555157358704</v>
      </c>
    </row>
    <row r="50" spans="1:7" s="64" customFormat="1" ht="12.75">
      <c r="A50" s="17"/>
      <c r="B50" s="65" t="s">
        <v>56</v>
      </c>
      <c r="C50" s="65"/>
      <c r="D50" s="12">
        <v>36933</v>
      </c>
      <c r="E50" s="12">
        <v>29081</v>
      </c>
      <c r="F50" s="12">
        <v>28109</v>
      </c>
      <c r="G50" s="116">
        <f t="shared" si="0"/>
        <v>0.9665761149891682</v>
      </c>
    </row>
    <row r="51" spans="1:8" s="64" customFormat="1" ht="12.75">
      <c r="A51" s="17"/>
      <c r="B51" s="65" t="s">
        <v>57</v>
      </c>
      <c r="C51" s="65"/>
      <c r="D51" s="12">
        <v>14171</v>
      </c>
      <c r="E51" s="12">
        <v>14171</v>
      </c>
      <c r="F51" s="12">
        <v>14704</v>
      </c>
      <c r="G51" s="116">
        <f t="shared" si="0"/>
        <v>1.0376120245571943</v>
      </c>
      <c r="H51" s="297"/>
    </row>
    <row r="52" spans="1:7" s="64" customFormat="1" ht="12.75">
      <c r="A52" s="17"/>
      <c r="B52" s="65" t="s">
        <v>243</v>
      </c>
      <c r="C52" s="65"/>
      <c r="D52" s="12">
        <v>2710</v>
      </c>
      <c r="E52" s="12">
        <v>2710</v>
      </c>
      <c r="F52" s="12">
        <v>2606</v>
      </c>
      <c r="G52" s="116">
        <f t="shared" si="0"/>
        <v>0.9616236162361623</v>
      </c>
    </row>
    <row r="53" spans="1:7" s="64" customFormat="1" ht="12.75">
      <c r="A53" s="17"/>
      <c r="B53" s="65" t="s">
        <v>58</v>
      </c>
      <c r="C53" s="65"/>
      <c r="D53" s="12">
        <v>17477</v>
      </c>
      <c r="E53" s="12">
        <v>17477</v>
      </c>
      <c r="F53" s="12">
        <v>16797</v>
      </c>
      <c r="G53" s="116">
        <f t="shared" si="0"/>
        <v>0.9610917205470046</v>
      </c>
    </row>
    <row r="54" spans="1:7" s="64" customFormat="1" ht="12.75">
      <c r="A54" s="17"/>
      <c r="B54" s="65" t="s">
        <v>244</v>
      </c>
      <c r="C54" s="65"/>
      <c r="D54" s="12">
        <v>8960</v>
      </c>
      <c r="E54" s="12">
        <v>8960</v>
      </c>
      <c r="F54" s="12">
        <v>16314</v>
      </c>
      <c r="G54" s="116">
        <f t="shared" si="0"/>
        <v>1.8207589285714285</v>
      </c>
    </row>
    <row r="55" spans="1:7" s="64" customFormat="1" ht="12.75">
      <c r="A55" s="17"/>
      <c r="B55" s="65" t="s">
        <v>245</v>
      </c>
      <c r="C55" s="65"/>
      <c r="D55" s="12">
        <v>7657</v>
      </c>
      <c r="E55" s="12">
        <v>21864</v>
      </c>
      <c r="F55" s="12">
        <v>13940</v>
      </c>
      <c r="G55" s="116">
        <f t="shared" si="0"/>
        <v>0.6375777533845591</v>
      </c>
    </row>
    <row r="56" spans="1:7" s="64" customFormat="1" ht="12.75">
      <c r="A56" s="17"/>
      <c r="B56" s="65" t="s">
        <v>250</v>
      </c>
      <c r="C56" s="65"/>
      <c r="D56" s="12">
        <v>58843</v>
      </c>
      <c r="E56" s="12">
        <v>31024</v>
      </c>
      <c r="F56" s="12">
        <v>886</v>
      </c>
      <c r="G56" s="116">
        <f t="shared" si="0"/>
        <v>0.028558535327488397</v>
      </c>
    </row>
    <row r="57" spans="1:7" s="64" customFormat="1" ht="12.75">
      <c r="A57" s="17"/>
      <c r="B57" s="65" t="s">
        <v>296</v>
      </c>
      <c r="C57" s="65"/>
      <c r="D57" s="12">
        <v>0</v>
      </c>
      <c r="E57" s="12">
        <v>0</v>
      </c>
      <c r="F57" s="12">
        <v>90</v>
      </c>
      <c r="G57" s="116"/>
    </row>
    <row r="58" spans="1:7" ht="12.75">
      <c r="A58" s="9" t="s">
        <v>59</v>
      </c>
      <c r="B58" s="10" t="s">
        <v>60</v>
      </c>
      <c r="C58" s="10"/>
      <c r="D58" s="16">
        <v>0</v>
      </c>
      <c r="E58" s="16">
        <v>0</v>
      </c>
      <c r="F58" s="16">
        <v>636</v>
      </c>
      <c r="G58" s="120"/>
    </row>
    <row r="59" spans="1:7" ht="12.75">
      <c r="A59" s="17"/>
      <c r="B59" s="14" t="s">
        <v>61</v>
      </c>
      <c r="C59" s="74">
        <f>+C49+C34+C27</f>
        <v>526387</v>
      </c>
      <c r="D59" s="15">
        <f>+D49+D58+D34+D27</f>
        <v>594068</v>
      </c>
      <c r="E59" s="15">
        <v>623647</v>
      </c>
      <c r="F59" s="16">
        <f>+F58+F49+F34+F27</f>
        <v>588582</v>
      </c>
      <c r="G59" s="119">
        <f t="shared" si="0"/>
        <v>0.9437742825669009</v>
      </c>
    </row>
    <row r="60" spans="1:7" ht="12.75">
      <c r="A60" s="9"/>
      <c r="B60" s="7" t="s">
        <v>62</v>
      </c>
      <c r="C60" s="7"/>
      <c r="D60" s="8"/>
      <c r="E60" s="8"/>
      <c r="F60" s="8"/>
      <c r="G60" s="114"/>
    </row>
    <row r="61" spans="1:7" ht="25.5">
      <c r="A61" s="9" t="s">
        <v>63</v>
      </c>
      <c r="B61" s="25" t="s">
        <v>64</v>
      </c>
      <c r="C61" s="71">
        <v>41501</v>
      </c>
      <c r="D61" s="8"/>
      <c r="E61" s="8">
        <v>114313</v>
      </c>
      <c r="F61" s="8">
        <v>114313</v>
      </c>
      <c r="G61" s="114">
        <f t="shared" si="0"/>
        <v>1</v>
      </c>
    </row>
    <row r="62" spans="1:7" ht="12.75">
      <c r="A62" s="9" t="s">
        <v>65</v>
      </c>
      <c r="B62" s="29" t="s">
        <v>66</v>
      </c>
      <c r="C62" s="8">
        <v>13876</v>
      </c>
      <c r="D62" s="8"/>
      <c r="E62" s="8">
        <v>0</v>
      </c>
      <c r="F62" s="8">
        <v>79</v>
      </c>
      <c r="G62" s="114"/>
    </row>
    <row r="63" spans="1:7" ht="12.75">
      <c r="A63" s="9" t="s">
        <v>67</v>
      </c>
      <c r="B63" s="29" t="s">
        <v>68</v>
      </c>
      <c r="C63" s="8">
        <v>3336</v>
      </c>
      <c r="D63" s="8"/>
      <c r="E63" s="8">
        <v>880</v>
      </c>
      <c r="F63" s="8">
        <v>1346</v>
      </c>
      <c r="G63" s="114">
        <f t="shared" si="0"/>
        <v>1.5295454545454545</v>
      </c>
    </row>
    <row r="64" spans="1:7" ht="12.75">
      <c r="A64" s="9"/>
      <c r="B64" s="14" t="s">
        <v>69</v>
      </c>
      <c r="C64" s="74">
        <f>+C63+C62+C61</f>
        <v>58713</v>
      </c>
      <c r="D64" s="15">
        <f>+D63+D62+D61</f>
        <v>0</v>
      </c>
      <c r="E64" s="15">
        <v>115193</v>
      </c>
      <c r="F64" s="15">
        <f>+F63+F62+F61</f>
        <v>115738</v>
      </c>
      <c r="G64" s="119">
        <f t="shared" si="0"/>
        <v>1.0047311902632972</v>
      </c>
    </row>
    <row r="65" spans="1:7" ht="12.75">
      <c r="A65" s="9" t="s">
        <v>70</v>
      </c>
      <c r="B65" s="18" t="s">
        <v>71</v>
      </c>
      <c r="C65" s="19">
        <v>585100</v>
      </c>
      <c r="D65" s="30">
        <f>+D59+D64</f>
        <v>594068</v>
      </c>
      <c r="E65" s="30">
        <v>738840</v>
      </c>
      <c r="F65" s="30">
        <f>+F64+F59</f>
        <v>704320</v>
      </c>
      <c r="G65" s="129">
        <f t="shared" si="0"/>
        <v>0.953278111634454</v>
      </c>
    </row>
    <row r="66" spans="1:7" ht="12.75">
      <c r="A66" s="9" t="s">
        <v>72</v>
      </c>
      <c r="B66" s="7" t="s">
        <v>73</v>
      </c>
      <c r="C66" s="7"/>
      <c r="D66" s="16"/>
      <c r="E66" s="16">
        <v>0</v>
      </c>
      <c r="F66" s="16"/>
      <c r="G66" s="120"/>
    </row>
    <row r="67" spans="1:7" ht="12.75">
      <c r="A67" s="9"/>
      <c r="B67" s="66" t="s">
        <v>246</v>
      </c>
      <c r="C67" s="66">
        <v>15836</v>
      </c>
      <c r="D67" s="31">
        <v>7001</v>
      </c>
      <c r="E67" s="31">
        <v>28028</v>
      </c>
      <c r="F67" s="31">
        <v>21516</v>
      </c>
      <c r="G67" s="135">
        <f t="shared" si="0"/>
        <v>0.7676609105180534</v>
      </c>
    </row>
    <row r="68" spans="1:7" ht="12.75">
      <c r="A68" s="9"/>
      <c r="B68" s="66" t="s">
        <v>300</v>
      </c>
      <c r="C68" s="66"/>
      <c r="D68" s="31"/>
      <c r="E68" s="31"/>
      <c r="F68" s="31">
        <v>11101</v>
      </c>
      <c r="G68" s="135"/>
    </row>
    <row r="69" spans="1:7" ht="12.75">
      <c r="A69" s="17" t="s">
        <v>74</v>
      </c>
      <c r="B69" s="18" t="s">
        <v>75</v>
      </c>
      <c r="C69" s="19">
        <f>+C68+C67+C66</f>
        <v>15836</v>
      </c>
      <c r="D69" s="19">
        <f>+D67</f>
        <v>7001</v>
      </c>
      <c r="E69" s="19">
        <v>28028</v>
      </c>
      <c r="F69" s="19">
        <f>+F68+F67</f>
        <v>32617</v>
      </c>
      <c r="G69" s="121">
        <f>+F69/E69</f>
        <v>1.1637291280148423</v>
      </c>
    </row>
    <row r="70" spans="1:7" ht="12.75">
      <c r="A70" s="17"/>
      <c r="B70" s="18" t="s">
        <v>335</v>
      </c>
      <c r="C70" s="19">
        <v>1533</v>
      </c>
      <c r="D70" s="19"/>
      <c r="E70" s="19"/>
      <c r="F70" s="19"/>
      <c r="G70" s="121"/>
    </row>
    <row r="71" spans="1:7" ht="12.75">
      <c r="A71" s="32"/>
      <c r="B71" s="33" t="s">
        <v>76</v>
      </c>
      <c r="C71" s="34">
        <f>+C70+C69+C64</f>
        <v>76082</v>
      </c>
      <c r="D71" s="34">
        <f>+D69+D65</f>
        <v>601069</v>
      </c>
      <c r="E71" s="34">
        <v>766868</v>
      </c>
      <c r="F71" s="34">
        <f>+F69+F65</f>
        <v>736937</v>
      </c>
      <c r="G71" s="132">
        <f>+F71/E71</f>
        <v>0.9609698148833958</v>
      </c>
    </row>
    <row r="72" ht="12.75">
      <c r="E72" s="24"/>
    </row>
  </sheetData>
  <sheetProtection/>
  <printOptions/>
  <pageMargins left="1.141732283464567" right="0.15748031496062992" top="0.6692913385826772" bottom="0.2755905511811024" header="0.1968503937007874" footer="0.15748031496062992"/>
  <pageSetup horizontalDpi="600" verticalDpi="600" orientation="portrait" paperSize="9" scale="83" r:id="rId1"/>
  <headerFooter>
    <oddHeader>&amp;C
Csákvár Város Önkormányzatának 2014. évi költségvetési 
kiadásai és bevételei kiemelt előirányzatok, működési és felhalmozási költségvetés  szerinti bontásban &amp;R2.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35">
      <selection activeCell="F71" sqref="F71"/>
    </sheetView>
  </sheetViews>
  <sheetFormatPr defaultColWidth="9.00390625" defaultRowHeight="12.75"/>
  <cols>
    <col min="1" max="1" width="3.25390625" style="0" bestFit="1" customWidth="1"/>
    <col min="2" max="2" width="38.625" style="0" customWidth="1"/>
    <col min="3" max="3" width="11.75390625" style="0" customWidth="1"/>
    <col min="4" max="4" width="11.25390625" style="0" customWidth="1"/>
    <col min="5" max="5" width="11.75390625" style="0" customWidth="1"/>
    <col min="6" max="6" width="9.25390625" style="0" bestFit="1" customWidth="1"/>
    <col min="7" max="7" width="9.25390625" style="133" bestFit="1" customWidth="1"/>
  </cols>
  <sheetData>
    <row r="1" spans="1:7" ht="39.75" customHeight="1">
      <c r="A1" s="1"/>
      <c r="B1" s="2"/>
      <c r="C1" s="163" t="s">
        <v>332</v>
      </c>
      <c r="D1" s="90" t="s">
        <v>288</v>
      </c>
      <c r="E1" s="103" t="s">
        <v>289</v>
      </c>
      <c r="F1" s="103" t="s">
        <v>290</v>
      </c>
      <c r="G1" s="136" t="s">
        <v>331</v>
      </c>
    </row>
    <row r="2" spans="1:7" ht="12.75">
      <c r="A2" s="6" t="s">
        <v>0</v>
      </c>
      <c r="B2" s="7" t="s">
        <v>1</v>
      </c>
      <c r="C2" s="154"/>
      <c r="D2" s="91"/>
      <c r="E2" s="91"/>
      <c r="F2" s="91"/>
      <c r="G2" s="137"/>
    </row>
    <row r="3" spans="1:7" ht="12.75">
      <c r="A3" s="9" t="s">
        <v>2</v>
      </c>
      <c r="B3" s="10" t="s">
        <v>3</v>
      </c>
      <c r="C3" s="164">
        <v>53569</v>
      </c>
      <c r="D3" s="91">
        <v>63076</v>
      </c>
      <c r="E3" s="91">
        <v>68000</v>
      </c>
      <c r="F3" s="91">
        <v>64251</v>
      </c>
      <c r="G3" s="137">
        <f>+F3/E3</f>
        <v>0.9448676470588235</v>
      </c>
    </row>
    <row r="4" spans="1:7" ht="12.75">
      <c r="A4" s="9" t="s">
        <v>4</v>
      </c>
      <c r="B4" s="10" t="s">
        <v>5</v>
      </c>
      <c r="C4" s="164">
        <v>12840</v>
      </c>
      <c r="D4" s="91">
        <v>16710</v>
      </c>
      <c r="E4" s="91">
        <v>17148</v>
      </c>
      <c r="F4" s="91">
        <v>16385</v>
      </c>
      <c r="G4" s="137">
        <f>+F4/E4</f>
        <v>0.955505015162118</v>
      </c>
    </row>
    <row r="5" spans="1:7" ht="12.75">
      <c r="A5" s="9" t="s">
        <v>6</v>
      </c>
      <c r="B5" s="10" t="s">
        <v>7</v>
      </c>
      <c r="C5" s="164">
        <v>16085</v>
      </c>
      <c r="D5" s="91">
        <v>19596</v>
      </c>
      <c r="E5" s="91">
        <v>19891</v>
      </c>
      <c r="F5" s="91">
        <v>14208</v>
      </c>
      <c r="G5" s="137">
        <f>+F5/E5</f>
        <v>0.7142928962847519</v>
      </c>
    </row>
    <row r="6" spans="1:7" ht="12.75">
      <c r="A6" s="9"/>
      <c r="B6" s="11" t="s">
        <v>8</v>
      </c>
      <c r="C6" s="156"/>
      <c r="D6" s="92"/>
      <c r="E6" s="92">
        <v>0</v>
      </c>
      <c r="F6" s="92"/>
      <c r="G6" s="138"/>
    </row>
    <row r="7" spans="1:7" ht="12.75">
      <c r="A7" s="9" t="s">
        <v>9</v>
      </c>
      <c r="B7" s="10" t="s">
        <v>10</v>
      </c>
      <c r="C7" s="155"/>
      <c r="D7" s="91"/>
      <c r="E7" s="92">
        <v>0</v>
      </c>
      <c r="F7" s="92"/>
      <c r="G7" s="138"/>
    </row>
    <row r="8" spans="1:7" ht="12.75">
      <c r="A8" s="9" t="s">
        <v>11</v>
      </c>
      <c r="B8" s="10" t="s">
        <v>12</v>
      </c>
      <c r="C8" s="164">
        <v>1229</v>
      </c>
      <c r="D8" s="91"/>
      <c r="E8" s="179">
        <v>1720</v>
      </c>
      <c r="F8" s="179">
        <f>+F9+F10+F11+F12</f>
        <v>1642</v>
      </c>
      <c r="G8" s="138">
        <f>+F8/E8</f>
        <v>0.9546511627906977</v>
      </c>
    </row>
    <row r="9" spans="1:7" ht="12.75">
      <c r="A9" s="9"/>
      <c r="B9" s="11" t="s">
        <v>13</v>
      </c>
      <c r="C9" s="156"/>
      <c r="D9" s="91"/>
      <c r="E9" s="93">
        <v>0</v>
      </c>
      <c r="F9" s="93"/>
      <c r="G9" s="139"/>
    </row>
    <row r="10" spans="1:7" ht="12.75">
      <c r="A10" s="9"/>
      <c r="B10" s="11" t="s">
        <v>14</v>
      </c>
      <c r="C10" s="165">
        <v>1229</v>
      </c>
      <c r="D10" s="91"/>
      <c r="E10" s="93">
        <v>1720</v>
      </c>
      <c r="F10" s="93">
        <v>864</v>
      </c>
      <c r="G10" s="139">
        <f>+F10/E10</f>
        <v>0.5023255813953489</v>
      </c>
    </row>
    <row r="11" spans="1:7" ht="12.75">
      <c r="A11" s="9"/>
      <c r="B11" s="11" t="s">
        <v>15</v>
      </c>
      <c r="C11" s="156"/>
      <c r="D11" s="91"/>
      <c r="E11" s="93">
        <v>0</v>
      </c>
      <c r="F11" s="93"/>
      <c r="G11" s="139"/>
    </row>
    <row r="12" spans="1:7" ht="12.75">
      <c r="A12" s="9"/>
      <c r="B12" s="11" t="s">
        <v>294</v>
      </c>
      <c r="C12" s="156"/>
      <c r="D12" s="165"/>
      <c r="E12" s="93"/>
      <c r="F12" s="93">
        <v>778</v>
      </c>
      <c r="G12" s="139"/>
    </row>
    <row r="13" spans="1:7" ht="12.75">
      <c r="A13" s="13"/>
      <c r="B13" s="14" t="s">
        <v>16</v>
      </c>
      <c r="C13" s="157"/>
      <c r="D13" s="94">
        <f>+D3+D4+D5+D7+D8</f>
        <v>99382</v>
      </c>
      <c r="E13" s="94">
        <v>106759</v>
      </c>
      <c r="F13" s="84">
        <f>SUM(F3:F8)</f>
        <v>96486</v>
      </c>
      <c r="G13" s="140">
        <f>+F13/E13</f>
        <v>0.9037739206998942</v>
      </c>
    </row>
    <row r="14" spans="1:7" ht="12.75">
      <c r="A14" s="9"/>
      <c r="B14" s="7" t="s">
        <v>17</v>
      </c>
      <c r="C14" s="167">
        <f>+C3+C4+C5+C7+C8</f>
        <v>83723</v>
      </c>
      <c r="D14" s="95"/>
      <c r="E14" s="95"/>
      <c r="F14" s="95"/>
      <c r="G14" s="141"/>
    </row>
    <row r="15" spans="1:7" ht="12.75">
      <c r="A15" s="9" t="s">
        <v>18</v>
      </c>
      <c r="B15" s="10" t="s">
        <v>19</v>
      </c>
      <c r="C15" s="155">
        <v>181</v>
      </c>
      <c r="D15" s="91">
        <v>2731</v>
      </c>
      <c r="E15" s="91">
        <v>3186</v>
      </c>
      <c r="F15" s="91">
        <v>1783</v>
      </c>
      <c r="G15" s="137">
        <f>+F15/E15</f>
        <v>0.5596359070935342</v>
      </c>
    </row>
    <row r="16" spans="1:7" ht="12.75">
      <c r="A16" s="9" t="s">
        <v>20</v>
      </c>
      <c r="B16" s="10" t="s">
        <v>21</v>
      </c>
      <c r="C16" s="155"/>
      <c r="D16" s="91"/>
      <c r="E16" s="91"/>
      <c r="F16" s="91"/>
      <c r="G16" s="137"/>
    </row>
    <row r="17" spans="1:7" ht="12.75">
      <c r="A17" s="9" t="s">
        <v>22</v>
      </c>
      <c r="B17" s="10" t="s">
        <v>251</v>
      </c>
      <c r="C17" s="155"/>
      <c r="D17" s="91"/>
      <c r="E17" s="91">
        <v>0</v>
      </c>
      <c r="F17" s="91"/>
      <c r="G17" s="137"/>
    </row>
    <row r="18" spans="1:7" ht="12.75">
      <c r="A18" s="13"/>
      <c r="B18" s="14" t="s">
        <v>23</v>
      </c>
      <c r="C18" s="157">
        <f>+C15+C16+C17</f>
        <v>181</v>
      </c>
      <c r="D18" s="94">
        <f>+D15+D16+D17</f>
        <v>2731</v>
      </c>
      <c r="E18" s="94">
        <v>3186</v>
      </c>
      <c r="F18" s="94">
        <f>+F17+F16+F15</f>
        <v>1783</v>
      </c>
      <c r="G18" s="142">
        <f>+F18/E18</f>
        <v>0.5596359070935342</v>
      </c>
    </row>
    <row r="19" spans="1:7" ht="12.75">
      <c r="A19" s="13"/>
      <c r="B19" s="14" t="s">
        <v>334</v>
      </c>
      <c r="C19" s="157">
        <v>-747</v>
      </c>
      <c r="D19" s="94"/>
      <c r="E19" s="94"/>
      <c r="F19" s="104"/>
      <c r="G19" s="166"/>
    </row>
    <row r="20" spans="1:7" ht="12.75">
      <c r="A20" s="17"/>
      <c r="B20" s="18" t="s">
        <v>24</v>
      </c>
      <c r="C20" s="88">
        <f>+C18+C14</f>
        <v>83904</v>
      </c>
      <c r="D20" s="96">
        <f>+D18+D13</f>
        <v>102113</v>
      </c>
      <c r="E20" s="96">
        <v>109945</v>
      </c>
      <c r="F20" s="85">
        <f>+F18+F13</f>
        <v>98269</v>
      </c>
      <c r="G20" s="143">
        <f>+F20/E20</f>
        <v>0.8938014461776342</v>
      </c>
    </row>
    <row r="21" spans="1:7" ht="12.75">
      <c r="A21" s="6" t="s">
        <v>25</v>
      </c>
      <c r="B21" s="7" t="s">
        <v>26</v>
      </c>
      <c r="C21" s="154"/>
      <c r="D21" s="97"/>
      <c r="E21" s="97"/>
      <c r="F21" s="97"/>
      <c r="G21" s="144"/>
    </row>
    <row r="22" spans="1:7" ht="12.75">
      <c r="A22" s="6"/>
      <c r="B22" s="10" t="s">
        <v>27</v>
      </c>
      <c r="C22" s="155"/>
      <c r="D22" s="97"/>
      <c r="E22" s="97"/>
      <c r="F22" s="97"/>
      <c r="G22" s="144"/>
    </row>
    <row r="23" spans="1:7" ht="12.75">
      <c r="A23" s="6"/>
      <c r="B23" s="10" t="s">
        <v>28</v>
      </c>
      <c r="C23" s="155"/>
      <c r="D23" s="97"/>
      <c r="E23" s="97"/>
      <c r="F23" s="97"/>
      <c r="G23" s="144"/>
    </row>
    <row r="24" spans="1:7" ht="12.75">
      <c r="A24" s="17"/>
      <c r="B24" s="18" t="s">
        <v>29</v>
      </c>
      <c r="C24" s="158">
        <f>+C23+C22</f>
        <v>0</v>
      </c>
      <c r="D24" s="96">
        <f>+D22+D23</f>
        <v>0</v>
      </c>
      <c r="E24" s="96">
        <v>0</v>
      </c>
      <c r="F24" s="96"/>
      <c r="G24" s="145"/>
    </row>
    <row r="25" spans="1:7" ht="12.75">
      <c r="A25" s="21"/>
      <c r="B25" s="22" t="s">
        <v>30</v>
      </c>
      <c r="C25" s="89">
        <f>+C24+C20</f>
        <v>83904</v>
      </c>
      <c r="D25" s="98">
        <f>+D24+D20</f>
        <v>102113</v>
      </c>
      <c r="E25" s="98">
        <v>109945</v>
      </c>
      <c r="F25" s="86">
        <f>+F24+F20</f>
        <v>98269</v>
      </c>
      <c r="G25" s="146">
        <f>+F25/E25</f>
        <v>0.8938014461776342</v>
      </c>
    </row>
    <row r="26" spans="1:7" ht="12.75">
      <c r="A26" s="17"/>
      <c r="B26" s="7" t="s">
        <v>31</v>
      </c>
      <c r="C26" s="154"/>
      <c r="D26" s="95"/>
      <c r="E26" s="95"/>
      <c r="F26" s="95"/>
      <c r="G26" s="141"/>
    </row>
    <row r="27" spans="1:7" ht="25.5">
      <c r="A27" s="17" t="s">
        <v>32</v>
      </c>
      <c r="B27" s="25" t="s">
        <v>33</v>
      </c>
      <c r="C27" s="159"/>
      <c r="D27" s="95"/>
      <c r="E27" s="95">
        <v>4888</v>
      </c>
      <c r="F27" s="95">
        <f>+F29</f>
        <v>4888</v>
      </c>
      <c r="G27" s="141">
        <f>+F27/E27</f>
        <v>1</v>
      </c>
    </row>
    <row r="28" spans="1:7" ht="12.75">
      <c r="A28" s="17"/>
      <c r="B28" s="26" t="s">
        <v>34</v>
      </c>
      <c r="C28" s="160"/>
      <c r="D28" s="92"/>
      <c r="E28" s="92"/>
      <c r="F28" s="92"/>
      <c r="G28" s="138"/>
    </row>
    <row r="29" spans="1:7" ht="12.75">
      <c r="A29" s="17"/>
      <c r="B29" s="26" t="s">
        <v>35</v>
      </c>
      <c r="C29" s="160"/>
      <c r="D29" s="92"/>
      <c r="E29" s="92">
        <v>4888</v>
      </c>
      <c r="F29" s="92">
        <v>4888</v>
      </c>
      <c r="G29" s="138">
        <f>+F29/E29</f>
        <v>1</v>
      </c>
    </row>
    <row r="30" spans="1:7" ht="12.75">
      <c r="A30" s="17"/>
      <c r="B30" s="27" t="s">
        <v>249</v>
      </c>
      <c r="C30" s="161"/>
      <c r="D30" s="99"/>
      <c r="E30" s="99">
        <v>4888</v>
      </c>
      <c r="F30" s="99">
        <v>4888</v>
      </c>
      <c r="G30" s="147">
        <f>+F30/E30</f>
        <v>1</v>
      </c>
    </row>
    <row r="31" spans="1:7" ht="12.75">
      <c r="A31" s="17"/>
      <c r="B31" s="27" t="s">
        <v>36</v>
      </c>
      <c r="C31" s="161"/>
      <c r="D31" s="99"/>
      <c r="E31" s="99"/>
      <c r="F31" s="99"/>
      <c r="G31" s="147"/>
    </row>
    <row r="32" spans="1:7" ht="12.75">
      <c r="A32" s="17"/>
      <c r="B32" s="27" t="s">
        <v>37</v>
      </c>
      <c r="C32" s="161"/>
      <c r="D32" s="99"/>
      <c r="E32" s="99"/>
      <c r="F32" s="99"/>
      <c r="G32" s="147"/>
    </row>
    <row r="33" spans="1:7" ht="12.75">
      <c r="A33" s="17"/>
      <c r="B33" s="27" t="s">
        <v>38</v>
      </c>
      <c r="C33" s="161"/>
      <c r="D33" s="99"/>
      <c r="E33" s="99"/>
      <c r="F33" s="99"/>
      <c r="G33" s="147"/>
    </row>
    <row r="34" spans="1:7" ht="12.75">
      <c r="A34" s="17" t="s">
        <v>39</v>
      </c>
      <c r="B34" s="29" t="s">
        <v>40</v>
      </c>
      <c r="C34" s="168">
        <v>392</v>
      </c>
      <c r="D34" s="95"/>
      <c r="E34" s="95">
        <v>200</v>
      </c>
      <c r="F34" s="95">
        <f>+F44</f>
        <v>379</v>
      </c>
      <c r="G34" s="141">
        <f>+F34/E34</f>
        <v>1.895</v>
      </c>
    </row>
    <row r="35" spans="1:7" ht="12.75">
      <c r="A35" s="17"/>
      <c r="B35" s="29" t="s">
        <v>41</v>
      </c>
      <c r="C35" s="162"/>
      <c r="D35" s="91"/>
      <c r="E35" s="91"/>
      <c r="F35" s="91"/>
      <c r="G35" s="137"/>
    </row>
    <row r="36" spans="1:7" ht="12.75">
      <c r="A36" s="17"/>
      <c r="B36" s="10" t="s">
        <v>42</v>
      </c>
      <c r="C36" s="155"/>
      <c r="D36" s="95"/>
      <c r="E36" s="95"/>
      <c r="F36" s="95"/>
      <c r="G36" s="141"/>
    </row>
    <row r="37" spans="1:7" ht="12.75">
      <c r="A37" s="17"/>
      <c r="B37" s="26" t="s">
        <v>43</v>
      </c>
      <c r="C37" s="160"/>
      <c r="D37" s="92"/>
      <c r="E37" s="92"/>
      <c r="F37" s="92"/>
      <c r="G37" s="138"/>
    </row>
    <row r="38" spans="1:7" ht="12.75">
      <c r="A38" s="17"/>
      <c r="B38" s="26" t="s">
        <v>44</v>
      </c>
      <c r="C38" s="160"/>
      <c r="D38" s="92"/>
      <c r="E38" s="92"/>
      <c r="F38" s="92"/>
      <c r="G38" s="138"/>
    </row>
    <row r="39" spans="1:7" ht="12.75">
      <c r="A39" s="17"/>
      <c r="B39" s="26" t="s">
        <v>45</v>
      </c>
      <c r="C39" s="160"/>
      <c r="D39" s="92"/>
      <c r="E39" s="92"/>
      <c r="F39" s="92"/>
      <c r="G39" s="138"/>
    </row>
    <row r="40" spans="1:7" ht="12.75">
      <c r="A40" s="17"/>
      <c r="B40" s="10" t="s">
        <v>46</v>
      </c>
      <c r="C40" s="155"/>
      <c r="D40" s="95"/>
      <c r="E40" s="95"/>
      <c r="F40" s="95"/>
      <c r="G40" s="141"/>
    </row>
    <row r="41" spans="1:7" ht="12.75">
      <c r="A41" s="17"/>
      <c r="B41" s="26" t="s">
        <v>47</v>
      </c>
      <c r="C41" s="160"/>
      <c r="D41" s="92"/>
      <c r="E41" s="92"/>
      <c r="F41" s="92"/>
      <c r="G41" s="138"/>
    </row>
    <row r="42" spans="1:7" ht="12.75">
      <c r="A42" s="17"/>
      <c r="B42" s="26" t="s">
        <v>48</v>
      </c>
      <c r="C42" s="160"/>
      <c r="D42" s="92"/>
      <c r="E42" s="92"/>
      <c r="F42" s="92"/>
      <c r="G42" s="138"/>
    </row>
    <row r="43" spans="1:7" ht="12.75">
      <c r="A43" s="17"/>
      <c r="B43" s="26" t="s">
        <v>49</v>
      </c>
      <c r="C43" s="160"/>
      <c r="D43" s="92"/>
      <c r="E43" s="92"/>
      <c r="F43" s="92"/>
      <c r="G43" s="138"/>
    </row>
    <row r="44" spans="1:7" ht="12.75">
      <c r="A44" s="17"/>
      <c r="B44" s="10" t="s">
        <v>50</v>
      </c>
      <c r="C44" s="155"/>
      <c r="D44" s="95"/>
      <c r="E44" s="95">
        <v>200</v>
      </c>
      <c r="F44" s="95">
        <v>379</v>
      </c>
      <c r="G44" s="141">
        <f>+F44/E44</f>
        <v>1.895</v>
      </c>
    </row>
    <row r="45" spans="1:7" ht="12.75">
      <c r="A45" s="17"/>
      <c r="B45" s="26" t="s">
        <v>51</v>
      </c>
      <c r="C45" s="160"/>
      <c r="D45" s="92"/>
      <c r="E45" s="92">
        <v>200</v>
      </c>
      <c r="F45" s="92">
        <v>379</v>
      </c>
      <c r="G45" s="138">
        <f>+F45/E45</f>
        <v>1.895</v>
      </c>
    </row>
    <row r="46" spans="1:7" ht="12.75">
      <c r="A46" s="17"/>
      <c r="B46" s="26" t="s">
        <v>52</v>
      </c>
      <c r="C46" s="160"/>
      <c r="D46" s="92"/>
      <c r="E46" s="92"/>
      <c r="F46" s="92"/>
      <c r="G46" s="138"/>
    </row>
    <row r="47" spans="1:7" ht="12.75">
      <c r="A47" s="17"/>
      <c r="B47" s="26" t="s">
        <v>53</v>
      </c>
      <c r="C47" s="160"/>
      <c r="D47" s="92"/>
      <c r="E47" s="92"/>
      <c r="F47" s="92"/>
      <c r="G47" s="138"/>
    </row>
    <row r="48" spans="1:7" ht="12.75">
      <c r="A48" s="9" t="s">
        <v>54</v>
      </c>
      <c r="B48" s="10" t="s">
        <v>55</v>
      </c>
      <c r="C48" s="154">
        <v>107</v>
      </c>
      <c r="D48" s="95">
        <f>+D49+D50+D52</f>
        <v>200</v>
      </c>
      <c r="E48" s="95">
        <v>106</v>
      </c>
      <c r="F48" s="95">
        <f>+F50+F51+F54+F52+F53+F55+F56</f>
        <v>842</v>
      </c>
      <c r="G48" s="141">
        <f>+F48/E48</f>
        <v>7.943396226415095</v>
      </c>
    </row>
    <row r="49" spans="1:7" ht="12.75">
      <c r="A49" s="9"/>
      <c r="B49" s="26" t="s">
        <v>56</v>
      </c>
      <c r="C49" s="160"/>
      <c r="D49" s="92"/>
      <c r="E49" s="92"/>
      <c r="F49" s="92"/>
      <c r="G49" s="138"/>
    </row>
    <row r="50" spans="1:7" ht="12.75">
      <c r="A50" s="9"/>
      <c r="B50" s="26" t="s">
        <v>57</v>
      </c>
      <c r="C50" s="160"/>
      <c r="D50" s="92">
        <v>200</v>
      </c>
      <c r="E50" s="92">
        <v>0</v>
      </c>
      <c r="F50" s="92">
        <v>26</v>
      </c>
      <c r="G50" s="138"/>
    </row>
    <row r="51" spans="1:7" ht="12.75">
      <c r="A51" s="9"/>
      <c r="B51" s="26" t="s">
        <v>243</v>
      </c>
      <c r="C51" s="160"/>
      <c r="D51" s="92">
        <v>100</v>
      </c>
      <c r="E51" s="92">
        <v>106</v>
      </c>
      <c r="F51" s="92">
        <v>106</v>
      </c>
      <c r="G51" s="138">
        <f>+F51/E51</f>
        <v>1</v>
      </c>
    </row>
    <row r="52" spans="1:7" ht="12.75">
      <c r="A52" s="9"/>
      <c r="B52" s="26" t="s">
        <v>58</v>
      </c>
      <c r="C52" s="160"/>
      <c r="D52" s="92"/>
      <c r="E52" s="92"/>
      <c r="F52" s="92"/>
      <c r="G52" s="138"/>
    </row>
    <row r="53" spans="1:7" ht="12.75">
      <c r="A53" s="9"/>
      <c r="B53" s="26" t="s">
        <v>244</v>
      </c>
      <c r="C53" s="160"/>
      <c r="D53" s="92"/>
      <c r="E53" s="92"/>
      <c r="F53" s="92"/>
      <c r="G53" s="138"/>
    </row>
    <row r="54" spans="1:7" ht="12.75">
      <c r="A54" s="9"/>
      <c r="B54" s="26" t="s">
        <v>245</v>
      </c>
      <c r="C54" s="160"/>
      <c r="D54" s="92"/>
      <c r="E54" s="92"/>
      <c r="F54" s="92"/>
      <c r="G54" s="138"/>
    </row>
    <row r="55" spans="1:7" ht="12.75">
      <c r="A55" s="9"/>
      <c r="B55" s="26" t="s">
        <v>291</v>
      </c>
      <c r="C55" s="160"/>
      <c r="D55" s="92"/>
      <c r="E55" s="92"/>
      <c r="F55" s="92">
        <v>708</v>
      </c>
      <c r="G55" s="138"/>
    </row>
    <row r="56" spans="1:7" ht="12.75">
      <c r="A56" s="9"/>
      <c r="B56" s="26" t="s">
        <v>297</v>
      </c>
      <c r="C56" s="160"/>
      <c r="D56" s="92"/>
      <c r="E56" s="92"/>
      <c r="F56" s="92">
        <v>2</v>
      </c>
      <c r="G56" s="138"/>
    </row>
    <row r="57" spans="1:7" ht="12.75">
      <c r="A57" s="9" t="s">
        <v>59</v>
      </c>
      <c r="B57" s="10" t="s">
        <v>60</v>
      </c>
      <c r="C57" s="155"/>
      <c r="D57" s="95"/>
      <c r="E57" s="95"/>
      <c r="F57" s="95"/>
      <c r="G57" s="141"/>
    </row>
    <row r="58" spans="1:7" ht="12.75">
      <c r="A58" s="17"/>
      <c r="B58" s="14" t="s">
        <v>61</v>
      </c>
      <c r="C58" s="157">
        <f>+C48+C34</f>
        <v>499</v>
      </c>
      <c r="D58" s="94">
        <f>+D48</f>
        <v>200</v>
      </c>
      <c r="E58" s="94">
        <v>5194</v>
      </c>
      <c r="F58" s="94">
        <f>+F48+F34+F27</f>
        <v>6109</v>
      </c>
      <c r="G58" s="142">
        <f>+F58/E58</f>
        <v>1.1761648055448595</v>
      </c>
    </row>
    <row r="59" spans="1:7" ht="12.75">
      <c r="A59" s="9"/>
      <c r="B59" s="7" t="s">
        <v>62</v>
      </c>
      <c r="C59" s="154"/>
      <c r="D59" s="91"/>
      <c r="E59" s="91"/>
      <c r="F59" s="91"/>
      <c r="G59" s="137"/>
    </row>
    <row r="60" spans="1:7" ht="25.5">
      <c r="A60" s="9" t="s">
        <v>63</v>
      </c>
      <c r="B60" s="25" t="s">
        <v>64</v>
      </c>
      <c r="C60" s="159"/>
      <c r="D60" s="91"/>
      <c r="E60" s="91">
        <v>0</v>
      </c>
      <c r="F60" s="91"/>
      <c r="G60" s="137"/>
    </row>
    <row r="61" spans="1:7" ht="12.75">
      <c r="A61" s="9" t="s">
        <v>65</v>
      </c>
      <c r="B61" s="29" t="s">
        <v>66</v>
      </c>
      <c r="C61" s="162"/>
      <c r="D61" s="91"/>
      <c r="E61" s="91">
        <v>0</v>
      </c>
      <c r="F61" s="91"/>
      <c r="G61" s="137"/>
    </row>
    <row r="62" spans="1:7" ht="12.75">
      <c r="A62" s="9" t="s">
        <v>67</v>
      </c>
      <c r="B62" s="29" t="s">
        <v>68</v>
      </c>
      <c r="C62" s="162"/>
      <c r="D62" s="91"/>
      <c r="E62" s="91">
        <v>0</v>
      </c>
      <c r="F62" s="91">
        <v>175</v>
      </c>
      <c r="G62" s="137"/>
    </row>
    <row r="63" spans="1:7" ht="12.75">
      <c r="A63" s="9"/>
      <c r="B63" s="14" t="s">
        <v>69</v>
      </c>
      <c r="C63" s="157">
        <f>+C60+C61+C62</f>
        <v>0</v>
      </c>
      <c r="D63" s="94"/>
      <c r="E63" s="94">
        <v>0</v>
      </c>
      <c r="F63" s="94">
        <f>+F62+F61+F60</f>
        <v>175</v>
      </c>
      <c r="G63" s="142"/>
    </row>
    <row r="64" spans="1:7" ht="12.75">
      <c r="A64" s="9" t="s">
        <v>70</v>
      </c>
      <c r="B64" s="18" t="s">
        <v>71</v>
      </c>
      <c r="C64" s="158">
        <f>+C63+C58</f>
        <v>499</v>
      </c>
      <c r="D64" s="100"/>
      <c r="E64" s="100">
        <v>5194</v>
      </c>
      <c r="F64" s="100">
        <f>+F63+F58</f>
        <v>6284</v>
      </c>
      <c r="G64" s="148">
        <f>+F64/E64</f>
        <v>1.209857527916827</v>
      </c>
    </row>
    <row r="65" spans="1:7" ht="12.75">
      <c r="A65" s="9" t="s">
        <v>72</v>
      </c>
      <c r="B65" s="7" t="s">
        <v>73</v>
      </c>
      <c r="C65" s="154"/>
      <c r="D65" s="95"/>
      <c r="E65" s="95">
        <v>0</v>
      </c>
      <c r="F65" s="95"/>
      <c r="G65" s="141"/>
    </row>
    <row r="66" spans="1:7" ht="12.75">
      <c r="A66" s="9"/>
      <c r="B66" s="67" t="s">
        <v>77</v>
      </c>
      <c r="C66" s="101">
        <v>83417</v>
      </c>
      <c r="D66" s="101">
        <v>101813</v>
      </c>
      <c r="E66" s="101">
        <v>103487</v>
      </c>
      <c r="F66" s="101">
        <v>94664</v>
      </c>
      <c r="G66" s="149">
        <f>+F66/E66</f>
        <v>0.9147429145689797</v>
      </c>
    </row>
    <row r="67" spans="1:7" ht="12.75">
      <c r="A67" s="9"/>
      <c r="B67" s="67" t="s">
        <v>246</v>
      </c>
      <c r="C67" s="101">
        <v>1252</v>
      </c>
      <c r="D67" s="101"/>
      <c r="E67" s="101">
        <v>1264</v>
      </c>
      <c r="F67" s="101">
        <v>1064</v>
      </c>
      <c r="G67" s="149">
        <f>+F67/E67</f>
        <v>0.8417721518987342</v>
      </c>
    </row>
    <row r="68" spans="1:7" ht="12.75">
      <c r="A68" s="17" t="s">
        <v>74</v>
      </c>
      <c r="B68" s="18" t="s">
        <v>75</v>
      </c>
      <c r="C68" s="88">
        <f>+C67+C66</f>
        <v>84669</v>
      </c>
      <c r="D68" s="96">
        <f>+D66+D67</f>
        <v>101813</v>
      </c>
      <c r="E68" s="96">
        <v>104751</v>
      </c>
      <c r="F68" s="96">
        <f>+F67+F66</f>
        <v>95728</v>
      </c>
      <c r="G68" s="145">
        <f>+F68/E68</f>
        <v>0.913862397495012</v>
      </c>
    </row>
    <row r="69" spans="1:7" ht="12.75">
      <c r="A69" s="17"/>
      <c r="B69" s="18" t="s">
        <v>335</v>
      </c>
      <c r="C69" s="169">
        <v>-70</v>
      </c>
      <c r="D69" s="170"/>
      <c r="E69" s="170"/>
      <c r="F69" s="170"/>
      <c r="G69" s="171"/>
    </row>
    <row r="70" spans="1:7" ht="13.5" thickBot="1">
      <c r="A70" s="32"/>
      <c r="B70" s="33" t="s">
        <v>76</v>
      </c>
      <c r="C70" s="106">
        <f>+C69+C68+C64</f>
        <v>85098</v>
      </c>
      <c r="D70" s="106">
        <f>+D68+D58</f>
        <v>102013</v>
      </c>
      <c r="E70" s="106">
        <v>109945</v>
      </c>
      <c r="F70" s="106">
        <f>+F68+F64</f>
        <v>102012</v>
      </c>
      <c r="G70" s="150">
        <f>+F70/E70</f>
        <v>0.9278457410523444</v>
      </c>
    </row>
    <row r="71" ht="12.75">
      <c r="E71" s="24">
        <v>0</v>
      </c>
    </row>
    <row r="72" ht="12.75">
      <c r="F72" s="24"/>
    </row>
  </sheetData>
  <sheetProtection/>
  <printOptions/>
  <pageMargins left="1.141732283464567" right="0.15748031496062992" top="0.6692913385826772" bottom="0.2755905511811024" header="0.1968503937007874" footer="0.15748031496062992"/>
  <pageSetup horizontalDpi="600" verticalDpi="600" orientation="portrait" paperSize="9" scale="83" r:id="rId1"/>
  <headerFooter>
    <oddHeader>&amp;CCsákvári Közös Önkormányzati Hivatal
 2014. évi költségvetési 
kiadásai és bevételei kiemelt előirányzatok, működési és felhalmozási költségvetés  szerinti bontásban &amp;R3.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60" zoomScalePageLayoutView="0" workbookViewId="0" topLeftCell="A1">
      <selection activeCell="D54" sqref="D54"/>
    </sheetView>
  </sheetViews>
  <sheetFormatPr defaultColWidth="9.00390625" defaultRowHeight="12.75"/>
  <cols>
    <col min="1" max="1" width="3.25390625" style="0" bestFit="1" customWidth="1"/>
    <col min="2" max="2" width="38.625" style="0" customWidth="1"/>
    <col min="3" max="3" width="11.375" style="24" customWidth="1"/>
    <col min="4" max="4" width="11.625" style="0" customWidth="1"/>
    <col min="5" max="5" width="12.625" style="0" customWidth="1"/>
    <col min="6" max="6" width="12.625" style="5" customWidth="1"/>
    <col min="7" max="7" width="12.625" style="151" customWidth="1"/>
  </cols>
  <sheetData>
    <row r="1" spans="1:7" ht="39.75" customHeight="1">
      <c r="A1" s="1"/>
      <c r="B1" s="2"/>
      <c r="C1" s="172" t="s">
        <v>333</v>
      </c>
      <c r="D1" s="4" t="s">
        <v>288</v>
      </c>
      <c r="E1" s="4" t="s">
        <v>289</v>
      </c>
      <c r="F1" s="4" t="s">
        <v>290</v>
      </c>
      <c r="G1" s="113" t="s">
        <v>331</v>
      </c>
    </row>
    <row r="2" spans="1:7" ht="12.75">
      <c r="A2" s="6" t="s">
        <v>0</v>
      </c>
      <c r="B2" s="7" t="s">
        <v>1</v>
      </c>
      <c r="C2" s="73"/>
      <c r="D2" s="8"/>
      <c r="E2" s="8"/>
      <c r="F2" s="8"/>
      <c r="G2" s="114"/>
    </row>
    <row r="3" spans="1:7" ht="12.75">
      <c r="A3" s="9" t="s">
        <v>2</v>
      </c>
      <c r="B3" s="10" t="s">
        <v>3</v>
      </c>
      <c r="C3" s="35">
        <v>57258</v>
      </c>
      <c r="D3" s="8">
        <v>71650</v>
      </c>
      <c r="E3" s="8">
        <v>72930</v>
      </c>
      <c r="F3" s="8">
        <v>70305</v>
      </c>
      <c r="G3" s="114">
        <f>+F3/E3</f>
        <v>0.9640065816536405</v>
      </c>
    </row>
    <row r="4" spans="1:7" ht="12.75">
      <c r="A4" s="9" t="s">
        <v>4</v>
      </c>
      <c r="B4" s="10" t="s">
        <v>5</v>
      </c>
      <c r="C4" s="35">
        <v>14595</v>
      </c>
      <c r="D4" s="8">
        <v>19345</v>
      </c>
      <c r="E4" s="8">
        <v>19965</v>
      </c>
      <c r="F4" s="8">
        <v>19500</v>
      </c>
      <c r="G4" s="114">
        <f>+F4/E4</f>
        <v>0.976709241172051</v>
      </c>
    </row>
    <row r="5" spans="1:7" ht="12.75">
      <c r="A5" s="9" t="s">
        <v>6</v>
      </c>
      <c r="B5" s="10" t="s">
        <v>7</v>
      </c>
      <c r="C5" s="35">
        <v>33331</v>
      </c>
      <c r="D5" s="8">
        <v>29759</v>
      </c>
      <c r="E5" s="8">
        <v>31765</v>
      </c>
      <c r="F5" s="8">
        <v>25932</v>
      </c>
      <c r="G5" s="114">
        <f>+F5/E5</f>
        <v>0.8163702187942704</v>
      </c>
    </row>
    <row r="6" spans="1:7" ht="12.75">
      <c r="A6" s="9"/>
      <c r="B6" s="11" t="s">
        <v>8</v>
      </c>
      <c r="C6" s="68"/>
      <c r="D6" s="12"/>
      <c r="E6" s="8"/>
      <c r="F6" s="8"/>
      <c r="G6" s="114"/>
    </row>
    <row r="7" spans="1:7" ht="12.75">
      <c r="A7" s="9" t="s">
        <v>9</v>
      </c>
      <c r="B7" s="10" t="s">
        <v>10</v>
      </c>
      <c r="C7" s="35"/>
      <c r="D7" s="8"/>
      <c r="E7" s="8">
        <v>0</v>
      </c>
      <c r="F7" s="8"/>
      <c r="G7" s="114"/>
    </row>
    <row r="8" spans="1:7" ht="12.75">
      <c r="A8" s="9" t="s">
        <v>11</v>
      </c>
      <c r="B8" s="10" t="s">
        <v>12</v>
      </c>
      <c r="C8" s="35"/>
      <c r="D8" s="8"/>
      <c r="E8" s="8">
        <v>870</v>
      </c>
      <c r="F8" s="8">
        <f>+F9+F10+F11+F12</f>
        <v>779</v>
      </c>
      <c r="G8" s="114">
        <f>+F8/E8</f>
        <v>0.8954022988505748</v>
      </c>
    </row>
    <row r="9" spans="1:7" ht="12.75">
      <c r="A9" s="9"/>
      <c r="B9" s="11" t="s">
        <v>13</v>
      </c>
      <c r="C9" s="68"/>
      <c r="D9" s="11"/>
      <c r="E9" s="11"/>
      <c r="F9" s="11"/>
      <c r="G9" s="134"/>
    </row>
    <row r="10" spans="1:7" ht="12.75">
      <c r="A10" s="9"/>
      <c r="B10" s="11" t="s">
        <v>14</v>
      </c>
      <c r="C10" s="68"/>
      <c r="D10" s="12"/>
      <c r="E10" s="12">
        <v>870</v>
      </c>
      <c r="F10" s="12"/>
      <c r="G10" s="116">
        <f>+F10/E10</f>
        <v>0</v>
      </c>
    </row>
    <row r="11" spans="1:7" ht="12.75">
      <c r="A11" s="9"/>
      <c r="B11" s="11" t="s">
        <v>15</v>
      </c>
      <c r="C11" s="68"/>
      <c r="D11" s="12"/>
      <c r="E11" s="12"/>
      <c r="F11" s="12"/>
      <c r="G11" s="116"/>
    </row>
    <row r="12" spans="1:7" ht="12.75">
      <c r="A12" s="9"/>
      <c r="B12" s="11" t="s">
        <v>295</v>
      </c>
      <c r="C12" s="68"/>
      <c r="D12" s="12"/>
      <c r="E12" s="12"/>
      <c r="F12" s="12">
        <v>779</v>
      </c>
      <c r="G12" s="116"/>
    </row>
    <row r="13" spans="1:7" ht="12.75">
      <c r="A13" s="13"/>
      <c r="B13" s="14" t="s">
        <v>16</v>
      </c>
      <c r="C13" s="15">
        <f>SUM(C3:C7)</f>
        <v>105184</v>
      </c>
      <c r="D13" s="15">
        <f>SUM(D3:D7)</f>
        <v>120754</v>
      </c>
      <c r="E13" s="15">
        <v>125530</v>
      </c>
      <c r="F13" s="15">
        <f>SUM(F3:F8)</f>
        <v>116516</v>
      </c>
      <c r="G13" s="119">
        <f>+F13/E13</f>
        <v>0.9281924639528399</v>
      </c>
    </row>
    <row r="14" spans="1:7" ht="12.75">
      <c r="A14" s="9"/>
      <c r="B14" s="7" t="s">
        <v>17</v>
      </c>
      <c r="C14" s="73"/>
      <c r="D14" s="16"/>
      <c r="E14" s="16"/>
      <c r="F14" s="16"/>
      <c r="G14" s="120"/>
    </row>
    <row r="15" spans="1:7" ht="12.75">
      <c r="A15" s="9" t="s">
        <v>18</v>
      </c>
      <c r="B15" s="10" t="s">
        <v>19</v>
      </c>
      <c r="C15" s="35">
        <v>330</v>
      </c>
      <c r="D15" s="8">
        <v>1000</v>
      </c>
      <c r="E15" s="8">
        <v>943</v>
      </c>
      <c r="F15" s="8">
        <v>943</v>
      </c>
      <c r="G15" s="114">
        <f>+F15/E15</f>
        <v>1</v>
      </c>
    </row>
    <row r="16" spans="1:7" ht="12.75">
      <c r="A16" s="9" t="s">
        <v>20</v>
      </c>
      <c r="B16" s="10" t="s">
        <v>21</v>
      </c>
      <c r="C16" s="35"/>
      <c r="D16" s="8"/>
      <c r="E16" s="8"/>
      <c r="F16" s="8"/>
      <c r="G16" s="114"/>
    </row>
    <row r="17" spans="1:7" ht="12.75">
      <c r="A17" s="9" t="s">
        <v>22</v>
      </c>
      <c r="B17" s="10" t="s">
        <v>251</v>
      </c>
      <c r="C17" s="35"/>
      <c r="D17" s="8"/>
      <c r="E17" s="8"/>
      <c r="F17" s="8"/>
      <c r="G17" s="114"/>
    </row>
    <row r="18" spans="1:7" ht="12.75">
      <c r="A18" s="13"/>
      <c r="B18" s="14" t="s">
        <v>23</v>
      </c>
      <c r="C18" s="74">
        <f>+C15+C16+C17</f>
        <v>330</v>
      </c>
      <c r="D18" s="15">
        <f>+D15+D16+D17</f>
        <v>1000</v>
      </c>
      <c r="E18" s="15">
        <v>943</v>
      </c>
      <c r="F18" s="15">
        <f>+F17+F16+F15</f>
        <v>943</v>
      </c>
      <c r="G18" s="119">
        <f>+F18/E18</f>
        <v>1</v>
      </c>
    </row>
    <row r="19" spans="1:7" ht="12.75">
      <c r="A19" s="17"/>
      <c r="B19" s="18" t="s">
        <v>24</v>
      </c>
      <c r="C19" s="19">
        <f>+C18+C13</f>
        <v>105514</v>
      </c>
      <c r="D19" s="19">
        <f>+D18+D13</f>
        <v>121754</v>
      </c>
      <c r="E19" s="19">
        <v>126473</v>
      </c>
      <c r="F19" s="19">
        <f>+F18+F13</f>
        <v>117459</v>
      </c>
      <c r="G19" s="121">
        <f>+F19/E19</f>
        <v>0.9287278707708365</v>
      </c>
    </row>
    <row r="20" spans="1:7" ht="12.75">
      <c r="A20" s="6" t="s">
        <v>25</v>
      </c>
      <c r="B20" s="7" t="s">
        <v>26</v>
      </c>
      <c r="C20" s="73"/>
      <c r="D20" s="20"/>
      <c r="E20" s="20"/>
      <c r="F20" s="20"/>
      <c r="G20" s="122"/>
    </row>
    <row r="21" spans="1:7" ht="12.75">
      <c r="A21" s="6"/>
      <c r="B21" s="10" t="s">
        <v>27</v>
      </c>
      <c r="C21" s="35"/>
      <c r="D21" s="20"/>
      <c r="E21" s="20"/>
      <c r="F21" s="20">
        <v>0</v>
      </c>
      <c r="G21" s="122"/>
    </row>
    <row r="22" spans="1:7" ht="12.75">
      <c r="A22" s="6"/>
      <c r="B22" s="10" t="s">
        <v>28</v>
      </c>
      <c r="C22" s="35"/>
      <c r="D22" s="20"/>
      <c r="E22" s="20"/>
      <c r="F22" s="20">
        <v>0</v>
      </c>
      <c r="G22" s="122"/>
    </row>
    <row r="23" spans="1:7" ht="12.75">
      <c r="A23" s="17"/>
      <c r="B23" s="18" t="s">
        <v>29</v>
      </c>
      <c r="C23" s="19">
        <f>+C22+C21</f>
        <v>0</v>
      </c>
      <c r="D23" s="19">
        <f>+D22+D21</f>
        <v>0</v>
      </c>
      <c r="E23" s="19">
        <v>0</v>
      </c>
      <c r="F23" s="19">
        <f>+F22+F21</f>
        <v>0</v>
      </c>
      <c r="G23" s="121"/>
    </row>
    <row r="24" spans="1:7" ht="12.75">
      <c r="A24" s="17"/>
      <c r="B24" s="18" t="s">
        <v>334</v>
      </c>
      <c r="C24" s="19">
        <v>-338</v>
      </c>
      <c r="D24" s="19"/>
      <c r="E24" s="19"/>
      <c r="F24" s="19"/>
      <c r="G24" s="121"/>
    </row>
    <row r="25" spans="1:7" ht="12.75">
      <c r="A25" s="21"/>
      <c r="B25" s="22" t="s">
        <v>30</v>
      </c>
      <c r="C25" s="23">
        <f>+C24+C23+C19</f>
        <v>105176</v>
      </c>
      <c r="D25" s="23">
        <f>+D23+D19</f>
        <v>121754</v>
      </c>
      <c r="E25" s="23">
        <v>126473</v>
      </c>
      <c r="F25" s="23">
        <f>+F23+F19</f>
        <v>117459</v>
      </c>
      <c r="G25" s="123">
        <f>+F25/E25</f>
        <v>0.9287278707708365</v>
      </c>
    </row>
    <row r="26" spans="1:7" ht="12.75">
      <c r="A26" s="17"/>
      <c r="B26" s="7" t="s">
        <v>31</v>
      </c>
      <c r="C26" s="73"/>
      <c r="D26" s="16"/>
      <c r="E26" s="16"/>
      <c r="F26" s="16"/>
      <c r="G26" s="120"/>
    </row>
    <row r="27" spans="1:7" ht="25.5">
      <c r="A27" s="17" t="s">
        <v>32</v>
      </c>
      <c r="B27" s="25" t="s">
        <v>33</v>
      </c>
      <c r="C27" s="177">
        <f>+C29</f>
        <v>263</v>
      </c>
      <c r="D27" s="16"/>
      <c r="E27" s="16"/>
      <c r="F27" s="16"/>
      <c r="G27" s="120"/>
    </row>
    <row r="28" spans="1:7" ht="12.75">
      <c r="A28" s="17"/>
      <c r="B28" s="26" t="s">
        <v>34</v>
      </c>
      <c r="C28" s="173"/>
      <c r="D28" s="12"/>
      <c r="E28" s="12"/>
      <c r="F28" s="12"/>
      <c r="G28" s="116"/>
    </row>
    <row r="29" spans="1:7" ht="12.75">
      <c r="A29" s="17"/>
      <c r="B29" s="26" t="s">
        <v>35</v>
      </c>
      <c r="C29" s="8">
        <v>263</v>
      </c>
      <c r="D29" s="12"/>
      <c r="E29" s="12"/>
      <c r="F29" s="12"/>
      <c r="G29" s="116"/>
    </row>
    <row r="30" spans="1:7" ht="12.75">
      <c r="A30" s="17"/>
      <c r="B30" s="27" t="s">
        <v>36</v>
      </c>
      <c r="C30" s="69"/>
      <c r="D30" s="28"/>
      <c r="E30" s="28"/>
      <c r="F30" s="28"/>
      <c r="G30" s="124"/>
    </row>
    <row r="31" spans="1:7" ht="12.75">
      <c r="A31" s="17"/>
      <c r="B31" s="27" t="s">
        <v>37</v>
      </c>
      <c r="C31" s="69"/>
      <c r="D31" s="28"/>
      <c r="E31" s="28"/>
      <c r="F31" s="28"/>
      <c r="G31" s="124"/>
    </row>
    <row r="32" spans="1:7" ht="12.75">
      <c r="A32" s="17"/>
      <c r="B32" s="27" t="s">
        <v>38</v>
      </c>
      <c r="C32" s="69"/>
      <c r="D32" s="28"/>
      <c r="E32" s="28"/>
      <c r="F32" s="28"/>
      <c r="G32" s="124"/>
    </row>
    <row r="33" spans="1:7" ht="12.75">
      <c r="A33" s="17" t="s">
        <v>39</v>
      </c>
      <c r="B33" s="29" t="s">
        <v>40</v>
      </c>
      <c r="C33" s="8"/>
      <c r="D33" s="16"/>
      <c r="E33" s="16"/>
      <c r="F33" s="16"/>
      <c r="G33" s="120"/>
    </row>
    <row r="34" spans="1:7" ht="12.75">
      <c r="A34" s="17"/>
      <c r="B34" s="29" t="s">
        <v>41</v>
      </c>
      <c r="C34" s="8"/>
      <c r="D34" s="8"/>
      <c r="E34" s="8"/>
      <c r="F34" s="8"/>
      <c r="G34" s="114"/>
    </row>
    <row r="35" spans="1:7" ht="12.75">
      <c r="A35" s="17"/>
      <c r="B35" s="10" t="s">
        <v>42</v>
      </c>
      <c r="C35" s="35"/>
      <c r="D35" s="16"/>
      <c r="E35" s="16"/>
      <c r="F35" s="16"/>
      <c r="G35" s="120"/>
    </row>
    <row r="36" spans="1:7" ht="12.75">
      <c r="A36" s="17"/>
      <c r="B36" s="26" t="s">
        <v>43</v>
      </c>
      <c r="C36" s="173"/>
      <c r="D36" s="12"/>
      <c r="E36" s="12"/>
      <c r="F36" s="12"/>
      <c r="G36" s="116"/>
    </row>
    <row r="37" spans="1:7" ht="12.75">
      <c r="A37" s="17"/>
      <c r="B37" s="26" t="s">
        <v>44</v>
      </c>
      <c r="C37" s="173"/>
      <c r="D37" s="12"/>
      <c r="E37" s="12"/>
      <c r="F37" s="12"/>
      <c r="G37" s="116"/>
    </row>
    <row r="38" spans="1:7" ht="12.75">
      <c r="A38" s="17"/>
      <c r="B38" s="26" t="s">
        <v>45</v>
      </c>
      <c r="C38" s="173"/>
      <c r="D38" s="12"/>
      <c r="E38" s="12"/>
      <c r="F38" s="12"/>
      <c r="G38" s="116"/>
    </row>
    <row r="39" spans="1:7" ht="12.75">
      <c r="A39" s="17"/>
      <c r="B39" s="10" t="s">
        <v>46</v>
      </c>
      <c r="C39" s="35"/>
      <c r="D39" s="16"/>
      <c r="E39" s="16"/>
      <c r="F39" s="16"/>
      <c r="G39" s="120"/>
    </row>
    <row r="40" spans="1:7" ht="12.75">
      <c r="A40" s="17"/>
      <c r="B40" s="26" t="s">
        <v>47</v>
      </c>
      <c r="C40" s="173"/>
      <c r="D40" s="12"/>
      <c r="E40" s="12"/>
      <c r="F40" s="12"/>
      <c r="G40" s="116"/>
    </row>
    <row r="41" spans="1:7" ht="12.75">
      <c r="A41" s="17"/>
      <c r="B41" s="26" t="s">
        <v>48</v>
      </c>
      <c r="C41" s="173"/>
      <c r="D41" s="12"/>
      <c r="E41" s="12"/>
      <c r="F41" s="12"/>
      <c r="G41" s="116"/>
    </row>
    <row r="42" spans="1:7" ht="12.75">
      <c r="A42" s="17"/>
      <c r="B42" s="26" t="s">
        <v>49</v>
      </c>
      <c r="C42" s="173"/>
      <c r="D42" s="12"/>
      <c r="E42" s="12"/>
      <c r="F42" s="12"/>
      <c r="G42" s="116"/>
    </row>
    <row r="43" spans="1:7" ht="12.75">
      <c r="A43" s="17"/>
      <c r="B43" s="10" t="s">
        <v>50</v>
      </c>
      <c r="C43" s="35"/>
      <c r="D43" s="16"/>
      <c r="E43" s="16"/>
      <c r="F43" s="16"/>
      <c r="G43" s="120"/>
    </row>
    <row r="44" spans="1:7" ht="12.75">
      <c r="A44" s="17"/>
      <c r="B44" s="26" t="s">
        <v>51</v>
      </c>
      <c r="C44" s="173"/>
      <c r="D44" s="12"/>
      <c r="E44" s="12"/>
      <c r="F44" s="12"/>
      <c r="G44" s="116"/>
    </row>
    <row r="45" spans="1:7" ht="12.75">
      <c r="A45" s="17"/>
      <c r="B45" s="26" t="s">
        <v>52</v>
      </c>
      <c r="C45" s="173"/>
      <c r="D45" s="12"/>
      <c r="E45" s="12"/>
      <c r="F45" s="12"/>
      <c r="G45" s="116"/>
    </row>
    <row r="46" spans="1:7" ht="12.75">
      <c r="A46" s="17"/>
      <c r="B46" s="26" t="s">
        <v>53</v>
      </c>
      <c r="C46" s="173"/>
      <c r="D46" s="12"/>
      <c r="E46" s="12"/>
      <c r="F46" s="12"/>
      <c r="G46" s="116"/>
    </row>
    <row r="47" spans="1:7" ht="12.75">
      <c r="A47" s="9" t="s">
        <v>54</v>
      </c>
      <c r="B47" s="10" t="s">
        <v>55</v>
      </c>
      <c r="C47" s="16">
        <v>12418</v>
      </c>
      <c r="D47" s="16">
        <f>+D48+D49+D51</f>
        <v>5731</v>
      </c>
      <c r="E47" s="16">
        <v>10098</v>
      </c>
      <c r="F47" s="16">
        <f>SUM(F49:F55)</f>
        <v>8317</v>
      </c>
      <c r="G47" s="120">
        <f>+F47/E47</f>
        <v>0.8236284412755001</v>
      </c>
    </row>
    <row r="48" spans="1:7" ht="12.75">
      <c r="A48" s="9"/>
      <c r="B48" s="26" t="s">
        <v>56</v>
      </c>
      <c r="C48" s="173"/>
      <c r="D48" s="12"/>
      <c r="E48" s="12"/>
      <c r="F48" s="12"/>
      <c r="G48" s="116"/>
    </row>
    <row r="49" spans="1:7" ht="12.75">
      <c r="A49" s="9"/>
      <c r="B49" s="26" t="s">
        <v>57</v>
      </c>
      <c r="C49" s="173"/>
      <c r="D49" s="12">
        <v>386</v>
      </c>
      <c r="E49" s="12">
        <f>+D49</f>
        <v>386</v>
      </c>
      <c r="F49" s="12"/>
      <c r="G49" s="116"/>
    </row>
    <row r="50" spans="1:7" ht="12.75">
      <c r="A50" s="9"/>
      <c r="B50" s="26" t="s">
        <v>243</v>
      </c>
      <c r="C50" s="173"/>
      <c r="D50" s="12">
        <v>0</v>
      </c>
      <c r="E50" s="12"/>
      <c r="F50" s="12">
        <v>254</v>
      </c>
      <c r="G50" s="116"/>
    </row>
    <row r="51" spans="1:7" ht="12.75">
      <c r="A51" s="9"/>
      <c r="B51" s="26" t="s">
        <v>58</v>
      </c>
      <c r="C51" s="173"/>
      <c r="D51" s="12">
        <v>5345</v>
      </c>
      <c r="E51" s="12">
        <v>5345</v>
      </c>
      <c r="F51" s="12">
        <v>6067</v>
      </c>
      <c r="G51" s="116">
        <f>+F51/E51</f>
        <v>1.1350795135640785</v>
      </c>
    </row>
    <row r="52" spans="1:7" ht="12.75">
      <c r="A52" s="9"/>
      <c r="B52" s="26" t="s">
        <v>244</v>
      </c>
      <c r="C52" s="173"/>
      <c r="D52" s="12">
        <v>2820</v>
      </c>
      <c r="E52" s="12">
        <v>2820</v>
      </c>
      <c r="F52" s="12">
        <v>686</v>
      </c>
      <c r="G52" s="116">
        <f>+F52/E52</f>
        <v>0.24326241134751772</v>
      </c>
    </row>
    <row r="53" spans="1:7" ht="12.75">
      <c r="A53" s="9"/>
      <c r="B53" s="26" t="s">
        <v>245</v>
      </c>
      <c r="C53" s="173"/>
      <c r="D53" s="12">
        <v>1547</v>
      </c>
      <c r="E53" s="12">
        <v>1547</v>
      </c>
      <c r="F53" s="12">
        <v>1286</v>
      </c>
      <c r="G53" s="116">
        <f>+F53/E53</f>
        <v>0.8312863606981254</v>
      </c>
    </row>
    <row r="54" spans="1:7" ht="12.75">
      <c r="A54" s="9"/>
      <c r="B54" s="26" t="s">
        <v>250</v>
      </c>
      <c r="C54" s="173"/>
      <c r="D54" s="12"/>
      <c r="E54" s="12"/>
      <c r="F54" s="12">
        <v>13</v>
      </c>
      <c r="G54" s="116"/>
    </row>
    <row r="55" spans="1:7" ht="12.75">
      <c r="A55" s="9"/>
      <c r="B55" s="26" t="s">
        <v>296</v>
      </c>
      <c r="C55" s="173"/>
      <c r="D55" s="12"/>
      <c r="E55" s="12"/>
      <c r="F55" s="12">
        <v>11</v>
      </c>
      <c r="G55" s="116"/>
    </row>
    <row r="56" spans="1:7" ht="12.75">
      <c r="A56" s="9" t="s">
        <v>59</v>
      </c>
      <c r="B56" s="10" t="s">
        <v>60</v>
      </c>
      <c r="C56" s="16">
        <v>104</v>
      </c>
      <c r="D56" s="16"/>
      <c r="E56" s="16">
        <v>326</v>
      </c>
      <c r="F56" s="16">
        <v>376</v>
      </c>
      <c r="G56" s="120">
        <f>+F56/E56</f>
        <v>1.1533742331288344</v>
      </c>
    </row>
    <row r="57" spans="1:7" ht="12.75">
      <c r="A57" s="17"/>
      <c r="B57" s="14" t="s">
        <v>61</v>
      </c>
      <c r="C57" s="74">
        <f>+C56+C47+C29</f>
        <v>12785</v>
      </c>
      <c r="D57" s="15">
        <f>+D47</f>
        <v>5731</v>
      </c>
      <c r="E57" s="15">
        <v>10424</v>
      </c>
      <c r="F57" s="15">
        <f>+F56+F47</f>
        <v>8693</v>
      </c>
      <c r="G57" s="119">
        <f>+F57/E57</f>
        <v>0.8339409056024558</v>
      </c>
    </row>
    <row r="58" spans="1:7" ht="12.75">
      <c r="A58" s="9"/>
      <c r="B58" s="7" t="s">
        <v>62</v>
      </c>
      <c r="C58" s="73"/>
      <c r="D58" s="8"/>
      <c r="E58" s="8"/>
      <c r="F58" s="8"/>
      <c r="G58" s="114"/>
    </row>
    <row r="59" spans="1:7" ht="25.5">
      <c r="A59" s="9" t="s">
        <v>63</v>
      </c>
      <c r="B59" s="25" t="s">
        <v>64</v>
      </c>
      <c r="C59" s="71"/>
      <c r="D59" s="8"/>
      <c r="E59" s="8"/>
      <c r="F59" s="8"/>
      <c r="G59" s="114"/>
    </row>
    <row r="60" spans="1:7" ht="12.75">
      <c r="A60" s="9" t="s">
        <v>65</v>
      </c>
      <c r="B60" s="29" t="s">
        <v>66</v>
      </c>
      <c r="C60" s="8"/>
      <c r="D60" s="8"/>
      <c r="E60" s="8"/>
      <c r="F60" s="8"/>
      <c r="G60" s="114"/>
    </row>
    <row r="61" spans="1:7" ht="12.75">
      <c r="A61" s="9" t="s">
        <v>67</v>
      </c>
      <c r="B61" s="29" t="s">
        <v>68</v>
      </c>
      <c r="C61" s="8"/>
      <c r="D61" s="8"/>
      <c r="E61" s="8"/>
      <c r="F61" s="8"/>
      <c r="G61" s="114"/>
    </row>
    <row r="62" spans="1:7" ht="12.75">
      <c r="A62" s="9"/>
      <c r="B62" s="14" t="s">
        <v>69</v>
      </c>
      <c r="C62" s="74">
        <f>+C61+C60+C59</f>
        <v>0</v>
      </c>
      <c r="D62" s="15">
        <f>+D59+D60+D61</f>
        <v>0</v>
      </c>
      <c r="E62" s="15"/>
      <c r="F62" s="15">
        <f>+F59+F60+F61</f>
        <v>0</v>
      </c>
      <c r="G62" s="119"/>
    </row>
    <row r="63" spans="1:7" ht="12.75">
      <c r="A63" s="9" t="s">
        <v>70</v>
      </c>
      <c r="B63" s="18" t="s">
        <v>71</v>
      </c>
      <c r="C63" s="19">
        <f>+C62+C57</f>
        <v>12785</v>
      </c>
      <c r="D63" s="30">
        <f>+D62+D57</f>
        <v>5731</v>
      </c>
      <c r="E63" s="30">
        <v>10424</v>
      </c>
      <c r="F63" s="30">
        <f>+F62+F57</f>
        <v>8693</v>
      </c>
      <c r="G63" s="129">
        <f>+F63/E63</f>
        <v>0.8339409056024558</v>
      </c>
    </row>
    <row r="64" spans="1:7" ht="12.75">
      <c r="A64" s="9" t="s">
        <v>72</v>
      </c>
      <c r="B64" s="7" t="s">
        <v>73</v>
      </c>
      <c r="C64" s="73"/>
      <c r="D64" s="16"/>
      <c r="E64" s="16"/>
      <c r="F64" s="16"/>
      <c r="G64" s="120"/>
    </row>
    <row r="65" spans="1:7" ht="12.75">
      <c r="A65" s="9"/>
      <c r="B65" s="66" t="s">
        <v>77</v>
      </c>
      <c r="C65" s="75">
        <v>92478</v>
      </c>
      <c r="D65" s="31">
        <v>111656</v>
      </c>
      <c r="E65" s="31">
        <v>115708</v>
      </c>
      <c r="F65" s="31">
        <v>112508</v>
      </c>
      <c r="G65" s="135">
        <f>+F65/E65</f>
        <v>0.9723441767207107</v>
      </c>
    </row>
    <row r="66" spans="1:7" ht="12.75">
      <c r="A66" s="9"/>
      <c r="B66" s="105" t="s">
        <v>293</v>
      </c>
      <c r="C66" s="76">
        <v>597</v>
      </c>
      <c r="D66" s="31"/>
      <c r="E66" s="31">
        <v>341</v>
      </c>
      <c r="F66" s="31">
        <v>341</v>
      </c>
      <c r="G66" s="135">
        <f>+F66/E66</f>
        <v>1</v>
      </c>
    </row>
    <row r="67" spans="1:7" ht="12.75">
      <c r="A67" s="17" t="s">
        <v>74</v>
      </c>
      <c r="B67" s="18" t="s">
        <v>75</v>
      </c>
      <c r="C67" s="19">
        <f>+C65+C66</f>
        <v>93075</v>
      </c>
      <c r="D67" s="19">
        <f>+D65+D66</f>
        <v>111656</v>
      </c>
      <c r="E67" s="19">
        <v>116049</v>
      </c>
      <c r="F67" s="19">
        <f>+F65+F66</f>
        <v>112849</v>
      </c>
      <c r="G67" s="121">
        <f>+F67/E67</f>
        <v>0.9724254409775182</v>
      </c>
    </row>
    <row r="68" spans="1:7" ht="12.75">
      <c r="A68" s="32"/>
      <c r="B68" s="33" t="s">
        <v>76</v>
      </c>
      <c r="C68" s="34">
        <f>+C67+C63</f>
        <v>105860</v>
      </c>
      <c r="D68" s="34">
        <f>+D67+D63</f>
        <v>117387</v>
      </c>
      <c r="E68" s="34">
        <v>126473</v>
      </c>
      <c r="F68" s="34">
        <f>+F67+F63</f>
        <v>121542</v>
      </c>
      <c r="G68" s="132">
        <f>+F68/E68</f>
        <v>0.9610114411771683</v>
      </c>
    </row>
    <row r="69" spans="4:5" ht="12.75">
      <c r="D69" s="24"/>
      <c r="E69" s="24">
        <f>+E68-E25</f>
        <v>0</v>
      </c>
    </row>
  </sheetData>
  <sheetProtection/>
  <printOptions/>
  <pageMargins left="0.2755905511811024" right="0.15748031496062992" top="0.6692913385826772" bottom="0.35433070866141736" header="0.1968503937007874" footer="0.15748031496062992"/>
  <pageSetup horizontalDpi="600" verticalDpi="600" orientation="portrait" paperSize="9" scale="85" r:id="rId1"/>
  <headerFooter>
    <oddHeader>&amp;CMese-Vár óvoda és bölcsöde 2014. évi költségvetési
kiadásai és bevételei kiemelt előirányzatok, működési és felhalmozási költségvetés  szerinti bontásban &amp;R4.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F50" sqref="F50"/>
    </sheetView>
  </sheetViews>
  <sheetFormatPr defaultColWidth="9.00390625" defaultRowHeight="12.75"/>
  <cols>
    <col min="1" max="1" width="3.25390625" style="0" bestFit="1" customWidth="1"/>
    <col min="2" max="2" width="37.75390625" style="0" customWidth="1"/>
    <col min="3" max="3" width="10.875" style="0" customWidth="1"/>
    <col min="4" max="6" width="9.125" style="0" customWidth="1"/>
    <col min="7" max="7" width="9.125" style="133" customWidth="1"/>
  </cols>
  <sheetData>
    <row r="1" spans="1:7" ht="39.75" customHeight="1">
      <c r="A1" s="1"/>
      <c r="B1" s="2"/>
      <c r="C1" s="103" t="s">
        <v>332</v>
      </c>
      <c r="D1" s="90" t="s">
        <v>288</v>
      </c>
      <c r="E1" s="103" t="s">
        <v>289</v>
      </c>
      <c r="F1" s="103" t="s">
        <v>290</v>
      </c>
      <c r="G1" s="136" t="s">
        <v>331</v>
      </c>
    </row>
    <row r="2" spans="1:7" ht="12.75">
      <c r="A2" s="6" t="s">
        <v>0</v>
      </c>
      <c r="B2" s="7" t="s">
        <v>1</v>
      </c>
      <c r="C2" s="154"/>
      <c r="D2" s="91"/>
      <c r="E2" s="91"/>
      <c r="F2" s="91"/>
      <c r="G2" s="137"/>
    </row>
    <row r="3" spans="1:7" ht="12.75">
      <c r="A3" s="9" t="s">
        <v>2</v>
      </c>
      <c r="B3" s="10" t="s">
        <v>3</v>
      </c>
      <c r="C3" s="164">
        <v>4269</v>
      </c>
      <c r="D3" s="91">
        <v>6891</v>
      </c>
      <c r="E3" s="91">
        <v>7941</v>
      </c>
      <c r="F3" s="91">
        <v>7728</v>
      </c>
      <c r="G3" s="137">
        <f>+F3/E3</f>
        <v>0.9731771817151492</v>
      </c>
    </row>
    <row r="4" spans="1:7" ht="25.5">
      <c r="A4" s="9" t="s">
        <v>4</v>
      </c>
      <c r="B4" s="66" t="s">
        <v>5</v>
      </c>
      <c r="C4" s="175">
        <v>1409</v>
      </c>
      <c r="D4" s="91">
        <v>1861</v>
      </c>
      <c r="E4" s="91">
        <v>2018</v>
      </c>
      <c r="F4" s="91">
        <v>1941</v>
      </c>
      <c r="G4" s="137">
        <f>+F4/E4</f>
        <v>0.9618434093161546</v>
      </c>
    </row>
    <row r="5" spans="1:7" ht="12.75">
      <c r="A5" s="9" t="s">
        <v>6</v>
      </c>
      <c r="B5" s="10" t="s">
        <v>7</v>
      </c>
      <c r="C5" s="164">
        <v>2195</v>
      </c>
      <c r="D5" s="91">
        <v>2597</v>
      </c>
      <c r="E5" s="91">
        <v>2637</v>
      </c>
      <c r="F5" s="91">
        <v>1869</v>
      </c>
      <c r="G5" s="137">
        <f>+F5/E5</f>
        <v>0.7087599544937428</v>
      </c>
    </row>
    <row r="6" spans="1:7" ht="12.75">
      <c r="A6" s="9"/>
      <c r="B6" s="11" t="s">
        <v>8</v>
      </c>
      <c r="C6" s="156"/>
      <c r="D6" s="92"/>
      <c r="E6" s="91"/>
      <c r="F6" s="91"/>
      <c r="G6" s="137"/>
    </row>
    <row r="7" spans="1:7" ht="12.75">
      <c r="A7" s="9" t="s">
        <v>9</v>
      </c>
      <c r="B7" s="10" t="s">
        <v>10</v>
      </c>
      <c r="C7" s="155"/>
      <c r="D7" s="91"/>
      <c r="E7" s="91">
        <v>0</v>
      </c>
      <c r="F7" s="91">
        <v>0</v>
      </c>
      <c r="G7" s="137"/>
    </row>
    <row r="8" spans="1:7" ht="12.75">
      <c r="A8" s="9" t="s">
        <v>11</v>
      </c>
      <c r="B8" s="10" t="s">
        <v>12</v>
      </c>
      <c r="C8" s="155"/>
      <c r="D8" s="91"/>
      <c r="E8" s="91">
        <v>523</v>
      </c>
      <c r="F8" s="91">
        <f>+F9+F10+F11+F12</f>
        <v>523</v>
      </c>
      <c r="G8" s="137">
        <f>+F8/E8</f>
        <v>1</v>
      </c>
    </row>
    <row r="9" spans="1:7" ht="12.75">
      <c r="A9" s="9"/>
      <c r="B9" s="11" t="s">
        <v>13</v>
      </c>
      <c r="C9" s="156"/>
      <c r="D9" s="93"/>
      <c r="E9" s="93"/>
      <c r="F9" s="93"/>
      <c r="G9" s="139"/>
    </row>
    <row r="10" spans="1:7" ht="12.75">
      <c r="A10" s="9"/>
      <c r="B10" s="11" t="s">
        <v>14</v>
      </c>
      <c r="C10" s="156"/>
      <c r="D10" s="92"/>
      <c r="E10" s="92">
        <v>407</v>
      </c>
      <c r="F10" s="92">
        <v>407</v>
      </c>
      <c r="G10" s="138">
        <f>+F10/E10</f>
        <v>1</v>
      </c>
    </row>
    <row r="11" spans="1:7" ht="12.75">
      <c r="A11" s="9"/>
      <c r="B11" s="11" t="s">
        <v>15</v>
      </c>
      <c r="C11" s="156"/>
      <c r="D11" s="92"/>
      <c r="E11" s="92">
        <v>116</v>
      </c>
      <c r="F11" s="92"/>
      <c r="G11" s="138">
        <f>+F11/E11</f>
        <v>0</v>
      </c>
    </row>
    <row r="12" spans="1:7" ht="12.75">
      <c r="A12" s="9"/>
      <c r="B12" s="11" t="s">
        <v>247</v>
      </c>
      <c r="C12" s="156"/>
      <c r="D12" s="92"/>
      <c r="E12" s="92"/>
      <c r="F12" s="92">
        <v>116</v>
      </c>
      <c r="G12" s="138"/>
    </row>
    <row r="13" spans="1:7" ht="12.75">
      <c r="A13" s="13"/>
      <c r="B13" s="14" t="s">
        <v>16</v>
      </c>
      <c r="C13" s="87">
        <f>SUM(C3:C8)</f>
        <v>7873</v>
      </c>
      <c r="D13" s="87">
        <f>SUM(D3:D8)</f>
        <v>11349</v>
      </c>
      <c r="E13" s="94">
        <v>13119</v>
      </c>
      <c r="F13" s="94">
        <f>SUM(F3:F8)</f>
        <v>12061</v>
      </c>
      <c r="G13" s="142">
        <f>+F13/E13</f>
        <v>0.9193536092689991</v>
      </c>
    </row>
    <row r="14" spans="1:7" ht="12.75">
      <c r="A14" s="9"/>
      <c r="B14" s="7" t="s">
        <v>17</v>
      </c>
      <c r="C14" s="154"/>
      <c r="D14" s="95"/>
      <c r="E14" s="95"/>
      <c r="F14" s="95"/>
      <c r="G14" s="141"/>
    </row>
    <row r="15" spans="1:7" ht="12.75">
      <c r="A15" s="9" t="s">
        <v>18</v>
      </c>
      <c r="B15" s="10" t="s">
        <v>19</v>
      </c>
      <c r="C15" s="155"/>
      <c r="D15" s="91"/>
      <c r="E15" s="91">
        <v>68</v>
      </c>
      <c r="F15" s="91">
        <v>68</v>
      </c>
      <c r="G15" s="137">
        <f>+F15/E15</f>
        <v>1</v>
      </c>
    </row>
    <row r="16" spans="1:7" ht="12.75">
      <c r="A16" s="9" t="s">
        <v>20</v>
      </c>
      <c r="B16" s="10" t="s">
        <v>21</v>
      </c>
      <c r="C16" s="155"/>
      <c r="D16" s="91"/>
      <c r="E16" s="91"/>
      <c r="F16" s="91">
        <v>0</v>
      </c>
      <c r="G16" s="137"/>
    </row>
    <row r="17" spans="1:7" ht="12.75">
      <c r="A17" s="9" t="s">
        <v>22</v>
      </c>
      <c r="B17" s="10" t="s">
        <v>251</v>
      </c>
      <c r="C17" s="155"/>
      <c r="D17" s="91"/>
      <c r="E17" s="91"/>
      <c r="F17" s="91">
        <v>0</v>
      </c>
      <c r="G17" s="137"/>
    </row>
    <row r="18" spans="1:7" ht="12.75">
      <c r="A18" s="13"/>
      <c r="B18" s="14" t="s">
        <v>23</v>
      </c>
      <c r="C18" s="94">
        <f>+C15+C16+C17</f>
        <v>0</v>
      </c>
      <c r="D18" s="94">
        <f>+D15+D16+D17</f>
        <v>0</v>
      </c>
      <c r="E18" s="94">
        <f>+E15+E16+E17</f>
        <v>68</v>
      </c>
      <c r="F18" s="94">
        <f>+F15+F16+F17</f>
        <v>68</v>
      </c>
      <c r="G18" s="142">
        <f>+F18/E18</f>
        <v>1</v>
      </c>
    </row>
    <row r="19" spans="1:7" ht="12.75">
      <c r="A19" s="17"/>
      <c r="B19" s="18" t="s">
        <v>24</v>
      </c>
      <c r="C19" s="88">
        <f>+C18+C13</f>
        <v>7873</v>
      </c>
      <c r="D19" s="88">
        <f>+D18+D13</f>
        <v>11349</v>
      </c>
      <c r="E19" s="96">
        <v>13187</v>
      </c>
      <c r="F19" s="96">
        <f>+F18+F13</f>
        <v>12129</v>
      </c>
      <c r="G19" s="145">
        <f>+F19/E19</f>
        <v>0.9197694699325093</v>
      </c>
    </row>
    <row r="20" spans="1:7" ht="12.75">
      <c r="A20" s="6" t="s">
        <v>25</v>
      </c>
      <c r="B20" s="7" t="s">
        <v>26</v>
      </c>
      <c r="C20" s="154"/>
      <c r="D20" s="97"/>
      <c r="E20" s="97"/>
      <c r="F20" s="97"/>
      <c r="G20" s="144"/>
    </row>
    <row r="21" spans="1:7" ht="12.75">
      <c r="A21" s="6"/>
      <c r="B21" s="10" t="s">
        <v>27</v>
      </c>
      <c r="C21" s="155"/>
      <c r="D21" s="97"/>
      <c r="E21" s="97"/>
      <c r="F21" s="97">
        <v>0</v>
      </c>
      <c r="G21" s="144"/>
    </row>
    <row r="22" spans="1:7" ht="12.75">
      <c r="A22" s="6"/>
      <c r="B22" s="10" t="s">
        <v>28</v>
      </c>
      <c r="C22" s="155"/>
      <c r="D22" s="97"/>
      <c r="E22" s="97"/>
      <c r="F22" s="97">
        <v>0</v>
      </c>
      <c r="G22" s="144"/>
    </row>
    <row r="23" spans="1:7" ht="12.75">
      <c r="A23" s="17"/>
      <c r="B23" s="18" t="s">
        <v>29</v>
      </c>
      <c r="C23" s="88">
        <f>+C22+C21</f>
        <v>0</v>
      </c>
      <c r="D23" s="88">
        <f>+D22+D21</f>
        <v>0</v>
      </c>
      <c r="E23" s="96">
        <v>0</v>
      </c>
      <c r="F23" s="96">
        <f>+F22+F21</f>
        <v>0</v>
      </c>
      <c r="G23" s="145"/>
    </row>
    <row r="24" spans="1:7" ht="12.75">
      <c r="A24" s="17"/>
      <c r="B24" s="18" t="s">
        <v>334</v>
      </c>
      <c r="C24" s="88">
        <v>-21</v>
      </c>
      <c r="D24" s="88"/>
      <c r="E24" s="96"/>
      <c r="F24" s="96"/>
      <c r="G24" s="145"/>
    </row>
    <row r="25" spans="1:7" ht="12.75">
      <c r="A25" s="21"/>
      <c r="B25" s="22" t="s">
        <v>30</v>
      </c>
      <c r="C25" s="89">
        <f>+C24+C23+C19</f>
        <v>7852</v>
      </c>
      <c r="D25" s="89">
        <f>+D23+D19</f>
        <v>11349</v>
      </c>
      <c r="E25" s="98">
        <v>13187</v>
      </c>
      <c r="F25" s="98">
        <f>+F23+F19</f>
        <v>12129</v>
      </c>
      <c r="G25" s="152">
        <f>+F25/E25</f>
        <v>0.9197694699325093</v>
      </c>
    </row>
    <row r="26" spans="1:7" ht="12.75">
      <c r="A26" s="17"/>
      <c r="B26" s="7" t="s">
        <v>31</v>
      </c>
      <c r="C26" s="154"/>
      <c r="D26" s="95"/>
      <c r="E26" s="95"/>
      <c r="F26" s="95"/>
      <c r="G26" s="141"/>
    </row>
    <row r="27" spans="1:7" ht="25.5">
      <c r="A27" s="17" t="s">
        <v>32</v>
      </c>
      <c r="B27" s="25" t="s">
        <v>33</v>
      </c>
      <c r="C27" s="159"/>
      <c r="D27" s="95"/>
      <c r="E27" s="95"/>
      <c r="F27" s="95"/>
      <c r="G27" s="141"/>
    </row>
    <row r="28" spans="1:7" ht="12.75">
      <c r="A28" s="17"/>
      <c r="B28" s="26" t="s">
        <v>34</v>
      </c>
      <c r="C28" s="160"/>
      <c r="D28" s="92"/>
      <c r="E28" s="92"/>
      <c r="F28" s="92"/>
      <c r="G28" s="138"/>
    </row>
    <row r="29" spans="1:7" ht="12.75">
      <c r="A29" s="17"/>
      <c r="B29" s="26" t="s">
        <v>35</v>
      </c>
      <c r="C29" s="160"/>
      <c r="D29" s="92"/>
      <c r="E29" s="92"/>
      <c r="F29" s="92"/>
      <c r="G29" s="138"/>
    </row>
    <row r="30" spans="1:7" ht="12.75">
      <c r="A30" s="17"/>
      <c r="B30" s="27" t="s">
        <v>36</v>
      </c>
      <c r="C30" s="161"/>
      <c r="D30" s="99"/>
      <c r="E30" s="99"/>
      <c r="F30" s="99"/>
      <c r="G30" s="147"/>
    </row>
    <row r="31" spans="1:7" ht="12.75">
      <c r="A31" s="17"/>
      <c r="B31" s="27" t="s">
        <v>37</v>
      </c>
      <c r="C31" s="161"/>
      <c r="D31" s="99"/>
      <c r="E31" s="99"/>
      <c r="F31" s="99"/>
      <c r="G31" s="147"/>
    </row>
    <row r="32" spans="1:7" ht="12.75">
      <c r="A32" s="17"/>
      <c r="B32" s="27" t="s">
        <v>38</v>
      </c>
      <c r="C32" s="161"/>
      <c r="D32" s="99"/>
      <c r="E32" s="99"/>
      <c r="F32" s="99"/>
      <c r="G32" s="147"/>
    </row>
    <row r="33" spans="1:7" ht="12.75">
      <c r="A33" s="17" t="s">
        <v>39</v>
      </c>
      <c r="B33" s="29" t="s">
        <v>40</v>
      </c>
      <c r="C33" s="162"/>
      <c r="D33" s="95"/>
      <c r="E33" s="95"/>
      <c r="F33" s="95"/>
      <c r="G33" s="141"/>
    </row>
    <row r="34" spans="1:7" ht="12.75">
      <c r="A34" s="17"/>
      <c r="B34" s="29" t="s">
        <v>41</v>
      </c>
      <c r="C34" s="162"/>
      <c r="D34" s="91"/>
      <c r="E34" s="91"/>
      <c r="F34" s="91"/>
      <c r="G34" s="137"/>
    </row>
    <row r="35" spans="1:7" ht="12.75">
      <c r="A35" s="17"/>
      <c r="B35" s="10" t="s">
        <v>42</v>
      </c>
      <c r="C35" s="155"/>
      <c r="D35" s="95"/>
      <c r="E35" s="95"/>
      <c r="F35" s="95"/>
      <c r="G35" s="141"/>
    </row>
    <row r="36" spans="1:7" ht="12.75">
      <c r="A36" s="17"/>
      <c r="B36" s="26" t="s">
        <v>43</v>
      </c>
      <c r="C36" s="160"/>
      <c r="D36" s="92"/>
      <c r="E36" s="92"/>
      <c r="F36" s="92"/>
      <c r="G36" s="138"/>
    </row>
    <row r="37" spans="1:7" ht="12.75">
      <c r="A37" s="17"/>
      <c r="B37" s="26" t="s">
        <v>44</v>
      </c>
      <c r="C37" s="160"/>
      <c r="D37" s="92"/>
      <c r="E37" s="92"/>
      <c r="F37" s="92"/>
      <c r="G37" s="138"/>
    </row>
    <row r="38" spans="1:7" ht="12.75">
      <c r="A38" s="17"/>
      <c r="B38" s="26" t="s">
        <v>45</v>
      </c>
      <c r="C38" s="160"/>
      <c r="D38" s="92"/>
      <c r="E38" s="92"/>
      <c r="F38" s="92"/>
      <c r="G38" s="138"/>
    </row>
    <row r="39" spans="1:7" ht="12.75">
      <c r="A39" s="17"/>
      <c r="B39" s="10" t="s">
        <v>46</v>
      </c>
      <c r="C39" s="155"/>
      <c r="D39" s="95"/>
      <c r="E39" s="95"/>
      <c r="F39" s="95"/>
      <c r="G39" s="141"/>
    </row>
    <row r="40" spans="1:7" ht="12.75">
      <c r="A40" s="17"/>
      <c r="B40" s="26" t="s">
        <v>47</v>
      </c>
      <c r="C40" s="160"/>
      <c r="D40" s="92"/>
      <c r="E40" s="92"/>
      <c r="F40" s="92"/>
      <c r="G40" s="138"/>
    </row>
    <row r="41" spans="1:7" ht="12.75">
      <c r="A41" s="17"/>
      <c r="B41" s="26" t="s">
        <v>48</v>
      </c>
      <c r="C41" s="160"/>
      <c r="D41" s="92"/>
      <c r="E41" s="92"/>
      <c r="F41" s="92"/>
      <c r="G41" s="138"/>
    </row>
    <row r="42" spans="1:7" ht="12.75">
      <c r="A42" s="17"/>
      <c r="B42" s="26" t="s">
        <v>49</v>
      </c>
      <c r="C42" s="160"/>
      <c r="D42" s="92"/>
      <c r="E42" s="92"/>
      <c r="F42" s="92"/>
      <c r="G42" s="138"/>
    </row>
    <row r="43" spans="1:7" ht="12.75">
      <c r="A43" s="17"/>
      <c r="B43" s="10" t="s">
        <v>50</v>
      </c>
      <c r="C43" s="155"/>
      <c r="D43" s="95"/>
      <c r="E43" s="95"/>
      <c r="F43" s="95"/>
      <c r="G43" s="141"/>
    </row>
    <row r="44" spans="1:7" ht="12.75">
      <c r="A44" s="17"/>
      <c r="B44" s="26" t="s">
        <v>51</v>
      </c>
      <c r="C44" s="160"/>
      <c r="D44" s="92"/>
      <c r="E44" s="92"/>
      <c r="F44" s="92"/>
      <c r="G44" s="138"/>
    </row>
    <row r="45" spans="1:7" ht="12.75">
      <c r="A45" s="17"/>
      <c r="B45" s="26" t="s">
        <v>52</v>
      </c>
      <c r="C45" s="160"/>
      <c r="D45" s="92"/>
      <c r="E45" s="92"/>
      <c r="F45" s="92"/>
      <c r="G45" s="138"/>
    </row>
    <row r="46" spans="1:7" ht="12.75">
      <c r="A46" s="17"/>
      <c r="B46" s="26" t="s">
        <v>53</v>
      </c>
      <c r="C46" s="160"/>
      <c r="D46" s="92"/>
      <c r="E46" s="92"/>
      <c r="F46" s="92"/>
      <c r="G46" s="138"/>
    </row>
    <row r="47" spans="1:7" ht="12.75">
      <c r="A47" s="9" t="s">
        <v>54</v>
      </c>
      <c r="B47" s="10" t="s">
        <v>55</v>
      </c>
      <c r="C47" s="155">
        <v>665</v>
      </c>
      <c r="D47" s="95">
        <v>375</v>
      </c>
      <c r="E47" s="95">
        <v>375</v>
      </c>
      <c r="F47" s="95">
        <f>SUM(F49:F55)</f>
        <v>346</v>
      </c>
      <c r="G47" s="141">
        <f>+F47/E47</f>
        <v>0.9226666666666666</v>
      </c>
    </row>
    <row r="48" spans="1:7" ht="12.75">
      <c r="A48" s="9"/>
      <c r="B48" s="26" t="s">
        <v>56</v>
      </c>
      <c r="C48" s="160"/>
      <c r="D48" s="92"/>
      <c r="E48" s="92"/>
      <c r="F48" s="92"/>
      <c r="G48" s="138"/>
    </row>
    <row r="49" spans="1:7" ht="12.75">
      <c r="A49" s="9"/>
      <c r="B49" s="26" t="s">
        <v>57</v>
      </c>
      <c r="C49" s="160"/>
      <c r="D49" s="92">
        <v>365</v>
      </c>
      <c r="E49" s="92">
        <v>375</v>
      </c>
      <c r="F49" s="92">
        <v>316</v>
      </c>
      <c r="G49" s="138">
        <f>+F49/E49</f>
        <v>0.8426666666666667</v>
      </c>
    </row>
    <row r="50" spans="1:7" ht="12.75">
      <c r="A50" s="9"/>
      <c r="B50" s="26" t="s">
        <v>243</v>
      </c>
      <c r="C50" s="160"/>
      <c r="D50" s="92">
        <v>10</v>
      </c>
      <c r="E50" s="92"/>
      <c r="F50" s="92">
        <v>8</v>
      </c>
      <c r="G50" s="138"/>
    </row>
    <row r="51" spans="1:7" ht="12.75">
      <c r="A51" s="9"/>
      <c r="B51" s="26" t="s">
        <v>58</v>
      </c>
      <c r="C51" s="160"/>
      <c r="D51" s="92"/>
      <c r="E51" s="92"/>
      <c r="F51" s="92"/>
      <c r="G51" s="138"/>
    </row>
    <row r="52" spans="1:7" ht="12.75">
      <c r="A52" s="9"/>
      <c r="B52" s="26" t="s">
        <v>244</v>
      </c>
      <c r="C52" s="160"/>
      <c r="D52" s="92"/>
      <c r="E52" s="92"/>
      <c r="F52" s="92"/>
      <c r="G52" s="138"/>
    </row>
    <row r="53" spans="1:7" ht="12.75">
      <c r="A53" s="9"/>
      <c r="B53" s="26" t="s">
        <v>245</v>
      </c>
      <c r="C53" s="160"/>
      <c r="D53" s="92"/>
      <c r="E53" s="92"/>
      <c r="F53" s="92"/>
      <c r="G53" s="138"/>
    </row>
    <row r="54" spans="1:7" ht="12.75">
      <c r="A54" s="9"/>
      <c r="B54" s="26" t="s">
        <v>291</v>
      </c>
      <c r="C54" s="160"/>
      <c r="D54" s="92"/>
      <c r="E54" s="92"/>
      <c r="F54" s="92">
        <v>11</v>
      </c>
      <c r="G54" s="138"/>
    </row>
    <row r="55" spans="1:7" ht="12.75">
      <c r="A55" s="9"/>
      <c r="B55" s="26" t="s">
        <v>292</v>
      </c>
      <c r="C55" s="160"/>
      <c r="D55" s="92"/>
      <c r="E55" s="92"/>
      <c r="F55" s="92">
        <v>11</v>
      </c>
      <c r="G55" s="138"/>
    </row>
    <row r="56" spans="1:7" ht="12.75">
      <c r="A56" s="9" t="s">
        <v>59</v>
      </c>
      <c r="B56" s="10" t="s">
        <v>60</v>
      </c>
      <c r="C56" s="155"/>
      <c r="D56" s="95"/>
      <c r="E56" s="95"/>
      <c r="F56" s="95">
        <v>44</v>
      </c>
      <c r="G56" s="141"/>
    </row>
    <row r="57" spans="1:7" ht="12.75">
      <c r="A57" s="17"/>
      <c r="B57" s="14" t="s">
        <v>61</v>
      </c>
      <c r="C57" s="157">
        <f>+C47</f>
        <v>665</v>
      </c>
      <c r="D57" s="94"/>
      <c r="E57" s="94"/>
      <c r="F57" s="94">
        <f>+F56+F47</f>
        <v>390</v>
      </c>
      <c r="G57" s="142"/>
    </row>
    <row r="58" spans="1:7" ht="12.75">
      <c r="A58" s="9"/>
      <c r="B58" s="7" t="s">
        <v>62</v>
      </c>
      <c r="C58" s="154"/>
      <c r="D58" s="91"/>
      <c r="E58" s="91"/>
      <c r="F58" s="91"/>
      <c r="G58" s="137"/>
    </row>
    <row r="59" spans="1:7" ht="25.5">
      <c r="A59" s="9" t="s">
        <v>63</v>
      </c>
      <c r="B59" s="25" t="s">
        <v>64</v>
      </c>
      <c r="C59" s="159">
        <v>639</v>
      </c>
      <c r="D59" s="91"/>
      <c r="E59" s="91"/>
      <c r="F59" s="91">
        <v>0</v>
      </c>
      <c r="G59" s="137"/>
    </row>
    <row r="60" spans="1:7" ht="12.75">
      <c r="A60" s="9" t="s">
        <v>65</v>
      </c>
      <c r="B60" s="29" t="s">
        <v>66</v>
      </c>
      <c r="C60" s="162"/>
      <c r="D60" s="91"/>
      <c r="E60" s="91"/>
      <c r="F60" s="91">
        <v>0</v>
      </c>
      <c r="G60" s="137"/>
    </row>
    <row r="61" spans="1:7" ht="12.75">
      <c r="A61" s="9" t="s">
        <v>67</v>
      </c>
      <c r="B61" s="29" t="s">
        <v>68</v>
      </c>
      <c r="C61" s="162">
        <v>54</v>
      </c>
      <c r="D61" s="91"/>
      <c r="E61" s="91"/>
      <c r="F61" s="91">
        <v>0</v>
      </c>
      <c r="G61" s="137"/>
    </row>
    <row r="62" spans="1:7" ht="12.75">
      <c r="A62" s="9"/>
      <c r="B62" s="14" t="s">
        <v>69</v>
      </c>
      <c r="C62" s="157">
        <f>+C61+C60+C59</f>
        <v>693</v>
      </c>
      <c r="D62" s="94"/>
      <c r="E62" s="94"/>
      <c r="F62" s="94">
        <v>0</v>
      </c>
      <c r="G62" s="142"/>
    </row>
    <row r="63" spans="1:7" ht="12.75">
      <c r="A63" s="9" t="s">
        <v>70</v>
      </c>
      <c r="B63" s="18" t="s">
        <v>71</v>
      </c>
      <c r="C63" s="158">
        <f>+C62+C57</f>
        <v>1358</v>
      </c>
      <c r="D63" s="100">
        <f>+D47</f>
        <v>375</v>
      </c>
      <c r="E63" s="100">
        <v>375</v>
      </c>
      <c r="F63" s="100">
        <f>+F57</f>
        <v>390</v>
      </c>
      <c r="G63" s="148">
        <f>+F63/E63</f>
        <v>1.04</v>
      </c>
    </row>
    <row r="64" spans="1:7" ht="12.75">
      <c r="A64" s="9" t="s">
        <v>72</v>
      </c>
      <c r="B64" s="7" t="s">
        <v>73</v>
      </c>
      <c r="C64" s="154"/>
      <c r="D64" s="95"/>
      <c r="E64" s="95"/>
      <c r="F64" s="95"/>
      <c r="G64" s="141"/>
    </row>
    <row r="65" spans="1:7" ht="12.75">
      <c r="A65" s="9"/>
      <c r="B65" s="66" t="s">
        <v>77</v>
      </c>
      <c r="C65" s="174">
        <v>6949</v>
      </c>
      <c r="D65" s="101">
        <v>10974</v>
      </c>
      <c r="E65" s="101">
        <v>12351</v>
      </c>
      <c r="F65" s="101">
        <v>11924</v>
      </c>
      <c r="G65" s="149">
        <f>+F65/E65</f>
        <v>0.9654279005748523</v>
      </c>
    </row>
    <row r="66" spans="1:7" ht="12.75">
      <c r="A66" s="9"/>
      <c r="B66" s="66" t="s">
        <v>248</v>
      </c>
      <c r="C66" s="174">
        <v>666</v>
      </c>
      <c r="D66" s="101"/>
      <c r="E66" s="101">
        <v>461</v>
      </c>
      <c r="F66" s="101">
        <v>445</v>
      </c>
      <c r="G66" s="149">
        <f>+F66/E66</f>
        <v>0.96529284164859</v>
      </c>
    </row>
    <row r="67" spans="1:7" ht="12.75">
      <c r="A67" s="17" t="s">
        <v>74</v>
      </c>
      <c r="B67" s="18" t="s">
        <v>75</v>
      </c>
      <c r="C67" s="158">
        <f>+C66+C65</f>
        <v>7615</v>
      </c>
      <c r="D67" s="96">
        <f>+D66+D65</f>
        <v>10974</v>
      </c>
      <c r="E67" s="96">
        <v>12812</v>
      </c>
      <c r="F67" s="96">
        <f>+F66+F65</f>
        <v>12369</v>
      </c>
      <c r="G67" s="145">
        <f>+F67/E67</f>
        <v>0.9654230408991571</v>
      </c>
    </row>
    <row r="68" spans="1:7" ht="12.75">
      <c r="A68" s="32"/>
      <c r="B68" s="33" t="s">
        <v>76</v>
      </c>
      <c r="C68" s="176">
        <f>+C67+C63</f>
        <v>8973</v>
      </c>
      <c r="D68" s="102">
        <f>+D67+D63</f>
        <v>11349</v>
      </c>
      <c r="E68" s="102">
        <v>13187</v>
      </c>
      <c r="F68" s="102">
        <f>+F67+F63</f>
        <v>12759</v>
      </c>
      <c r="G68" s="153">
        <f>+F68/E68</f>
        <v>0.9675437931295974</v>
      </c>
    </row>
    <row r="69" spans="5:6" ht="12.75">
      <c r="E69" s="24"/>
      <c r="F69" s="24"/>
    </row>
  </sheetData>
  <sheetProtection/>
  <printOptions/>
  <pageMargins left="1.062992125984252" right="0.15748031496062992" top="0.8267716535433072" bottom="0.2755905511811024" header="0.1968503937007874" footer="0.15748031496062992"/>
  <pageSetup horizontalDpi="600" verticalDpi="600" orientation="portrait" paperSize="9" scale="83" r:id="rId1"/>
  <headerFooter>
    <oddHeader>&amp;C
Floriana Könyvtár 2014. évi költségvetési 
kiadásai és bevételei kiemelt előirányzatok, működési és felhalmozási költségvetés  szerinti bontásban &amp;R5. melléklet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6" sqref="C26"/>
    </sheetView>
  </sheetViews>
  <sheetFormatPr defaultColWidth="9.00390625" defaultRowHeight="12.75"/>
  <cols>
    <col min="1" max="1" width="8.125" style="0" customWidth="1"/>
    <col min="2" max="2" width="53.75390625" style="0" customWidth="1"/>
    <col min="3" max="4" width="19.125" style="0" customWidth="1"/>
  </cols>
  <sheetData>
    <row r="1" spans="1:7" ht="24.75" customHeight="1">
      <c r="A1" s="371" t="s">
        <v>522</v>
      </c>
      <c r="B1" s="372"/>
      <c r="C1" s="372"/>
      <c r="D1" s="372"/>
      <c r="E1" s="208"/>
      <c r="F1" s="208"/>
      <c r="G1" s="208"/>
    </row>
    <row r="2" spans="1:4" ht="15">
      <c r="A2" s="202"/>
      <c r="B2" s="202" t="s">
        <v>78</v>
      </c>
      <c r="C2" s="202" t="s">
        <v>322</v>
      </c>
      <c r="D2" s="202" t="s">
        <v>323</v>
      </c>
    </row>
    <row r="3" spans="1:4" ht="12.75">
      <c r="A3" s="107" t="s">
        <v>324</v>
      </c>
      <c r="B3" s="108" t="s">
        <v>325</v>
      </c>
      <c r="C3" s="83"/>
      <c r="D3" s="83"/>
    </row>
    <row r="4" spans="1:4" s="203" customFormat="1" ht="12.75">
      <c r="A4" s="109" t="s">
        <v>372</v>
      </c>
      <c r="B4" s="110" t="s">
        <v>373</v>
      </c>
      <c r="C4" s="111">
        <v>19311</v>
      </c>
      <c r="D4" s="111">
        <v>7869</v>
      </c>
    </row>
    <row r="5" spans="1:4" s="203" customFormat="1" ht="12.75">
      <c r="A5" s="109" t="s">
        <v>374</v>
      </c>
      <c r="B5" s="110" t="s">
        <v>375</v>
      </c>
      <c r="C5" s="111">
        <v>1277558</v>
      </c>
      <c r="D5" s="111">
        <v>1296095</v>
      </c>
    </row>
    <row r="6" spans="1:4" s="203" customFormat="1" ht="12.75">
      <c r="A6" s="109" t="s">
        <v>376</v>
      </c>
      <c r="B6" s="110" t="s">
        <v>377</v>
      </c>
      <c r="C6" s="111">
        <v>1196</v>
      </c>
      <c r="D6" s="111">
        <v>1196</v>
      </c>
    </row>
    <row r="7" spans="1:4" s="203" customFormat="1" ht="12.75">
      <c r="A7" s="109" t="s">
        <v>378</v>
      </c>
      <c r="B7" s="110" t="s">
        <v>379</v>
      </c>
      <c r="C7" s="111">
        <v>0</v>
      </c>
      <c r="D7" s="111">
        <v>0</v>
      </c>
    </row>
    <row r="8" spans="1:4" ht="25.5">
      <c r="A8" s="107" t="s">
        <v>383</v>
      </c>
      <c r="B8" s="108" t="s">
        <v>387</v>
      </c>
      <c r="C8" s="112">
        <v>1298065</v>
      </c>
      <c r="D8" s="112">
        <v>1305160</v>
      </c>
    </row>
    <row r="9" spans="1:4" s="203" customFormat="1" ht="12.75">
      <c r="A9" s="109" t="s">
        <v>380</v>
      </c>
      <c r="B9" s="110" t="s">
        <v>384</v>
      </c>
      <c r="C9" s="111">
        <v>0</v>
      </c>
      <c r="D9" s="111">
        <v>0</v>
      </c>
    </row>
    <row r="10" spans="1:4" s="203" customFormat="1" ht="12.75">
      <c r="A10" s="109" t="s">
        <v>381</v>
      </c>
      <c r="B10" s="110" t="s">
        <v>385</v>
      </c>
      <c r="C10" s="111">
        <v>0</v>
      </c>
      <c r="D10" s="111">
        <v>0</v>
      </c>
    </row>
    <row r="11" spans="1:4" ht="12.75">
      <c r="A11" s="107" t="s">
        <v>382</v>
      </c>
      <c r="B11" s="108" t="s">
        <v>386</v>
      </c>
      <c r="C11" s="112">
        <v>0</v>
      </c>
      <c r="D11" s="112">
        <v>0</v>
      </c>
    </row>
    <row r="12" spans="1:4" ht="12.75">
      <c r="A12" s="109" t="s">
        <v>388</v>
      </c>
      <c r="B12" s="110" t="s">
        <v>393</v>
      </c>
      <c r="C12" s="111">
        <v>0</v>
      </c>
      <c r="D12" s="111">
        <v>0</v>
      </c>
    </row>
    <row r="13" spans="1:4" ht="12.75">
      <c r="A13" s="109" t="s">
        <v>389</v>
      </c>
      <c r="B13" s="110" t="s">
        <v>394</v>
      </c>
      <c r="C13" s="111">
        <v>352</v>
      </c>
      <c r="D13" s="111">
        <v>280</v>
      </c>
    </row>
    <row r="14" spans="1:4" ht="12.75">
      <c r="A14" s="109" t="s">
        <v>390</v>
      </c>
      <c r="B14" s="110" t="s">
        <v>395</v>
      </c>
      <c r="C14" s="111">
        <v>21955</v>
      </c>
      <c r="D14" s="111">
        <v>86901</v>
      </c>
    </row>
    <row r="15" spans="1:4" ht="12.75">
      <c r="A15" s="109" t="s">
        <v>391</v>
      </c>
      <c r="B15" s="110" t="s">
        <v>396</v>
      </c>
      <c r="C15" s="111">
        <v>0</v>
      </c>
      <c r="D15" s="111">
        <v>0</v>
      </c>
    </row>
    <row r="16" spans="1:4" ht="12.75">
      <c r="A16" s="109" t="s">
        <v>392</v>
      </c>
      <c r="B16" s="110" t="s">
        <v>397</v>
      </c>
      <c r="C16" s="111">
        <v>147</v>
      </c>
      <c r="D16" s="111">
        <v>0</v>
      </c>
    </row>
    <row r="17" spans="1:4" ht="12.75">
      <c r="A17" s="107" t="s">
        <v>399</v>
      </c>
      <c r="B17" s="108" t="s">
        <v>398</v>
      </c>
      <c r="C17" s="112">
        <v>22454</v>
      </c>
      <c r="D17" s="112">
        <v>87181</v>
      </c>
    </row>
    <row r="18" spans="1:4" ht="12.75">
      <c r="A18" s="107" t="s">
        <v>400</v>
      </c>
      <c r="B18" s="108" t="s">
        <v>403</v>
      </c>
      <c r="C18" s="112">
        <v>37774</v>
      </c>
      <c r="D18" s="112">
        <v>16594</v>
      </c>
    </row>
    <row r="19" spans="1:4" ht="12.75">
      <c r="A19" s="107" t="s">
        <v>401</v>
      </c>
      <c r="B19" s="108" t="s">
        <v>404</v>
      </c>
      <c r="C19" s="112">
        <v>0</v>
      </c>
      <c r="D19" s="112">
        <v>1523</v>
      </c>
    </row>
    <row r="20" spans="1:4" ht="12.75">
      <c r="A20" s="107" t="s">
        <v>402</v>
      </c>
      <c r="B20" s="108" t="s">
        <v>405</v>
      </c>
      <c r="C20" s="112">
        <v>8841</v>
      </c>
      <c r="D20" s="112">
        <v>15747</v>
      </c>
    </row>
    <row r="21" spans="1:4" ht="12.75">
      <c r="A21" s="107" t="s">
        <v>406</v>
      </c>
      <c r="B21" s="108" t="s">
        <v>407</v>
      </c>
      <c r="C21" s="112">
        <v>46615</v>
      </c>
      <c r="D21" s="112">
        <v>33864</v>
      </c>
    </row>
    <row r="22" spans="1:4" ht="12.75">
      <c r="A22" s="107" t="s">
        <v>408</v>
      </c>
      <c r="B22" s="108" t="s">
        <v>409</v>
      </c>
      <c r="C22" s="112">
        <v>812</v>
      </c>
      <c r="D22" s="112">
        <v>9113</v>
      </c>
    </row>
    <row r="23" spans="1:4" ht="12.75">
      <c r="A23" s="109" t="s">
        <v>410</v>
      </c>
      <c r="B23" s="110" t="s">
        <v>411</v>
      </c>
      <c r="C23" s="111">
        <v>0</v>
      </c>
      <c r="D23" s="111">
        <v>0</v>
      </c>
    </row>
    <row r="24" spans="1:4" ht="12.75">
      <c r="A24" s="109" t="s">
        <v>412</v>
      </c>
      <c r="B24" s="110" t="s">
        <v>413</v>
      </c>
      <c r="C24" s="111">
        <v>0</v>
      </c>
      <c r="D24" s="111">
        <v>342</v>
      </c>
    </row>
    <row r="25" spans="1:4" ht="12.75">
      <c r="A25" s="109" t="s">
        <v>415</v>
      </c>
      <c r="B25" s="110" t="s">
        <v>414</v>
      </c>
      <c r="C25" s="111">
        <v>0</v>
      </c>
      <c r="D25" s="111">
        <v>0</v>
      </c>
    </row>
    <row r="26" spans="1:4" ht="12.75">
      <c r="A26" s="107" t="s">
        <v>416</v>
      </c>
      <c r="B26" s="108" t="s">
        <v>417</v>
      </c>
      <c r="C26" s="112">
        <v>0</v>
      </c>
      <c r="D26" s="112">
        <v>342</v>
      </c>
    </row>
    <row r="27" spans="1:4" ht="12.75">
      <c r="A27" s="107"/>
      <c r="B27" s="108" t="s">
        <v>418</v>
      </c>
      <c r="C27" s="112">
        <v>1367946</v>
      </c>
      <c r="D27" s="112">
        <v>1435660</v>
      </c>
    </row>
    <row r="28" spans="1:4" ht="12.75">
      <c r="A28" s="107" t="s">
        <v>324</v>
      </c>
      <c r="B28" s="108" t="s">
        <v>330</v>
      </c>
      <c r="C28" s="83"/>
      <c r="D28" s="83"/>
    </row>
    <row r="29" spans="1:4" ht="12.75">
      <c r="A29" s="109" t="s">
        <v>419</v>
      </c>
      <c r="B29" s="110" t="s">
        <v>425</v>
      </c>
      <c r="C29" s="111">
        <v>1863604</v>
      </c>
      <c r="D29" s="111">
        <v>1863604</v>
      </c>
    </row>
    <row r="30" spans="1:4" ht="12.75">
      <c r="A30" s="109" t="s">
        <v>420</v>
      </c>
      <c r="B30" s="110" t="s">
        <v>426</v>
      </c>
      <c r="C30" s="111">
        <v>0</v>
      </c>
      <c r="D30" s="111">
        <v>0</v>
      </c>
    </row>
    <row r="31" spans="1:4" ht="12.75">
      <c r="A31" s="109" t="s">
        <v>421</v>
      </c>
      <c r="B31" s="110" t="s">
        <v>427</v>
      </c>
      <c r="C31" s="111">
        <v>22307</v>
      </c>
      <c r="D31" s="111">
        <v>22307</v>
      </c>
    </row>
    <row r="32" spans="1:4" ht="12.75">
      <c r="A32" s="109" t="s">
        <v>422</v>
      </c>
      <c r="B32" s="110" t="s">
        <v>428</v>
      </c>
      <c r="C32" s="111">
        <v>-546007</v>
      </c>
      <c r="D32" s="111">
        <v>-546007</v>
      </c>
    </row>
    <row r="33" spans="1:4" ht="12.75">
      <c r="A33" s="109" t="s">
        <v>423</v>
      </c>
      <c r="B33" s="110" t="s">
        <v>429</v>
      </c>
      <c r="C33" s="111">
        <v>0</v>
      </c>
      <c r="D33" s="111">
        <v>0</v>
      </c>
    </row>
    <row r="34" spans="1:4" ht="12.75">
      <c r="A34" s="109" t="s">
        <v>424</v>
      </c>
      <c r="B34" s="110" t="s">
        <v>430</v>
      </c>
      <c r="C34" s="111">
        <v>0</v>
      </c>
      <c r="D34" s="111">
        <v>41662</v>
      </c>
    </row>
    <row r="35" spans="1:4" ht="12.75">
      <c r="A35" s="107" t="s">
        <v>431</v>
      </c>
      <c r="B35" s="108" t="s">
        <v>432</v>
      </c>
      <c r="C35" s="112">
        <v>1339904</v>
      </c>
      <c r="D35" s="112">
        <v>1381566</v>
      </c>
    </row>
    <row r="36" spans="1:4" s="203" customFormat="1" ht="12.75">
      <c r="A36" s="109" t="s">
        <v>433</v>
      </c>
      <c r="B36" s="110" t="s">
        <v>434</v>
      </c>
      <c r="C36" s="111">
        <v>11885</v>
      </c>
      <c r="D36" s="111">
        <v>0</v>
      </c>
    </row>
    <row r="37" spans="1:4" s="203" customFormat="1" ht="12.75">
      <c r="A37" s="109" t="s">
        <v>435</v>
      </c>
      <c r="B37" s="110" t="s">
        <v>436</v>
      </c>
      <c r="C37" s="111">
        <v>9453</v>
      </c>
      <c r="D37" s="111">
        <v>21977</v>
      </c>
    </row>
    <row r="38" spans="1:4" ht="12.75">
      <c r="A38" s="109" t="s">
        <v>437</v>
      </c>
      <c r="B38" s="110" t="s">
        <v>438</v>
      </c>
      <c r="C38" s="111">
        <v>6557</v>
      </c>
      <c r="D38" s="111">
        <v>13902</v>
      </c>
    </row>
    <row r="39" spans="1:4" ht="12.75">
      <c r="A39" s="107" t="s">
        <v>439</v>
      </c>
      <c r="B39" s="108" t="s">
        <v>440</v>
      </c>
      <c r="C39" s="112">
        <v>27895</v>
      </c>
      <c r="D39" s="112">
        <v>35879</v>
      </c>
    </row>
    <row r="40" spans="1:4" ht="12.75">
      <c r="A40" s="107" t="s">
        <v>441</v>
      </c>
      <c r="B40" s="108" t="s">
        <v>442</v>
      </c>
      <c r="C40" s="112">
        <v>147</v>
      </c>
      <c r="D40" s="112">
        <v>0</v>
      </c>
    </row>
    <row r="41" spans="1:4" ht="25.5">
      <c r="A41" s="107" t="s">
        <v>443</v>
      </c>
      <c r="B41" s="108" t="s">
        <v>444</v>
      </c>
      <c r="C41" s="112">
        <v>0</v>
      </c>
      <c r="D41" s="112">
        <v>0</v>
      </c>
    </row>
    <row r="42" spans="1:4" ht="12.75">
      <c r="A42" s="109" t="s">
        <v>445</v>
      </c>
      <c r="B42" s="110" t="s">
        <v>446</v>
      </c>
      <c r="C42" s="111">
        <v>0</v>
      </c>
      <c r="D42" s="111">
        <v>0</v>
      </c>
    </row>
    <row r="43" spans="1:4" ht="12.75">
      <c r="A43" s="109" t="s">
        <v>449</v>
      </c>
      <c r="B43" s="110" t="s">
        <v>451</v>
      </c>
      <c r="C43" s="111">
        <v>0</v>
      </c>
      <c r="D43" s="111">
        <v>18215</v>
      </c>
    </row>
    <row r="44" spans="1:4" ht="12.75">
      <c r="A44" s="109" t="s">
        <v>450</v>
      </c>
      <c r="B44" s="110" t="s">
        <v>452</v>
      </c>
      <c r="C44" s="111">
        <v>0</v>
      </c>
      <c r="D44" s="111">
        <v>0</v>
      </c>
    </row>
    <row r="45" spans="1:4" ht="12.75">
      <c r="A45" s="107" t="s">
        <v>447</v>
      </c>
      <c r="B45" s="108" t="s">
        <v>448</v>
      </c>
      <c r="C45" s="112">
        <v>0</v>
      </c>
      <c r="D45" s="112">
        <v>18215</v>
      </c>
    </row>
    <row r="46" spans="1:4" ht="12.75">
      <c r="A46" s="107"/>
      <c r="B46" s="108" t="s">
        <v>453</v>
      </c>
      <c r="C46" s="112">
        <v>1367946</v>
      </c>
      <c r="D46" s="112">
        <v>1435660</v>
      </c>
    </row>
  </sheetData>
  <sheetProtection/>
  <mergeCells count="1">
    <mergeCell ref="A1:D1"/>
  </mergeCells>
  <printOptions/>
  <pageMargins left="0.2362204724409449" right="0.2755905511811024" top="0.984251968503937" bottom="0.984251968503937" header="0.5118110236220472" footer="0.5118110236220472"/>
  <pageSetup horizontalDpi="300" verticalDpi="300" orientation="portrait" r:id="rId1"/>
  <headerFooter alignWithMargins="0">
    <oddHeader>&amp;R6.melléklet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60" zoomScalePageLayoutView="0" workbookViewId="0" topLeftCell="B1">
      <pane ySplit="2" topLeftCell="A3" activePane="bottomLeft" state="frozen"/>
      <selection pane="topLeft" activeCell="A1" sqref="A1"/>
      <selection pane="bottomLeft" activeCell="E22" sqref="E22"/>
    </sheetView>
  </sheetViews>
  <sheetFormatPr defaultColWidth="9.00390625" defaultRowHeight="12.75"/>
  <cols>
    <col min="1" max="1" width="8.125" style="0" customWidth="1"/>
    <col min="2" max="2" width="64.25390625" style="0" customWidth="1"/>
    <col min="3" max="3" width="19.125" style="0" customWidth="1"/>
  </cols>
  <sheetData>
    <row r="1" spans="1:3" ht="24.75" customHeight="1">
      <c r="A1" s="373" t="s">
        <v>454</v>
      </c>
      <c r="B1" s="374"/>
      <c r="C1" s="374"/>
    </row>
    <row r="2" spans="1:3" ht="15">
      <c r="A2" s="204"/>
      <c r="B2" s="202" t="s">
        <v>78</v>
      </c>
      <c r="C2" s="202" t="s">
        <v>302</v>
      </c>
    </row>
    <row r="3" spans="1:3" ht="12.75">
      <c r="A3" s="205" t="s">
        <v>303</v>
      </c>
      <c r="B3" s="110" t="s">
        <v>456</v>
      </c>
      <c r="C3" s="111">
        <v>719687</v>
      </c>
    </row>
    <row r="4" spans="1:3" ht="12.75">
      <c r="A4" s="205" t="s">
        <v>304</v>
      </c>
      <c r="B4" s="110" t="s">
        <v>457</v>
      </c>
      <c r="C4" s="111">
        <v>647389</v>
      </c>
    </row>
    <row r="5" spans="1:3" ht="12.75">
      <c r="A5" s="206" t="s">
        <v>0</v>
      </c>
      <c r="B5" s="108" t="s">
        <v>458</v>
      </c>
      <c r="C5" s="112">
        <v>72298</v>
      </c>
    </row>
    <row r="6" spans="1:3" ht="12.75">
      <c r="A6" s="205" t="s">
        <v>305</v>
      </c>
      <c r="B6" s="110" t="s">
        <v>459</v>
      </c>
      <c r="C6" s="111">
        <v>253563</v>
      </c>
    </row>
    <row r="7" spans="1:3" ht="12.75">
      <c r="A7" s="205" t="s">
        <v>306</v>
      </c>
      <c r="B7" s="110" t="s">
        <v>460</v>
      </c>
      <c r="C7" s="111">
        <v>229759</v>
      </c>
    </row>
    <row r="8" spans="1:3" ht="12.75">
      <c r="A8" s="206" t="s">
        <v>455</v>
      </c>
      <c r="B8" s="108" t="s">
        <v>461</v>
      </c>
      <c r="C8" s="112">
        <v>23804</v>
      </c>
    </row>
    <row r="9" spans="1:3" ht="12.75">
      <c r="A9" s="206" t="s">
        <v>383</v>
      </c>
      <c r="B9" s="108" t="s">
        <v>462</v>
      </c>
      <c r="C9" s="112">
        <v>96102</v>
      </c>
    </row>
    <row r="10" spans="1:3" ht="12.75">
      <c r="A10" s="205" t="s">
        <v>307</v>
      </c>
      <c r="B10" s="110" t="s">
        <v>463</v>
      </c>
      <c r="C10" s="111">
        <v>0</v>
      </c>
    </row>
    <row r="11" spans="1:3" ht="12.75">
      <c r="A11" s="205" t="s">
        <v>308</v>
      </c>
      <c r="B11" s="110" t="s">
        <v>464</v>
      </c>
      <c r="C11" s="111">
        <v>0</v>
      </c>
    </row>
    <row r="12" spans="1:3" ht="12.75">
      <c r="A12" s="206" t="s">
        <v>70</v>
      </c>
      <c r="B12" s="108" t="s">
        <v>465</v>
      </c>
      <c r="C12" s="112">
        <v>0</v>
      </c>
    </row>
    <row r="13" spans="1:3" ht="12.75">
      <c r="A13" s="205" t="s">
        <v>309</v>
      </c>
      <c r="B13" s="110" t="s">
        <v>466</v>
      </c>
      <c r="C13" s="111">
        <v>0</v>
      </c>
    </row>
    <row r="14" spans="1:3" ht="12.75">
      <c r="A14" s="205" t="s">
        <v>310</v>
      </c>
      <c r="B14" s="110" t="s">
        <v>467</v>
      </c>
      <c r="C14" s="111">
        <v>0</v>
      </c>
    </row>
    <row r="15" spans="1:3" ht="12.75">
      <c r="A15" s="206" t="s">
        <v>74</v>
      </c>
      <c r="B15" s="108" t="s">
        <v>468</v>
      </c>
      <c r="C15" s="112">
        <v>0</v>
      </c>
    </row>
    <row r="16" spans="1:3" ht="12.75">
      <c r="A16" s="206" t="s">
        <v>382</v>
      </c>
      <c r="B16" s="108" t="s">
        <v>469</v>
      </c>
      <c r="C16" s="112">
        <v>0</v>
      </c>
    </row>
    <row r="17" spans="1:3" ht="12.75">
      <c r="A17" s="206" t="s">
        <v>399</v>
      </c>
      <c r="B17" s="108" t="s">
        <v>470</v>
      </c>
      <c r="C17" s="112">
        <v>96102</v>
      </c>
    </row>
    <row r="18" spans="1:3" ht="12.75">
      <c r="A18" s="206" t="s">
        <v>406</v>
      </c>
      <c r="B18" s="108" t="s">
        <v>471</v>
      </c>
      <c r="C18" s="112">
        <v>0</v>
      </c>
    </row>
    <row r="19" spans="1:3" ht="12.75">
      <c r="A19" s="206" t="s">
        <v>408</v>
      </c>
      <c r="B19" s="108" t="s">
        <v>472</v>
      </c>
      <c r="C19" s="112">
        <v>96102</v>
      </c>
    </row>
    <row r="20" spans="1:3" ht="12.75">
      <c r="A20" s="206" t="s">
        <v>416</v>
      </c>
      <c r="B20" s="108" t="s">
        <v>473</v>
      </c>
      <c r="C20" s="112">
        <v>0</v>
      </c>
    </row>
    <row r="21" spans="1:3" ht="12.75">
      <c r="A21" s="206" t="s">
        <v>431</v>
      </c>
      <c r="B21" s="108" t="s">
        <v>474</v>
      </c>
      <c r="C21" s="112">
        <v>0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97" r:id="rId1"/>
  <headerFooter alignWithMargins="0">
    <oddHeader>&amp;R7.melléklet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B19" sqref="B19"/>
    </sheetView>
  </sheetViews>
  <sheetFormatPr defaultColWidth="9.00390625" defaultRowHeight="12.75"/>
  <cols>
    <col min="1" max="1" width="8.125" style="207" customWidth="1"/>
    <col min="2" max="2" width="64.375" style="0" customWidth="1"/>
    <col min="3" max="3" width="12.375" style="0" customWidth="1"/>
    <col min="4" max="4" width="14.25390625" style="0" customWidth="1"/>
  </cols>
  <sheetData>
    <row r="1" spans="1:4" ht="21" customHeight="1">
      <c r="A1" s="375" t="s">
        <v>521</v>
      </c>
      <c r="B1" s="376"/>
      <c r="C1" s="376"/>
      <c r="D1" s="377"/>
    </row>
    <row r="2" spans="1:4" ht="30">
      <c r="A2" s="204"/>
      <c r="B2" s="202" t="s">
        <v>78</v>
      </c>
      <c r="C2" s="202" t="s">
        <v>322</v>
      </c>
      <c r="D2" s="202" t="s">
        <v>323</v>
      </c>
    </row>
    <row r="3" spans="1:4" ht="12.75">
      <c r="A3" s="205" t="s">
        <v>303</v>
      </c>
      <c r="B3" s="110" t="s">
        <v>482</v>
      </c>
      <c r="C3" s="111">
        <v>0</v>
      </c>
      <c r="D3" s="111">
        <v>102969</v>
      </c>
    </row>
    <row r="4" spans="1:4" ht="25.5">
      <c r="A4" s="205" t="s">
        <v>304</v>
      </c>
      <c r="B4" s="110" t="s">
        <v>483</v>
      </c>
      <c r="C4" s="111">
        <v>0</v>
      </c>
      <c r="D4" s="111">
        <v>40568</v>
      </c>
    </row>
    <row r="5" spans="1:4" ht="12.75">
      <c r="A5" s="205" t="s">
        <v>305</v>
      </c>
      <c r="B5" s="110" t="s">
        <v>484</v>
      </c>
      <c r="C5" s="111">
        <v>0</v>
      </c>
      <c r="D5" s="111">
        <v>28425</v>
      </c>
    </row>
    <row r="6" spans="1:4" ht="12.75">
      <c r="A6" s="206" t="s">
        <v>0</v>
      </c>
      <c r="B6" s="108" t="s">
        <v>485</v>
      </c>
      <c r="C6" s="112">
        <v>0</v>
      </c>
      <c r="D6" s="112">
        <v>171962</v>
      </c>
    </row>
    <row r="7" spans="1:4" ht="12.75">
      <c r="A7" s="205" t="s">
        <v>306</v>
      </c>
      <c r="B7" s="110" t="s">
        <v>486</v>
      </c>
      <c r="C7" s="111">
        <v>0</v>
      </c>
      <c r="D7" s="111">
        <v>0</v>
      </c>
    </row>
    <row r="8" spans="1:4" ht="12.75">
      <c r="A8" s="205" t="s">
        <v>307</v>
      </c>
      <c r="B8" s="110" t="s">
        <v>487</v>
      </c>
      <c r="C8" s="111">
        <v>0</v>
      </c>
      <c r="D8" s="111">
        <v>0</v>
      </c>
    </row>
    <row r="9" spans="1:4" ht="12.75">
      <c r="A9" s="206" t="s">
        <v>455</v>
      </c>
      <c r="B9" s="108" t="s">
        <v>488</v>
      </c>
      <c r="C9" s="112">
        <v>0</v>
      </c>
      <c r="D9" s="112">
        <v>0</v>
      </c>
    </row>
    <row r="10" spans="1:4" ht="12.75">
      <c r="A10" s="205" t="s">
        <v>308</v>
      </c>
      <c r="B10" s="110" t="s">
        <v>489</v>
      </c>
      <c r="C10" s="111">
        <v>0</v>
      </c>
      <c r="D10" s="111">
        <v>553666</v>
      </c>
    </row>
    <row r="11" spans="1:4" ht="12.75">
      <c r="A11" s="205" t="s">
        <v>309</v>
      </c>
      <c r="B11" s="110" t="s">
        <v>490</v>
      </c>
      <c r="C11" s="111">
        <v>0</v>
      </c>
      <c r="D11" s="111">
        <v>62648</v>
      </c>
    </row>
    <row r="12" spans="1:4" ht="12.75">
      <c r="A12" s="205" t="s">
        <v>310</v>
      </c>
      <c r="B12" s="110" t="s">
        <v>491</v>
      </c>
      <c r="C12" s="111">
        <v>0</v>
      </c>
      <c r="D12" s="111">
        <v>1697</v>
      </c>
    </row>
    <row r="13" spans="1:4" ht="12.75">
      <c r="A13" s="206" t="s">
        <v>70</v>
      </c>
      <c r="B13" s="108" t="s">
        <v>492</v>
      </c>
      <c r="C13" s="112">
        <v>0</v>
      </c>
      <c r="D13" s="112">
        <v>618011</v>
      </c>
    </row>
    <row r="14" spans="1:4" ht="12.75">
      <c r="A14" s="205" t="s">
        <v>311</v>
      </c>
      <c r="B14" s="110" t="s">
        <v>493</v>
      </c>
      <c r="C14" s="111">
        <v>0</v>
      </c>
      <c r="D14" s="111">
        <v>13043</v>
      </c>
    </row>
    <row r="15" spans="1:4" ht="12.75">
      <c r="A15" s="205" t="s">
        <v>312</v>
      </c>
      <c r="B15" s="110" t="s">
        <v>494</v>
      </c>
      <c r="C15" s="111">
        <v>0</v>
      </c>
      <c r="D15" s="111">
        <v>124333</v>
      </c>
    </row>
    <row r="16" spans="1:4" ht="12.75">
      <c r="A16" s="205" t="s">
        <v>313</v>
      </c>
      <c r="B16" s="110" t="s">
        <v>495</v>
      </c>
      <c r="C16" s="111">
        <v>0</v>
      </c>
      <c r="D16" s="111">
        <v>0</v>
      </c>
    </row>
    <row r="17" spans="1:4" ht="12.75">
      <c r="A17" s="205" t="s">
        <v>314</v>
      </c>
      <c r="B17" s="110" t="s">
        <v>496</v>
      </c>
      <c r="C17" s="111">
        <v>0</v>
      </c>
      <c r="D17" s="111">
        <v>2813</v>
      </c>
    </row>
    <row r="18" spans="1:4" ht="12.75">
      <c r="A18" s="206" t="s">
        <v>74</v>
      </c>
      <c r="B18" s="108" t="s">
        <v>497</v>
      </c>
      <c r="C18" s="112">
        <v>0</v>
      </c>
      <c r="D18" s="112">
        <v>140189</v>
      </c>
    </row>
    <row r="19" spans="1:4" ht="12.75">
      <c r="A19" s="205" t="s">
        <v>315</v>
      </c>
      <c r="B19" s="110" t="s">
        <v>498</v>
      </c>
      <c r="C19" s="111">
        <v>0</v>
      </c>
      <c r="D19" s="111">
        <v>184338</v>
      </c>
    </row>
    <row r="20" spans="1:4" ht="12.75">
      <c r="A20" s="205" t="s">
        <v>316</v>
      </c>
      <c r="B20" s="110" t="s">
        <v>499</v>
      </c>
      <c r="C20" s="111">
        <v>0</v>
      </c>
      <c r="D20" s="111">
        <v>33157</v>
      </c>
    </row>
    <row r="21" spans="1:4" ht="12.75">
      <c r="A21" s="205" t="s">
        <v>317</v>
      </c>
      <c r="B21" s="110" t="s">
        <v>500</v>
      </c>
      <c r="C21" s="111">
        <v>0</v>
      </c>
      <c r="D21" s="111">
        <v>54684</v>
      </c>
    </row>
    <row r="22" spans="1:4" ht="12.75">
      <c r="A22" s="206" t="s">
        <v>475</v>
      </c>
      <c r="B22" s="108" t="s">
        <v>501</v>
      </c>
      <c r="C22" s="112">
        <v>0</v>
      </c>
      <c r="D22" s="112">
        <v>272179</v>
      </c>
    </row>
    <row r="23" spans="1:4" ht="12.75">
      <c r="A23" s="206" t="s">
        <v>476</v>
      </c>
      <c r="B23" s="108" t="s">
        <v>502</v>
      </c>
      <c r="C23" s="112">
        <v>0</v>
      </c>
      <c r="D23" s="112">
        <v>49871</v>
      </c>
    </row>
    <row r="24" spans="1:4" ht="12.75">
      <c r="A24" s="206" t="s">
        <v>477</v>
      </c>
      <c r="B24" s="108" t="s">
        <v>503</v>
      </c>
      <c r="C24" s="112">
        <v>0</v>
      </c>
      <c r="D24" s="112">
        <v>470695</v>
      </c>
    </row>
    <row r="25" spans="1:4" ht="12.75">
      <c r="A25" s="206" t="s">
        <v>383</v>
      </c>
      <c r="B25" s="108" t="s">
        <v>504</v>
      </c>
      <c r="C25" s="112">
        <v>0</v>
      </c>
      <c r="D25" s="112">
        <v>-142961</v>
      </c>
    </row>
    <row r="26" spans="1:4" ht="12.75">
      <c r="A26" s="205" t="s">
        <v>318</v>
      </c>
      <c r="B26" s="110" t="s">
        <v>505</v>
      </c>
      <c r="C26" s="111">
        <v>0</v>
      </c>
      <c r="D26" s="111">
        <v>0</v>
      </c>
    </row>
    <row r="27" spans="1:4" ht="12.75">
      <c r="A27" s="205" t="s">
        <v>319</v>
      </c>
      <c r="B27" s="110" t="s">
        <v>506</v>
      </c>
      <c r="C27" s="111">
        <v>0</v>
      </c>
      <c r="D27" s="111">
        <v>114</v>
      </c>
    </row>
    <row r="28" spans="1:4" ht="12.75">
      <c r="A28" s="205" t="s">
        <v>320</v>
      </c>
      <c r="B28" s="110" t="s">
        <v>507</v>
      </c>
      <c r="C28" s="111">
        <v>0</v>
      </c>
      <c r="D28" s="111">
        <v>0</v>
      </c>
    </row>
    <row r="29" spans="1:4" ht="12.75">
      <c r="A29" s="206" t="s">
        <v>478</v>
      </c>
      <c r="B29" s="108" t="s">
        <v>508</v>
      </c>
      <c r="C29" s="112">
        <v>0</v>
      </c>
      <c r="D29" s="112">
        <v>114</v>
      </c>
    </row>
    <row r="30" spans="1:4" ht="12.75">
      <c r="A30" s="205" t="s">
        <v>321</v>
      </c>
      <c r="B30" s="110" t="s">
        <v>509</v>
      </c>
      <c r="C30" s="111">
        <v>0</v>
      </c>
      <c r="D30" s="111">
        <v>74</v>
      </c>
    </row>
    <row r="31" spans="1:4" ht="12.75">
      <c r="A31" s="205" t="s">
        <v>326</v>
      </c>
      <c r="B31" s="110" t="s">
        <v>510</v>
      </c>
      <c r="C31" s="111">
        <v>0</v>
      </c>
      <c r="D31" s="111">
        <v>0</v>
      </c>
    </row>
    <row r="32" spans="1:4" ht="12.75">
      <c r="A32" s="205" t="s">
        <v>327</v>
      </c>
      <c r="B32" s="110" t="s">
        <v>511</v>
      </c>
      <c r="C32" s="111">
        <v>0</v>
      </c>
      <c r="D32" s="111">
        <v>2338</v>
      </c>
    </row>
    <row r="33" spans="1:4" ht="12.75">
      <c r="A33" s="206" t="s">
        <v>479</v>
      </c>
      <c r="B33" s="108" t="s">
        <v>512</v>
      </c>
      <c r="C33" s="112">
        <v>0</v>
      </c>
      <c r="D33" s="112">
        <v>2412</v>
      </c>
    </row>
    <row r="34" spans="1:4" ht="12.75">
      <c r="A34" s="206" t="s">
        <v>382</v>
      </c>
      <c r="B34" s="108" t="s">
        <v>513</v>
      </c>
      <c r="C34" s="112">
        <v>0</v>
      </c>
      <c r="D34" s="112">
        <v>-2298</v>
      </c>
    </row>
    <row r="35" spans="1:4" ht="12.75">
      <c r="A35" s="206" t="s">
        <v>399</v>
      </c>
      <c r="B35" s="108" t="s">
        <v>514</v>
      </c>
      <c r="C35" s="112">
        <v>0</v>
      </c>
      <c r="D35" s="112">
        <v>-145259</v>
      </c>
    </row>
    <row r="36" spans="1:4" ht="12.75">
      <c r="A36" s="205" t="s">
        <v>328</v>
      </c>
      <c r="B36" s="110" t="s">
        <v>515</v>
      </c>
      <c r="C36" s="111">
        <v>0</v>
      </c>
      <c r="D36" s="111">
        <v>114488</v>
      </c>
    </row>
    <row r="37" spans="1:4" ht="12.75">
      <c r="A37" s="205" t="s">
        <v>329</v>
      </c>
      <c r="B37" s="110" t="s">
        <v>516</v>
      </c>
      <c r="C37" s="111">
        <v>0</v>
      </c>
      <c r="D37" s="111">
        <v>72433</v>
      </c>
    </row>
    <row r="38" spans="1:4" ht="12.75">
      <c r="A38" s="206" t="s">
        <v>480</v>
      </c>
      <c r="B38" s="108" t="s">
        <v>517</v>
      </c>
      <c r="C38" s="112">
        <v>0</v>
      </c>
      <c r="D38" s="112">
        <v>186921</v>
      </c>
    </row>
    <row r="39" spans="1:4" ht="12.75">
      <c r="A39" s="206" t="s">
        <v>481</v>
      </c>
      <c r="B39" s="108" t="s">
        <v>518</v>
      </c>
      <c r="C39" s="112">
        <v>0</v>
      </c>
      <c r="D39" s="112">
        <v>0</v>
      </c>
    </row>
    <row r="40" spans="1:4" ht="12.75">
      <c r="A40" s="206" t="s">
        <v>406</v>
      </c>
      <c r="B40" s="108" t="s">
        <v>519</v>
      </c>
      <c r="C40" s="112">
        <v>0</v>
      </c>
      <c r="D40" s="112">
        <v>186921</v>
      </c>
    </row>
    <row r="41" spans="1:4" ht="12.75">
      <c r="A41" s="206" t="s">
        <v>408</v>
      </c>
      <c r="B41" s="108" t="s">
        <v>520</v>
      </c>
      <c r="C41" s="112">
        <v>0</v>
      </c>
      <c r="D41" s="112">
        <v>41662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91" r:id="rId1"/>
  <headerFooter alignWithMargins="0">
    <oddHeader>&amp;R8.melléklet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94"/>
  <sheetViews>
    <sheetView zoomScaleSheetLayoutView="100" zoomScalePageLayoutView="0" workbookViewId="0" topLeftCell="C163">
      <selection activeCell="N236" sqref="N236"/>
    </sheetView>
  </sheetViews>
  <sheetFormatPr defaultColWidth="3.375" defaultRowHeight="12.75"/>
  <cols>
    <col min="1" max="1" width="3.375" style="302" customWidth="1"/>
    <col min="2" max="2" width="1.75390625" style="45" customWidth="1"/>
    <col min="3" max="3" width="45.125" style="45" customWidth="1"/>
    <col min="4" max="4" width="10.625" style="61" customWidth="1"/>
    <col min="5" max="7" width="9.00390625" style="61" customWidth="1"/>
    <col min="8" max="8" width="8.75390625" style="61" customWidth="1"/>
    <col min="9" max="9" width="9.125" style="61" customWidth="1"/>
    <col min="10" max="10" width="9.125" style="45" hidden="1" customWidth="1"/>
    <col min="11" max="12" width="9.00390625" style="61" customWidth="1"/>
    <col min="13" max="253" width="9.125" style="36" customWidth="1"/>
    <col min="254" max="16384" width="3.375" style="36" customWidth="1"/>
  </cols>
  <sheetData>
    <row r="1" spans="1:12" ht="12.75">
      <c r="A1" s="382" t="s">
        <v>214</v>
      </c>
      <c r="B1" s="382"/>
      <c r="C1" s="382"/>
      <c r="D1" s="382"/>
      <c r="E1" s="382"/>
      <c r="F1" s="382"/>
      <c r="G1" s="382"/>
      <c r="H1" s="382"/>
      <c r="I1" s="382"/>
      <c r="K1" s="45"/>
      <c r="L1" s="45"/>
    </row>
    <row r="2" spans="1:12" ht="12.75">
      <c r="A2" s="383"/>
      <c r="B2" s="384"/>
      <c r="C2" s="384" t="s">
        <v>78</v>
      </c>
      <c r="D2" s="48" t="s">
        <v>79</v>
      </c>
      <c r="E2" s="48"/>
      <c r="F2" s="48"/>
      <c r="G2" s="48"/>
      <c r="H2" s="48" t="s">
        <v>80</v>
      </c>
      <c r="I2" s="48"/>
      <c r="J2" s="46"/>
      <c r="K2" s="48"/>
      <c r="L2" s="48"/>
    </row>
    <row r="3" spans="1:12" ht="10.5" customHeight="1">
      <c r="A3" s="383"/>
      <c r="B3" s="384"/>
      <c r="C3" s="384"/>
      <c r="D3" s="49" t="s">
        <v>81</v>
      </c>
      <c r="E3" s="50" t="s">
        <v>82</v>
      </c>
      <c r="F3" s="50" t="s">
        <v>252</v>
      </c>
      <c r="G3" s="50" t="s">
        <v>336</v>
      </c>
      <c r="H3" s="49" t="s">
        <v>83</v>
      </c>
      <c r="I3" s="50" t="s">
        <v>82</v>
      </c>
      <c r="J3" s="46"/>
      <c r="K3" s="50" t="s">
        <v>252</v>
      </c>
      <c r="L3" s="50" t="s">
        <v>336</v>
      </c>
    </row>
    <row r="4" spans="1:12" ht="12.75">
      <c r="A4" s="54"/>
      <c r="B4" s="47"/>
      <c r="C4" s="47" t="s">
        <v>84</v>
      </c>
      <c r="D4" s="51"/>
      <c r="E4" s="51"/>
      <c r="F4" s="51"/>
      <c r="G4" s="51"/>
      <c r="H4" s="51"/>
      <c r="I4" s="51"/>
      <c r="J4" s="46"/>
      <c r="K4" s="51"/>
      <c r="L4" s="51"/>
    </row>
    <row r="5" spans="1:12" ht="12.75">
      <c r="A5" s="54">
        <v>1</v>
      </c>
      <c r="B5" s="300"/>
      <c r="C5" s="47" t="s">
        <v>85</v>
      </c>
      <c r="D5" s="51"/>
      <c r="E5" s="51"/>
      <c r="F5" s="51"/>
      <c r="G5" s="51"/>
      <c r="H5" s="51"/>
      <c r="I5" s="51"/>
      <c r="J5" s="46"/>
      <c r="K5" s="51"/>
      <c r="L5" s="51"/>
    </row>
    <row r="6" spans="1:12" ht="12.75">
      <c r="A6" s="299"/>
      <c r="B6" s="46"/>
      <c r="C6" s="47" t="s">
        <v>86</v>
      </c>
      <c r="D6" s="51"/>
      <c r="E6" s="51"/>
      <c r="F6" s="51"/>
      <c r="G6" s="51"/>
      <c r="H6" s="51"/>
      <c r="I6" s="51"/>
      <c r="J6" s="46"/>
      <c r="K6" s="51"/>
      <c r="L6" s="51"/>
    </row>
    <row r="7" spans="1:12" ht="12.75">
      <c r="A7" s="299"/>
      <c r="B7" s="46"/>
      <c r="C7" s="47" t="s">
        <v>87</v>
      </c>
      <c r="D7" s="51"/>
      <c r="E7" s="51"/>
      <c r="F7" s="51"/>
      <c r="G7" s="51"/>
      <c r="H7" s="51"/>
      <c r="I7" s="51"/>
      <c r="J7" s="46"/>
      <c r="K7" s="51"/>
      <c r="L7" s="51"/>
    </row>
    <row r="8" spans="1:12" ht="12.75">
      <c r="A8" s="299"/>
      <c r="B8" s="46"/>
      <c r="C8" s="46" t="s">
        <v>194</v>
      </c>
      <c r="D8" s="51">
        <v>9280</v>
      </c>
      <c r="E8" s="52">
        <v>9280</v>
      </c>
      <c r="F8" s="52">
        <v>9280</v>
      </c>
      <c r="G8" s="52">
        <f>8317-G24</f>
        <v>7247</v>
      </c>
      <c r="H8" s="51"/>
      <c r="I8" s="51"/>
      <c r="J8" s="46"/>
      <c r="K8" s="52"/>
      <c r="L8" s="52"/>
    </row>
    <row r="9" spans="1:12" ht="12.75">
      <c r="A9" s="299"/>
      <c r="B9" s="46"/>
      <c r="C9" s="46" t="s">
        <v>89</v>
      </c>
      <c r="D9" s="51"/>
      <c r="E9" s="52"/>
      <c r="F9" s="52"/>
      <c r="G9" s="52"/>
      <c r="H9" s="51"/>
      <c r="I9" s="51"/>
      <c r="J9" s="46"/>
      <c r="K9" s="52"/>
      <c r="L9" s="52"/>
    </row>
    <row r="10" spans="1:12" ht="12.75">
      <c r="A10" s="299"/>
      <c r="B10" s="46"/>
      <c r="C10" s="46" t="s">
        <v>90</v>
      </c>
      <c r="D10" s="51"/>
      <c r="E10" s="51"/>
      <c r="F10" s="51"/>
      <c r="G10" s="51"/>
      <c r="H10" s="51"/>
      <c r="I10" s="51"/>
      <c r="J10" s="46"/>
      <c r="K10" s="51"/>
      <c r="L10" s="51"/>
    </row>
    <row r="11" spans="1:12" ht="12.75">
      <c r="A11" s="299"/>
      <c r="B11" s="46"/>
      <c r="C11" s="53" t="s">
        <v>91</v>
      </c>
      <c r="D11" s="51">
        <v>105390</v>
      </c>
      <c r="E11" s="51">
        <v>105390</v>
      </c>
      <c r="F11" s="51">
        <v>108762</v>
      </c>
      <c r="G11" s="51">
        <f>112508-G27</f>
        <v>106811</v>
      </c>
      <c r="H11" s="51"/>
      <c r="I11" s="51"/>
      <c r="J11" s="46"/>
      <c r="K11" s="51"/>
      <c r="L11" s="51"/>
    </row>
    <row r="12" spans="1:12" ht="12.75">
      <c r="A12" s="299"/>
      <c r="B12" s="46"/>
      <c r="C12" s="46" t="s">
        <v>92</v>
      </c>
      <c r="D12" s="51"/>
      <c r="E12" s="51"/>
      <c r="F12" s="51"/>
      <c r="G12" s="51"/>
      <c r="H12" s="51">
        <v>68194</v>
      </c>
      <c r="I12" s="51">
        <v>68194</v>
      </c>
      <c r="J12" s="46"/>
      <c r="K12" s="51">
        <v>69287</v>
      </c>
      <c r="L12" s="51">
        <f>70305-L28</f>
        <v>66876</v>
      </c>
    </row>
    <row r="13" spans="1:12" ht="12.75">
      <c r="A13" s="299"/>
      <c r="B13" s="46"/>
      <c r="C13" s="46" t="s">
        <v>93</v>
      </c>
      <c r="D13" s="51"/>
      <c r="E13" s="51"/>
      <c r="F13" s="51"/>
      <c r="G13" s="51"/>
      <c r="H13" s="51">
        <v>18412</v>
      </c>
      <c r="I13" s="51">
        <v>18908</v>
      </c>
      <c r="J13" s="46"/>
      <c r="K13" s="51">
        <v>18981</v>
      </c>
      <c r="L13" s="51">
        <f>19500-L29</f>
        <v>18530</v>
      </c>
    </row>
    <row r="14" spans="1:12" ht="12.75">
      <c r="A14" s="299"/>
      <c r="B14" s="46"/>
      <c r="C14" s="46" t="s">
        <v>94</v>
      </c>
      <c r="D14" s="51"/>
      <c r="E14" s="51"/>
      <c r="F14" s="51"/>
      <c r="G14" s="51"/>
      <c r="H14" s="51">
        <v>27064</v>
      </c>
      <c r="I14" s="51">
        <v>26967</v>
      </c>
      <c r="J14" s="46"/>
      <c r="K14" s="51">
        <v>28628</v>
      </c>
      <c r="L14" s="51">
        <f>25932-L30</f>
        <v>23579</v>
      </c>
    </row>
    <row r="15" spans="1:12" ht="12.75">
      <c r="A15" s="299"/>
      <c r="B15" s="46"/>
      <c r="C15" s="46" t="s">
        <v>12</v>
      </c>
      <c r="D15" s="51"/>
      <c r="E15" s="51"/>
      <c r="F15" s="51"/>
      <c r="G15" s="51"/>
      <c r="H15" s="51">
        <v>0</v>
      </c>
      <c r="I15" s="51">
        <v>870</v>
      </c>
      <c r="J15" s="46"/>
      <c r="K15" s="51">
        <v>870</v>
      </c>
      <c r="L15" s="51">
        <v>779</v>
      </c>
    </row>
    <row r="16" spans="1:12" ht="12.75">
      <c r="A16" s="299"/>
      <c r="B16" s="46"/>
      <c r="C16" s="46" t="s">
        <v>233</v>
      </c>
      <c r="D16" s="51"/>
      <c r="E16" s="51">
        <v>341</v>
      </c>
      <c r="F16" s="51">
        <v>341</v>
      </c>
      <c r="G16" s="51">
        <v>341</v>
      </c>
      <c r="H16" s="51"/>
      <c r="I16" s="51"/>
      <c r="J16" s="46"/>
      <c r="K16" s="51"/>
      <c r="L16" s="51"/>
    </row>
    <row r="17" spans="1:12" ht="12.75">
      <c r="A17" s="299"/>
      <c r="B17" s="46"/>
      <c r="C17" s="46" t="s">
        <v>253</v>
      </c>
      <c r="D17" s="51">
        <v>0</v>
      </c>
      <c r="E17" s="51">
        <v>0</v>
      </c>
      <c r="F17" s="51">
        <v>326</v>
      </c>
      <c r="G17" s="51">
        <v>376</v>
      </c>
      <c r="H17" s="51"/>
      <c r="I17" s="51"/>
      <c r="J17" s="46"/>
      <c r="K17" s="51"/>
      <c r="L17" s="51"/>
    </row>
    <row r="18" spans="1:12" ht="12.75">
      <c r="A18" s="299"/>
      <c r="B18" s="46"/>
      <c r="C18" s="47" t="s">
        <v>95</v>
      </c>
      <c r="D18" s="51"/>
      <c r="E18" s="51"/>
      <c r="F18" s="51"/>
      <c r="G18" s="51"/>
      <c r="H18" s="51"/>
      <c r="I18" s="51"/>
      <c r="J18" s="46"/>
      <c r="K18" s="51"/>
      <c r="L18" s="51"/>
    </row>
    <row r="19" spans="1:12" ht="12.75">
      <c r="A19" s="299"/>
      <c r="B19" s="46"/>
      <c r="C19" s="46" t="s">
        <v>96</v>
      </c>
      <c r="D19" s="51"/>
      <c r="E19" s="51"/>
      <c r="F19" s="51"/>
      <c r="G19" s="51"/>
      <c r="H19" s="51"/>
      <c r="I19" s="51"/>
      <c r="J19" s="46"/>
      <c r="K19" s="51"/>
      <c r="L19" s="51"/>
    </row>
    <row r="20" spans="1:12" ht="12.75">
      <c r="A20" s="299"/>
      <c r="B20" s="46"/>
      <c r="C20" s="46" t="s">
        <v>97</v>
      </c>
      <c r="D20" s="51"/>
      <c r="E20" s="51"/>
      <c r="F20" s="51"/>
      <c r="G20" s="51"/>
      <c r="H20" s="51">
        <v>1000</v>
      </c>
      <c r="I20" s="51">
        <v>72</v>
      </c>
      <c r="J20" s="46"/>
      <c r="K20" s="51">
        <v>943</v>
      </c>
      <c r="L20" s="51">
        <f>943-L32</f>
        <v>928</v>
      </c>
    </row>
    <row r="21" spans="1:12" s="37" customFormat="1" ht="12.75">
      <c r="A21" s="54"/>
      <c r="B21" s="47"/>
      <c r="C21" s="54" t="s">
        <v>98</v>
      </c>
      <c r="D21" s="55">
        <f>SUM(D7:D20)</f>
        <v>114670</v>
      </c>
      <c r="E21" s="55">
        <f>SUM(E7:E20)</f>
        <v>115011</v>
      </c>
      <c r="F21" s="55">
        <f>SUM(F7:F20)</f>
        <v>118709</v>
      </c>
      <c r="G21" s="55">
        <f>SUM(G7:G20)</f>
        <v>114775</v>
      </c>
      <c r="H21" s="55">
        <f>SUM(H8:H20)</f>
        <v>114670</v>
      </c>
      <c r="I21" s="55">
        <f>SUM(I8:I20)</f>
        <v>115011</v>
      </c>
      <c r="J21" s="55">
        <f>SUM(J8:J20)</f>
        <v>0</v>
      </c>
      <c r="K21" s="55">
        <f>SUM(K8:K20)</f>
        <v>118709</v>
      </c>
      <c r="L21" s="55">
        <f>SUM(L8:L20)</f>
        <v>110692</v>
      </c>
    </row>
    <row r="22" spans="1:12" ht="12.75">
      <c r="A22" s="299"/>
      <c r="B22" s="46"/>
      <c r="C22" s="47" t="s">
        <v>99</v>
      </c>
      <c r="D22" s="51"/>
      <c r="E22" s="51"/>
      <c r="F22" s="51"/>
      <c r="G22" s="51"/>
      <c r="H22" s="51"/>
      <c r="I22" s="51"/>
      <c r="J22" s="46"/>
      <c r="K22" s="51"/>
      <c r="L22" s="51"/>
    </row>
    <row r="23" spans="1:12" ht="12.75">
      <c r="A23" s="299"/>
      <c r="B23" s="46"/>
      <c r="C23" s="47" t="s">
        <v>100</v>
      </c>
      <c r="D23" s="51"/>
      <c r="E23" s="51"/>
      <c r="F23" s="51"/>
      <c r="G23" s="51"/>
      <c r="H23" s="51"/>
      <c r="I23" s="51"/>
      <c r="J23" s="46"/>
      <c r="K23" s="51"/>
      <c r="L23" s="51"/>
    </row>
    <row r="24" spans="1:12" ht="12.75">
      <c r="A24" s="299"/>
      <c r="B24" s="46"/>
      <c r="C24" s="46" t="s">
        <v>88</v>
      </c>
      <c r="D24" s="51">
        <v>818</v>
      </c>
      <c r="E24" s="51">
        <v>818</v>
      </c>
      <c r="F24" s="51">
        <v>818</v>
      </c>
      <c r="G24" s="51">
        <v>1070</v>
      </c>
      <c r="H24" s="51"/>
      <c r="I24" s="51"/>
      <c r="J24" s="46"/>
      <c r="K24" s="51"/>
      <c r="L24" s="51"/>
    </row>
    <row r="25" spans="1:12" ht="12.75">
      <c r="A25" s="299"/>
      <c r="B25" s="46"/>
      <c r="C25" s="46" t="s">
        <v>89</v>
      </c>
      <c r="D25" s="51"/>
      <c r="E25" s="51"/>
      <c r="F25" s="51"/>
      <c r="G25" s="51"/>
      <c r="H25" s="51"/>
      <c r="I25" s="51"/>
      <c r="J25" s="46"/>
      <c r="K25" s="51"/>
      <c r="L25" s="51"/>
    </row>
    <row r="26" spans="1:12" ht="12.75">
      <c r="A26" s="299"/>
      <c r="B26" s="46"/>
      <c r="C26" s="46" t="s">
        <v>90</v>
      </c>
      <c r="D26" s="51"/>
      <c r="E26" s="51"/>
      <c r="F26" s="51"/>
      <c r="G26" s="51"/>
      <c r="H26" s="51"/>
      <c r="I26" s="51"/>
      <c r="J26" s="46"/>
      <c r="K26" s="51"/>
      <c r="L26" s="51"/>
    </row>
    <row r="27" spans="1:12" ht="12.75">
      <c r="A27" s="299"/>
      <c r="B27" s="46"/>
      <c r="C27" s="53" t="s">
        <v>91</v>
      </c>
      <c r="D27" s="51">
        <v>6266</v>
      </c>
      <c r="E27" s="51">
        <v>6266</v>
      </c>
      <c r="F27" s="51">
        <v>6946</v>
      </c>
      <c r="G27" s="51">
        <f>+L33-G24</f>
        <v>5697</v>
      </c>
      <c r="H27" s="51"/>
      <c r="I27" s="51"/>
      <c r="J27" s="46"/>
      <c r="K27" s="51"/>
      <c r="L27" s="51"/>
    </row>
    <row r="28" spans="1:12" ht="12.75">
      <c r="A28" s="299"/>
      <c r="B28" s="46"/>
      <c r="C28" s="46" t="s">
        <v>92</v>
      </c>
      <c r="D28" s="51"/>
      <c r="E28" s="51"/>
      <c r="F28" s="51"/>
      <c r="G28" s="51"/>
      <c r="H28" s="51">
        <v>3456</v>
      </c>
      <c r="I28" s="51">
        <f>+H28</f>
        <v>3456</v>
      </c>
      <c r="J28" s="46"/>
      <c r="K28" s="51">
        <v>3643</v>
      </c>
      <c r="L28" s="51">
        <v>3429</v>
      </c>
    </row>
    <row r="29" spans="1:12" ht="12.75">
      <c r="A29" s="299"/>
      <c r="B29" s="46"/>
      <c r="C29" s="46" t="s">
        <v>93</v>
      </c>
      <c r="D29" s="51"/>
      <c r="E29" s="51"/>
      <c r="F29" s="51"/>
      <c r="G29" s="51"/>
      <c r="H29" s="51">
        <v>933</v>
      </c>
      <c r="I29" s="51">
        <f>+H29</f>
        <v>933</v>
      </c>
      <c r="J29" s="46"/>
      <c r="K29" s="51">
        <v>984</v>
      </c>
      <c r="L29" s="51">
        <v>970</v>
      </c>
    </row>
    <row r="30" spans="1:12" ht="12.75">
      <c r="A30" s="299"/>
      <c r="B30" s="46"/>
      <c r="C30" s="46" t="s">
        <v>94</v>
      </c>
      <c r="D30" s="51"/>
      <c r="E30" s="51"/>
      <c r="F30" s="51"/>
      <c r="G30" s="51"/>
      <c r="H30" s="51">
        <v>2695</v>
      </c>
      <c r="I30" s="51">
        <f>+H30</f>
        <v>2695</v>
      </c>
      <c r="J30" s="46"/>
      <c r="K30" s="51">
        <v>3137</v>
      </c>
      <c r="L30" s="51">
        <v>2353</v>
      </c>
    </row>
    <row r="31" spans="1:12" ht="12.75">
      <c r="A31" s="299"/>
      <c r="B31" s="46"/>
      <c r="C31" s="47" t="s">
        <v>95</v>
      </c>
      <c r="D31" s="51"/>
      <c r="E31" s="51"/>
      <c r="F31" s="51"/>
      <c r="G31" s="51"/>
      <c r="H31" s="51"/>
      <c r="I31" s="51"/>
      <c r="J31" s="46"/>
      <c r="K31" s="51"/>
      <c r="L31" s="51"/>
    </row>
    <row r="32" spans="1:12" ht="12.75">
      <c r="A32" s="299"/>
      <c r="B32" s="46"/>
      <c r="C32" s="46" t="s">
        <v>97</v>
      </c>
      <c r="D32" s="51"/>
      <c r="E32" s="51"/>
      <c r="F32" s="51"/>
      <c r="G32" s="51"/>
      <c r="H32" s="51">
        <v>0</v>
      </c>
      <c r="I32" s="51">
        <v>0</v>
      </c>
      <c r="J32" s="46"/>
      <c r="K32" s="51">
        <v>0</v>
      </c>
      <c r="L32" s="51">
        <v>15</v>
      </c>
    </row>
    <row r="33" spans="1:12" s="37" customFormat="1" ht="12.75">
      <c r="A33" s="54"/>
      <c r="B33" s="47"/>
      <c r="C33" s="54" t="s">
        <v>101</v>
      </c>
      <c r="D33" s="55">
        <v>7084</v>
      </c>
      <c r="E33" s="55">
        <f>SUM(E24:E30)</f>
        <v>7084</v>
      </c>
      <c r="F33" s="55">
        <f>SUM(F24:F30)</f>
        <v>7764</v>
      </c>
      <c r="G33" s="55">
        <f>SUM(G24:G30)</f>
        <v>6767</v>
      </c>
      <c r="H33" s="55">
        <f>SUM(H24:H32)</f>
        <v>7084</v>
      </c>
      <c r="I33" s="55">
        <f>SUM(I24:I32)</f>
        <v>7084</v>
      </c>
      <c r="J33" s="55">
        <f>SUM(J24:J32)</f>
        <v>0</v>
      </c>
      <c r="K33" s="55">
        <f>SUM(K24:K32)</f>
        <v>7764</v>
      </c>
      <c r="L33" s="55">
        <f>SUM(L24:L32)</f>
        <v>6767</v>
      </c>
    </row>
    <row r="34" spans="1:12" s="37" customFormat="1" ht="12.75">
      <c r="A34" s="54"/>
      <c r="B34" s="47"/>
      <c r="C34" s="54" t="s">
        <v>102</v>
      </c>
      <c r="D34" s="55">
        <f aca="true" t="shared" si="0" ref="D34:L34">+D33+D21</f>
        <v>121754</v>
      </c>
      <c r="E34" s="55">
        <f t="shared" si="0"/>
        <v>122095</v>
      </c>
      <c r="F34" s="55">
        <f t="shared" si="0"/>
        <v>126473</v>
      </c>
      <c r="G34" s="55">
        <f t="shared" si="0"/>
        <v>121542</v>
      </c>
      <c r="H34" s="55">
        <f t="shared" si="0"/>
        <v>121754</v>
      </c>
      <c r="I34" s="55">
        <f t="shared" si="0"/>
        <v>122095</v>
      </c>
      <c r="J34" s="55">
        <f t="shared" si="0"/>
        <v>0</v>
      </c>
      <c r="K34" s="55">
        <f t="shared" si="0"/>
        <v>126473</v>
      </c>
      <c r="L34" s="55">
        <f t="shared" si="0"/>
        <v>117459</v>
      </c>
    </row>
    <row r="35" spans="1:12" ht="12.75">
      <c r="A35" s="54">
        <v>2</v>
      </c>
      <c r="B35" s="47"/>
      <c r="C35" s="47" t="s">
        <v>104</v>
      </c>
      <c r="D35" s="51"/>
      <c r="E35" s="51"/>
      <c r="F35" s="51"/>
      <c r="G35" s="51"/>
      <c r="H35" s="51"/>
      <c r="I35" s="51"/>
      <c r="J35" s="46"/>
      <c r="K35" s="51"/>
      <c r="L35" s="51"/>
    </row>
    <row r="36" spans="1:12" ht="12.75">
      <c r="A36" s="54"/>
      <c r="B36" s="47"/>
      <c r="C36" s="47" t="s">
        <v>86</v>
      </c>
      <c r="D36" s="51"/>
      <c r="E36" s="51"/>
      <c r="F36" s="51"/>
      <c r="G36" s="51"/>
      <c r="H36" s="51"/>
      <c r="I36" s="51"/>
      <c r="J36" s="46"/>
      <c r="K36" s="51"/>
      <c r="L36" s="51"/>
    </row>
    <row r="37" spans="1:12" ht="12.75">
      <c r="A37" s="54"/>
      <c r="B37" s="300"/>
      <c r="C37" s="47" t="s">
        <v>100</v>
      </c>
      <c r="D37" s="51"/>
      <c r="E37" s="51"/>
      <c r="F37" s="51"/>
      <c r="G37" s="51"/>
      <c r="H37" s="51"/>
      <c r="I37" s="51"/>
      <c r="J37" s="46"/>
      <c r="K37" s="51"/>
      <c r="L37" s="51"/>
    </row>
    <row r="38" spans="1:12" ht="12.75">
      <c r="A38" s="299"/>
      <c r="B38" s="46"/>
      <c r="C38" s="46" t="s">
        <v>211</v>
      </c>
      <c r="D38" s="51">
        <v>343</v>
      </c>
      <c r="E38" s="51">
        <f>+D38</f>
        <v>343</v>
      </c>
      <c r="F38" s="51">
        <v>135</v>
      </c>
      <c r="G38" s="51">
        <f>346-G52</f>
        <v>230</v>
      </c>
      <c r="H38" s="51"/>
      <c r="I38" s="51"/>
      <c r="J38" s="46"/>
      <c r="K38" s="51"/>
      <c r="L38" s="51"/>
    </row>
    <row r="39" spans="1:12" ht="12.75">
      <c r="A39" s="299"/>
      <c r="B39" s="46"/>
      <c r="C39" s="53" t="s">
        <v>91</v>
      </c>
      <c r="D39" s="51">
        <v>10974</v>
      </c>
      <c r="E39" s="51">
        <v>12219</v>
      </c>
      <c r="F39" s="51">
        <v>10710</v>
      </c>
      <c r="G39" s="51">
        <f>11924-G53</f>
        <v>10208</v>
      </c>
      <c r="H39" s="51"/>
      <c r="I39" s="51"/>
      <c r="J39" s="46"/>
      <c r="K39" s="51"/>
      <c r="L39" s="51"/>
    </row>
    <row r="40" spans="1:12" ht="12.75">
      <c r="A40" s="299"/>
      <c r="B40" s="46"/>
      <c r="C40" s="53" t="s">
        <v>337</v>
      </c>
      <c r="D40" s="51">
        <v>0</v>
      </c>
      <c r="E40" s="51">
        <v>0</v>
      </c>
      <c r="F40" s="51">
        <v>0</v>
      </c>
      <c r="G40" s="51">
        <v>44</v>
      </c>
      <c r="H40" s="51"/>
      <c r="I40" s="51"/>
      <c r="J40" s="46"/>
      <c r="K40" s="51"/>
      <c r="L40" s="51"/>
    </row>
    <row r="41" spans="1:12" ht="12.75">
      <c r="A41" s="299"/>
      <c r="B41" s="46"/>
      <c r="C41" s="46" t="s">
        <v>92</v>
      </c>
      <c r="D41" s="51"/>
      <c r="E41" s="51"/>
      <c r="F41" s="51"/>
      <c r="G41" s="51"/>
      <c r="H41" s="51">
        <v>6891</v>
      </c>
      <c r="I41" s="51">
        <v>6485</v>
      </c>
      <c r="J41" s="46"/>
      <c r="K41" s="51">
        <v>6485</v>
      </c>
      <c r="L41" s="51">
        <f>7728-L54</f>
        <v>6282</v>
      </c>
    </row>
    <row r="42" spans="1:12" ht="12.75">
      <c r="A42" s="299"/>
      <c r="B42" s="46"/>
      <c r="C42" s="46" t="s">
        <v>93</v>
      </c>
      <c r="D42" s="51"/>
      <c r="E42" s="51"/>
      <c r="F42" s="51"/>
      <c r="G42" s="51"/>
      <c r="H42" s="51">
        <v>1861</v>
      </c>
      <c r="I42" s="51">
        <v>1625</v>
      </c>
      <c r="J42" s="46"/>
      <c r="K42" s="51">
        <v>1625</v>
      </c>
      <c r="L42" s="51">
        <f>1941-L55</f>
        <v>1555</v>
      </c>
    </row>
    <row r="43" spans="1:12" ht="12.75">
      <c r="A43" s="299"/>
      <c r="B43" s="46"/>
      <c r="C43" s="46" t="s">
        <v>103</v>
      </c>
      <c r="D43" s="51"/>
      <c r="E43" s="51"/>
      <c r="F43" s="51"/>
      <c r="G43" s="51"/>
      <c r="H43" s="51">
        <v>2565</v>
      </c>
      <c r="I43" s="51">
        <v>2593</v>
      </c>
      <c r="J43" s="46"/>
      <c r="K43" s="51">
        <v>2605</v>
      </c>
      <c r="L43" s="51">
        <f>1869-L56</f>
        <v>1869</v>
      </c>
    </row>
    <row r="44" spans="1:12" ht="12.75">
      <c r="A44" s="299"/>
      <c r="B44" s="46"/>
      <c r="C44" s="46" t="s">
        <v>12</v>
      </c>
      <c r="D44" s="51"/>
      <c r="E44" s="51"/>
      <c r="F44" s="51"/>
      <c r="G44" s="51"/>
      <c r="H44" s="51"/>
      <c r="I44" s="51">
        <f>407+116</f>
        <v>523</v>
      </c>
      <c r="J44" s="46"/>
      <c r="K44" s="51">
        <v>523</v>
      </c>
      <c r="L44" s="51">
        <v>523</v>
      </c>
    </row>
    <row r="45" spans="1:12" ht="12.75">
      <c r="A45" s="299"/>
      <c r="B45" s="46"/>
      <c r="C45" s="46" t="s">
        <v>234</v>
      </c>
      <c r="D45" s="51"/>
      <c r="E45" s="51">
        <v>461</v>
      </c>
      <c r="F45" s="51">
        <v>461</v>
      </c>
      <c r="G45" s="51">
        <v>445</v>
      </c>
      <c r="H45" s="51"/>
      <c r="I45" s="51"/>
      <c r="J45" s="46"/>
      <c r="K45" s="51"/>
      <c r="L45" s="51"/>
    </row>
    <row r="46" spans="1:12" ht="12.75">
      <c r="A46" s="299"/>
      <c r="B46" s="46"/>
      <c r="C46" s="47" t="s">
        <v>95</v>
      </c>
      <c r="D46" s="51"/>
      <c r="E46" s="51"/>
      <c r="F46" s="51"/>
      <c r="G46" s="51"/>
      <c r="H46" s="51"/>
      <c r="I46" s="51"/>
      <c r="J46" s="46"/>
      <c r="K46" s="51"/>
      <c r="L46" s="51"/>
    </row>
    <row r="47" spans="1:12" ht="12.75">
      <c r="A47" s="299"/>
      <c r="B47" s="46"/>
      <c r="C47" s="46" t="s">
        <v>97</v>
      </c>
      <c r="D47" s="51"/>
      <c r="E47" s="51"/>
      <c r="F47" s="51"/>
      <c r="G47" s="51"/>
      <c r="H47" s="51"/>
      <c r="I47" s="51"/>
      <c r="J47" s="46"/>
      <c r="K47" s="51">
        <v>68</v>
      </c>
      <c r="L47" s="51">
        <v>68</v>
      </c>
    </row>
    <row r="48" spans="1:12" ht="12.75">
      <c r="A48" s="299"/>
      <c r="B48" s="46"/>
      <c r="C48" s="54" t="s">
        <v>98</v>
      </c>
      <c r="D48" s="55">
        <f aca="true" t="shared" si="1" ref="D48:L48">SUM(D38:D47)</f>
        <v>11317</v>
      </c>
      <c r="E48" s="55">
        <f t="shared" si="1"/>
        <v>13023</v>
      </c>
      <c r="F48" s="55">
        <f>SUM(F38:F47)</f>
        <v>11306</v>
      </c>
      <c r="G48" s="55">
        <f>SUM(G38:G47)</f>
        <v>10927</v>
      </c>
      <c r="H48" s="55">
        <f t="shared" si="1"/>
        <v>11317</v>
      </c>
      <c r="I48" s="55">
        <f t="shared" si="1"/>
        <v>11226</v>
      </c>
      <c r="J48" s="55">
        <f t="shared" si="1"/>
        <v>0</v>
      </c>
      <c r="K48" s="55">
        <f t="shared" si="1"/>
        <v>11306</v>
      </c>
      <c r="L48" s="55">
        <f t="shared" si="1"/>
        <v>10297</v>
      </c>
    </row>
    <row r="49" spans="1:12" ht="12.75">
      <c r="A49" s="299"/>
      <c r="B49" s="46"/>
      <c r="C49" s="47" t="s">
        <v>104</v>
      </c>
      <c r="D49" s="51"/>
      <c r="E49" s="51"/>
      <c r="F49" s="51"/>
      <c r="G49" s="51"/>
      <c r="H49" s="51"/>
      <c r="I49" s="51"/>
      <c r="J49" s="46"/>
      <c r="K49" s="51"/>
      <c r="L49" s="51"/>
    </row>
    <row r="50" spans="1:12" ht="12.75">
      <c r="A50" s="299"/>
      <c r="B50" s="46"/>
      <c r="C50" s="47" t="s">
        <v>209</v>
      </c>
      <c r="D50" s="51"/>
      <c r="E50" s="51"/>
      <c r="F50" s="51"/>
      <c r="G50" s="51"/>
      <c r="H50" s="51"/>
      <c r="I50" s="51"/>
      <c r="J50" s="46"/>
      <c r="K50" s="51"/>
      <c r="L50" s="51"/>
    </row>
    <row r="51" spans="1:12" ht="12.75">
      <c r="A51" s="299"/>
      <c r="B51" s="46"/>
      <c r="C51" s="47" t="s">
        <v>100</v>
      </c>
      <c r="D51" s="51"/>
      <c r="E51" s="51"/>
      <c r="F51" s="51"/>
      <c r="G51" s="51"/>
      <c r="H51" s="51"/>
      <c r="I51" s="51"/>
      <c r="J51" s="46"/>
      <c r="K51" s="51"/>
      <c r="L51" s="51"/>
    </row>
    <row r="52" spans="1:12" ht="12.75">
      <c r="A52" s="299"/>
      <c r="B52" s="46"/>
      <c r="C52" s="46" t="s">
        <v>211</v>
      </c>
      <c r="D52" s="51">
        <v>32</v>
      </c>
      <c r="E52" s="51">
        <f>+D52</f>
        <v>32</v>
      </c>
      <c r="F52" s="51">
        <v>240</v>
      </c>
      <c r="G52" s="51">
        <v>116</v>
      </c>
      <c r="H52" s="51"/>
      <c r="I52" s="51"/>
      <c r="J52" s="46"/>
      <c r="K52" s="51"/>
      <c r="L52" s="51"/>
    </row>
    <row r="53" spans="1:12" ht="12.75">
      <c r="A53" s="299"/>
      <c r="B53" s="46"/>
      <c r="C53" s="53" t="s">
        <v>91</v>
      </c>
      <c r="D53" s="51"/>
      <c r="E53" s="51"/>
      <c r="F53" s="51">
        <v>1641</v>
      </c>
      <c r="G53" s="51">
        <f>+L59-G52</f>
        <v>1716</v>
      </c>
      <c r="H53" s="51"/>
      <c r="I53" s="51"/>
      <c r="J53" s="46"/>
      <c r="K53" s="51"/>
      <c r="L53" s="51"/>
    </row>
    <row r="54" spans="1:12" ht="12.75">
      <c r="A54" s="299"/>
      <c r="B54" s="46"/>
      <c r="C54" s="46" t="s">
        <v>92</v>
      </c>
      <c r="D54" s="51"/>
      <c r="E54" s="51"/>
      <c r="F54" s="51"/>
      <c r="G54" s="51"/>
      <c r="H54" s="51"/>
      <c r="I54" s="51">
        <v>1440</v>
      </c>
      <c r="J54" s="46"/>
      <c r="K54" s="51">
        <v>1456</v>
      </c>
      <c r="L54" s="51">
        <v>1446</v>
      </c>
    </row>
    <row r="55" spans="1:12" ht="12.75">
      <c r="A55" s="299"/>
      <c r="B55" s="46"/>
      <c r="C55" s="46" t="s">
        <v>93</v>
      </c>
      <c r="D55" s="51"/>
      <c r="E55" s="51"/>
      <c r="F55" s="51"/>
      <c r="G55" s="51"/>
      <c r="H55" s="51"/>
      <c r="I55" s="51">
        <v>389</v>
      </c>
      <c r="J55" s="46"/>
      <c r="K55" s="51">
        <v>393</v>
      </c>
      <c r="L55" s="51">
        <v>386</v>
      </c>
    </row>
    <row r="56" spans="1:12" ht="12.75">
      <c r="A56" s="299"/>
      <c r="B56" s="46"/>
      <c r="C56" s="46" t="s">
        <v>103</v>
      </c>
      <c r="D56" s="51"/>
      <c r="E56" s="51"/>
      <c r="F56" s="51"/>
      <c r="G56" s="51"/>
      <c r="H56" s="51">
        <v>32</v>
      </c>
      <c r="I56" s="51">
        <v>0</v>
      </c>
      <c r="J56" s="46"/>
      <c r="K56" s="51">
        <v>32</v>
      </c>
      <c r="L56" s="51">
        <v>0</v>
      </c>
    </row>
    <row r="57" spans="1:12" ht="12.75">
      <c r="A57" s="299"/>
      <c r="B57" s="46"/>
      <c r="C57" s="47" t="s">
        <v>95</v>
      </c>
      <c r="D57" s="51"/>
      <c r="E57" s="51"/>
      <c r="F57" s="51"/>
      <c r="G57" s="51"/>
      <c r="H57" s="51"/>
      <c r="I57" s="51"/>
      <c r="J57" s="46"/>
      <c r="K57" s="51"/>
      <c r="L57" s="51"/>
    </row>
    <row r="58" spans="1:12" ht="12.75">
      <c r="A58" s="299"/>
      <c r="B58" s="46"/>
      <c r="C58" s="46" t="s">
        <v>97</v>
      </c>
      <c r="D58" s="51"/>
      <c r="E58" s="51"/>
      <c r="F58" s="51"/>
      <c r="G58" s="51"/>
      <c r="H58" s="51"/>
      <c r="I58" s="51"/>
      <c r="J58" s="46"/>
      <c r="K58" s="51"/>
      <c r="L58" s="51"/>
    </row>
    <row r="59" spans="1:12" ht="12.75">
      <c r="A59" s="299"/>
      <c r="B59" s="46"/>
      <c r="C59" s="54" t="s">
        <v>210</v>
      </c>
      <c r="D59" s="55">
        <f aca="true" t="shared" si="2" ref="D59:L59">SUM(D52:D58)</f>
        <v>32</v>
      </c>
      <c r="E59" s="55">
        <f t="shared" si="2"/>
        <v>32</v>
      </c>
      <c r="F59" s="55">
        <f t="shared" si="2"/>
        <v>1881</v>
      </c>
      <c r="G59" s="55">
        <f t="shared" si="2"/>
        <v>1832</v>
      </c>
      <c r="H59" s="55">
        <f t="shared" si="2"/>
        <v>32</v>
      </c>
      <c r="I59" s="55">
        <f t="shared" si="2"/>
        <v>1829</v>
      </c>
      <c r="J59" s="55">
        <f t="shared" si="2"/>
        <v>0</v>
      </c>
      <c r="K59" s="55">
        <f t="shared" si="2"/>
        <v>1881</v>
      </c>
      <c r="L59" s="55">
        <f t="shared" si="2"/>
        <v>1832</v>
      </c>
    </row>
    <row r="60" spans="1:12" ht="12.75">
      <c r="A60" s="299"/>
      <c r="B60" s="46"/>
      <c r="C60" s="54" t="s">
        <v>105</v>
      </c>
      <c r="D60" s="55">
        <f aca="true" t="shared" si="3" ref="D60:J60">+D59+D48</f>
        <v>11349</v>
      </c>
      <c r="E60" s="55">
        <f t="shared" si="3"/>
        <v>13055</v>
      </c>
      <c r="F60" s="55">
        <f t="shared" si="3"/>
        <v>13187</v>
      </c>
      <c r="G60" s="55">
        <f t="shared" si="3"/>
        <v>12759</v>
      </c>
      <c r="H60" s="55">
        <f t="shared" si="3"/>
        <v>11349</v>
      </c>
      <c r="I60" s="55">
        <f t="shared" si="3"/>
        <v>13055</v>
      </c>
      <c r="J60" s="55">
        <f t="shared" si="3"/>
        <v>0</v>
      </c>
      <c r="K60" s="55">
        <f>+K59+K48</f>
        <v>13187</v>
      </c>
      <c r="L60" s="55">
        <f>+L59+L48</f>
        <v>12129</v>
      </c>
    </row>
    <row r="61" spans="1:12" ht="12.75">
      <c r="A61" s="299"/>
      <c r="B61" s="46"/>
      <c r="C61" s="46"/>
      <c r="D61" s="51"/>
      <c r="E61" s="51"/>
      <c r="F61" s="51"/>
      <c r="G61" s="51"/>
      <c r="H61" s="51"/>
      <c r="I61" s="51"/>
      <c r="J61" s="46"/>
      <c r="K61" s="51"/>
      <c r="L61" s="51"/>
    </row>
    <row r="62" spans="1:12" ht="12.75">
      <c r="A62" s="54"/>
      <c r="B62" s="47"/>
      <c r="C62" s="54" t="s">
        <v>215</v>
      </c>
      <c r="D62" s="55">
        <f aca="true" t="shared" si="4" ref="D62:L62">+D60+D34</f>
        <v>133103</v>
      </c>
      <c r="E62" s="55">
        <f t="shared" si="4"/>
        <v>135150</v>
      </c>
      <c r="F62" s="55">
        <f t="shared" si="4"/>
        <v>139660</v>
      </c>
      <c r="G62" s="55">
        <f t="shared" si="4"/>
        <v>134301</v>
      </c>
      <c r="H62" s="55">
        <f t="shared" si="4"/>
        <v>133103</v>
      </c>
      <c r="I62" s="55">
        <f t="shared" si="4"/>
        <v>135150</v>
      </c>
      <c r="J62" s="55">
        <f t="shared" si="4"/>
        <v>0</v>
      </c>
      <c r="K62" s="55">
        <f t="shared" si="4"/>
        <v>139660</v>
      </c>
      <c r="L62" s="55">
        <f t="shared" si="4"/>
        <v>129588</v>
      </c>
    </row>
    <row r="63" spans="1:12" ht="12.75">
      <c r="A63" s="54"/>
      <c r="B63" s="47"/>
      <c r="C63" s="54"/>
      <c r="D63" s="55"/>
      <c r="E63" s="55"/>
      <c r="F63" s="55"/>
      <c r="G63" s="55"/>
      <c r="H63" s="55"/>
      <c r="I63" s="55"/>
      <c r="J63" s="46"/>
      <c r="K63" s="55"/>
      <c r="L63" s="55"/>
    </row>
    <row r="64" spans="1:12" s="38" customFormat="1" ht="12.75">
      <c r="A64" s="378" t="s">
        <v>216</v>
      </c>
      <c r="B64" s="378"/>
      <c r="C64" s="378"/>
      <c r="D64" s="378"/>
      <c r="E64" s="378"/>
      <c r="F64" s="378"/>
      <c r="G64" s="378"/>
      <c r="H64" s="378"/>
      <c r="I64" s="378"/>
      <c r="J64" s="54"/>
      <c r="K64" s="178"/>
      <c r="L64" s="178"/>
    </row>
    <row r="65" spans="1:12" ht="12.75">
      <c r="A65" s="54">
        <v>1</v>
      </c>
      <c r="B65" s="47"/>
      <c r="C65" s="47" t="s">
        <v>106</v>
      </c>
      <c r="D65" s="51"/>
      <c r="E65" s="51"/>
      <c r="F65" s="51"/>
      <c r="G65" s="51"/>
      <c r="H65" s="51"/>
      <c r="I65" s="51"/>
      <c r="J65" s="46"/>
      <c r="K65" s="51"/>
      <c r="L65" s="51"/>
    </row>
    <row r="66" spans="1:12" ht="12.75">
      <c r="A66" s="54"/>
      <c r="B66" s="47"/>
      <c r="C66" s="47" t="s">
        <v>107</v>
      </c>
      <c r="D66" s="51"/>
      <c r="E66" s="51"/>
      <c r="F66" s="51"/>
      <c r="G66" s="51"/>
      <c r="H66" s="51"/>
      <c r="I66" s="51"/>
      <c r="J66" s="46"/>
      <c r="K66" s="51"/>
      <c r="L66" s="51"/>
    </row>
    <row r="67" spans="1:12" ht="12.75">
      <c r="A67" s="299"/>
      <c r="B67" s="300"/>
      <c r="C67" s="47" t="s">
        <v>100</v>
      </c>
      <c r="D67" s="51"/>
      <c r="E67" s="51"/>
      <c r="F67" s="51"/>
      <c r="G67" s="51"/>
      <c r="H67" s="51"/>
      <c r="I67" s="51"/>
      <c r="J67" s="46"/>
      <c r="K67" s="51"/>
      <c r="L67" s="51"/>
    </row>
    <row r="68" spans="1:12" ht="12.75">
      <c r="A68" s="299"/>
      <c r="B68" s="300"/>
      <c r="C68" s="46" t="s">
        <v>40</v>
      </c>
      <c r="D68" s="51"/>
      <c r="E68" s="51">
        <v>200</v>
      </c>
      <c r="F68" s="51">
        <v>200</v>
      </c>
      <c r="G68" s="51">
        <v>379</v>
      </c>
      <c r="H68" s="51"/>
      <c r="I68" s="51"/>
      <c r="J68" s="46"/>
      <c r="K68" s="51"/>
      <c r="L68" s="51"/>
    </row>
    <row r="69" spans="1:12" ht="12.75">
      <c r="A69" s="299"/>
      <c r="B69" s="46"/>
      <c r="C69" s="46" t="s">
        <v>195</v>
      </c>
      <c r="D69" s="51">
        <v>300</v>
      </c>
      <c r="E69" s="51">
        <v>100</v>
      </c>
      <c r="F69" s="51">
        <v>106</v>
      </c>
      <c r="G69" s="51">
        <v>842</v>
      </c>
      <c r="H69" s="51"/>
      <c r="I69" s="51"/>
      <c r="J69" s="46"/>
      <c r="K69" s="51"/>
      <c r="L69" s="51"/>
    </row>
    <row r="70" spans="1:12" ht="12.75">
      <c r="A70" s="299"/>
      <c r="B70" s="46"/>
      <c r="C70" s="46" t="s">
        <v>108</v>
      </c>
      <c r="D70" s="51"/>
      <c r="E70" s="51"/>
      <c r="F70" s="51"/>
      <c r="G70" s="51"/>
      <c r="H70" s="51"/>
      <c r="I70" s="51"/>
      <c r="J70" s="46"/>
      <c r="K70" s="51"/>
      <c r="L70" s="51"/>
    </row>
    <row r="71" spans="1:12" ht="12.75">
      <c r="A71" s="299"/>
      <c r="B71" s="46"/>
      <c r="C71" s="53" t="s">
        <v>91</v>
      </c>
      <c r="D71" s="51">
        <v>101813</v>
      </c>
      <c r="E71" s="51">
        <f>+D71</f>
        <v>101813</v>
      </c>
      <c r="F71" s="51">
        <v>103487</v>
      </c>
      <c r="G71" s="51">
        <v>94664</v>
      </c>
      <c r="H71" s="51"/>
      <c r="I71" s="51"/>
      <c r="J71" s="46"/>
      <c r="K71" s="51"/>
      <c r="L71" s="51"/>
    </row>
    <row r="72" spans="1:12" ht="12.75">
      <c r="A72" s="299"/>
      <c r="B72" s="46"/>
      <c r="C72" s="46" t="s">
        <v>109</v>
      </c>
      <c r="D72" s="51"/>
      <c r="E72" s="51"/>
      <c r="F72" s="51"/>
      <c r="G72" s="51"/>
      <c r="H72" s="51">
        <v>63076</v>
      </c>
      <c r="I72" s="51">
        <v>63276</v>
      </c>
      <c r="J72" s="46"/>
      <c r="K72" s="51">
        <v>64594</v>
      </c>
      <c r="L72" s="51">
        <f>64251-L82</f>
        <v>60845</v>
      </c>
    </row>
    <row r="73" spans="1:12" ht="12.75">
      <c r="A73" s="299"/>
      <c r="B73" s="46"/>
      <c r="C73" s="46" t="s">
        <v>93</v>
      </c>
      <c r="D73" s="51"/>
      <c r="E73" s="51"/>
      <c r="F73" s="51"/>
      <c r="G73" s="51"/>
      <c r="H73" s="51">
        <v>16710</v>
      </c>
      <c r="I73" s="51">
        <v>15854</v>
      </c>
      <c r="J73" s="46"/>
      <c r="K73" s="51">
        <v>16210</v>
      </c>
      <c r="L73" s="51">
        <f>16385-L83</f>
        <v>15447</v>
      </c>
    </row>
    <row r="74" spans="1:12" ht="12.75">
      <c r="A74" s="299"/>
      <c r="B74" s="46"/>
      <c r="C74" s="46" t="s">
        <v>110</v>
      </c>
      <c r="D74" s="51"/>
      <c r="E74" s="51"/>
      <c r="F74" s="51"/>
      <c r="G74" s="51"/>
      <c r="H74" s="51">
        <v>19596</v>
      </c>
      <c r="I74" s="51">
        <v>19341</v>
      </c>
      <c r="J74" s="46"/>
      <c r="K74" s="51">
        <v>19347</v>
      </c>
      <c r="L74" s="51">
        <f>14208-L84</f>
        <v>13664</v>
      </c>
    </row>
    <row r="75" spans="1:12" ht="12.75">
      <c r="A75" s="299"/>
      <c r="B75" s="46"/>
      <c r="C75" s="46" t="s">
        <v>12</v>
      </c>
      <c r="D75" s="51"/>
      <c r="E75" s="51"/>
      <c r="F75" s="51"/>
      <c r="G75" s="51"/>
      <c r="H75" s="51"/>
      <c r="I75" s="51">
        <v>1720</v>
      </c>
      <c r="J75" s="46"/>
      <c r="K75" s="51">
        <v>1720</v>
      </c>
      <c r="L75" s="51">
        <v>1642</v>
      </c>
    </row>
    <row r="76" spans="1:12" ht="12.75">
      <c r="A76" s="299"/>
      <c r="B76" s="46"/>
      <c r="C76" s="46" t="s">
        <v>233</v>
      </c>
      <c r="D76" s="51"/>
      <c r="E76" s="51">
        <v>1264</v>
      </c>
      <c r="F76" s="51">
        <v>1264</v>
      </c>
      <c r="G76" s="51">
        <v>1064</v>
      </c>
      <c r="H76" s="51"/>
      <c r="I76" s="51"/>
      <c r="J76" s="46"/>
      <c r="K76" s="51"/>
      <c r="L76" s="51"/>
    </row>
    <row r="77" spans="1:12" ht="12.75">
      <c r="A77" s="299"/>
      <c r="B77" s="46"/>
      <c r="C77" s="47" t="s">
        <v>95</v>
      </c>
      <c r="D77" s="51"/>
      <c r="E77" s="51"/>
      <c r="F77" s="51"/>
      <c r="G77" s="51"/>
      <c r="H77" s="51"/>
      <c r="I77" s="51"/>
      <c r="J77" s="46"/>
      <c r="K77" s="51"/>
      <c r="L77" s="51"/>
    </row>
    <row r="78" spans="1:12" ht="12.75">
      <c r="A78" s="299"/>
      <c r="B78" s="46"/>
      <c r="C78" s="46" t="s">
        <v>338</v>
      </c>
      <c r="D78" s="51"/>
      <c r="E78" s="51"/>
      <c r="F78" s="51"/>
      <c r="G78" s="51">
        <v>175</v>
      </c>
      <c r="H78" s="51"/>
      <c r="I78" s="51"/>
      <c r="J78" s="46"/>
      <c r="K78" s="51"/>
      <c r="L78" s="51"/>
    </row>
    <row r="79" spans="1:12" ht="15" customHeight="1">
      <c r="A79" s="299"/>
      <c r="B79" s="46"/>
      <c r="C79" s="46" t="s">
        <v>97</v>
      </c>
      <c r="D79" s="51"/>
      <c r="E79" s="51"/>
      <c r="F79" s="51"/>
      <c r="G79" s="51"/>
      <c r="H79" s="51">
        <v>2731</v>
      </c>
      <c r="I79" s="51">
        <v>3186</v>
      </c>
      <c r="J79" s="46"/>
      <c r="K79" s="51">
        <v>3186</v>
      </c>
      <c r="L79" s="51">
        <v>1783</v>
      </c>
    </row>
    <row r="80" spans="1:12" ht="15" customHeight="1">
      <c r="A80" s="299"/>
      <c r="B80" s="46"/>
      <c r="C80" s="54" t="s">
        <v>106</v>
      </c>
      <c r="D80" s="55">
        <f>SUM(D68:D79)</f>
        <v>102113</v>
      </c>
      <c r="E80" s="55">
        <f>SUM(E68:E79)</f>
        <v>103377</v>
      </c>
      <c r="F80" s="55">
        <f>SUM(F68:F79)</f>
        <v>105057</v>
      </c>
      <c r="G80" s="55">
        <f>SUM(G68:G79)</f>
        <v>97124</v>
      </c>
      <c r="H80" s="55">
        <f>SUM(H69:H79)</f>
        <v>102113</v>
      </c>
      <c r="I80" s="55">
        <f>SUM(I69:I79)</f>
        <v>103377</v>
      </c>
      <c r="J80" s="55">
        <f>SUM(J69:J79)</f>
        <v>0</v>
      </c>
      <c r="K80" s="55">
        <f>SUM(K69:K79)</f>
        <v>105057</v>
      </c>
      <c r="L80" s="55">
        <f>SUM(L69:L79)</f>
        <v>93381</v>
      </c>
    </row>
    <row r="81" spans="1:12" ht="36" customHeight="1">
      <c r="A81" s="54">
        <v>2</v>
      </c>
      <c r="B81" s="46"/>
      <c r="C81" s="56" t="s">
        <v>240</v>
      </c>
      <c r="D81" s="51"/>
      <c r="E81" s="51"/>
      <c r="F81" s="51"/>
      <c r="G81" s="51"/>
      <c r="H81" s="51"/>
      <c r="I81" s="51"/>
      <c r="J81" s="46"/>
      <c r="K81" s="51"/>
      <c r="L81" s="51"/>
    </row>
    <row r="82" spans="1:12" ht="12.75">
      <c r="A82" s="299"/>
      <c r="B82" s="46"/>
      <c r="C82" s="46" t="s">
        <v>109</v>
      </c>
      <c r="D82" s="51"/>
      <c r="E82" s="51"/>
      <c r="F82" s="51"/>
      <c r="G82" s="51"/>
      <c r="H82" s="51">
        <v>0</v>
      </c>
      <c r="I82" s="51">
        <v>1902</v>
      </c>
      <c r="J82" s="46"/>
      <c r="K82" s="51">
        <v>3406</v>
      </c>
      <c r="L82" s="51">
        <v>3406</v>
      </c>
    </row>
    <row r="83" spans="1:12" ht="12.75">
      <c r="A83" s="299"/>
      <c r="B83" s="46"/>
      <c r="C83" s="46" t="s">
        <v>93</v>
      </c>
      <c r="D83" s="51"/>
      <c r="E83" s="51"/>
      <c r="F83" s="51"/>
      <c r="G83" s="51"/>
      <c r="H83" s="51">
        <v>0</v>
      </c>
      <c r="I83" s="51">
        <v>507</v>
      </c>
      <c r="J83" s="46"/>
      <c r="K83" s="51">
        <v>938</v>
      </c>
      <c r="L83" s="51">
        <v>938</v>
      </c>
    </row>
    <row r="84" spans="1:12" ht="12.75">
      <c r="A84" s="299"/>
      <c r="B84" s="46"/>
      <c r="C84" s="46" t="s">
        <v>110</v>
      </c>
      <c r="D84" s="51"/>
      <c r="E84" s="51"/>
      <c r="F84" s="51"/>
      <c r="G84" s="51"/>
      <c r="H84" s="51">
        <v>0</v>
      </c>
      <c r="I84" s="51">
        <v>251</v>
      </c>
      <c r="J84" s="46"/>
      <c r="K84" s="51">
        <v>544</v>
      </c>
      <c r="L84" s="51">
        <v>544</v>
      </c>
    </row>
    <row r="85" spans="1:12" ht="15" customHeight="1">
      <c r="A85" s="299"/>
      <c r="B85" s="46"/>
      <c r="C85" s="46" t="s">
        <v>241</v>
      </c>
      <c r="D85" s="51">
        <v>0</v>
      </c>
      <c r="E85" s="51">
        <v>2660</v>
      </c>
      <c r="F85" s="51">
        <v>4888</v>
      </c>
      <c r="G85" s="51">
        <v>4888</v>
      </c>
      <c r="H85" s="51"/>
      <c r="I85" s="51"/>
      <c r="J85" s="46"/>
      <c r="K85" s="51"/>
      <c r="L85" s="51"/>
    </row>
    <row r="86" spans="1:12" ht="31.5" customHeight="1">
      <c r="A86" s="299"/>
      <c r="B86" s="46"/>
      <c r="C86" s="59" t="s">
        <v>240</v>
      </c>
      <c r="D86" s="55">
        <f aca="true" t="shared" si="5" ref="D86:L86">SUM(D82:D85)</f>
        <v>0</v>
      </c>
      <c r="E86" s="55">
        <f t="shared" si="5"/>
        <v>2660</v>
      </c>
      <c r="F86" s="55">
        <f t="shared" si="5"/>
        <v>4888</v>
      </c>
      <c r="G86" s="55">
        <f t="shared" si="5"/>
        <v>4888</v>
      </c>
      <c r="H86" s="55">
        <f t="shared" si="5"/>
        <v>0</v>
      </c>
      <c r="I86" s="55">
        <f t="shared" si="5"/>
        <v>2660</v>
      </c>
      <c r="J86" s="55">
        <f t="shared" si="5"/>
        <v>0</v>
      </c>
      <c r="K86" s="55">
        <f t="shared" si="5"/>
        <v>4888</v>
      </c>
      <c r="L86" s="55">
        <f t="shared" si="5"/>
        <v>4888</v>
      </c>
    </row>
    <row r="87" spans="1:12" ht="15" customHeight="1">
      <c r="A87" s="299"/>
      <c r="B87" s="46"/>
      <c r="C87" s="47" t="s">
        <v>111</v>
      </c>
      <c r="D87" s="51">
        <f>+D86+D80</f>
        <v>102113</v>
      </c>
      <c r="E87" s="51">
        <f aca="true" t="shared" si="6" ref="E87:L87">+E86+E80</f>
        <v>106037</v>
      </c>
      <c r="F87" s="51">
        <f t="shared" si="6"/>
        <v>109945</v>
      </c>
      <c r="G87" s="51">
        <f t="shared" si="6"/>
        <v>102012</v>
      </c>
      <c r="H87" s="51">
        <f t="shared" si="6"/>
        <v>102113</v>
      </c>
      <c r="I87" s="51">
        <f t="shared" si="6"/>
        <v>106037</v>
      </c>
      <c r="J87" s="51">
        <f t="shared" si="6"/>
        <v>0</v>
      </c>
      <c r="K87" s="51">
        <f t="shared" si="6"/>
        <v>109945</v>
      </c>
      <c r="L87" s="51">
        <f t="shared" si="6"/>
        <v>98269</v>
      </c>
    </row>
    <row r="88" spans="1:12" ht="12.75">
      <c r="A88" s="299"/>
      <c r="B88" s="46"/>
      <c r="C88" s="54" t="s">
        <v>217</v>
      </c>
      <c r="D88" s="55">
        <f>+D87</f>
        <v>102113</v>
      </c>
      <c r="E88" s="55">
        <f aca="true" t="shared" si="7" ref="E88:L88">+E87</f>
        <v>106037</v>
      </c>
      <c r="F88" s="55">
        <f t="shared" si="7"/>
        <v>109945</v>
      </c>
      <c r="G88" s="55">
        <f t="shared" si="7"/>
        <v>102012</v>
      </c>
      <c r="H88" s="55">
        <f t="shared" si="7"/>
        <v>102113</v>
      </c>
      <c r="I88" s="55">
        <f t="shared" si="7"/>
        <v>106037</v>
      </c>
      <c r="J88" s="55">
        <f t="shared" si="7"/>
        <v>0</v>
      </c>
      <c r="K88" s="55">
        <f t="shared" si="7"/>
        <v>109945</v>
      </c>
      <c r="L88" s="55">
        <f t="shared" si="7"/>
        <v>98269</v>
      </c>
    </row>
    <row r="89" spans="1:12" ht="12.75">
      <c r="A89" s="299"/>
      <c r="B89" s="46"/>
      <c r="C89" s="54"/>
      <c r="D89" s="55"/>
      <c r="E89" s="55"/>
      <c r="F89" s="55"/>
      <c r="G89" s="55"/>
      <c r="H89" s="55"/>
      <c r="I89" s="55"/>
      <c r="J89" s="46"/>
      <c r="K89" s="55"/>
      <c r="L89" s="55"/>
    </row>
    <row r="90" spans="1:12" ht="15.75" customHeight="1">
      <c r="A90" s="378" t="s">
        <v>218</v>
      </c>
      <c r="B90" s="378"/>
      <c r="C90" s="378"/>
      <c r="D90" s="378"/>
      <c r="E90" s="378"/>
      <c r="F90" s="378"/>
      <c r="G90" s="378"/>
      <c r="H90" s="378"/>
      <c r="I90" s="378"/>
      <c r="J90" s="46"/>
      <c r="K90" s="45"/>
      <c r="L90" s="45"/>
    </row>
    <row r="91" spans="1:12" ht="25.5">
      <c r="A91" s="54">
        <v>1</v>
      </c>
      <c r="B91" s="47"/>
      <c r="C91" s="56" t="s">
        <v>198</v>
      </c>
      <c r="D91" s="51"/>
      <c r="E91" s="55"/>
      <c r="F91" s="55"/>
      <c r="G91" s="55"/>
      <c r="H91" s="55"/>
      <c r="I91" s="55"/>
      <c r="J91" s="46"/>
      <c r="K91" s="55"/>
      <c r="L91" s="55"/>
    </row>
    <row r="92" spans="1:12" ht="12.75">
      <c r="A92" s="54"/>
      <c r="B92" s="47"/>
      <c r="C92" s="47" t="s">
        <v>87</v>
      </c>
      <c r="D92" s="51"/>
      <c r="E92" s="55"/>
      <c r="F92" s="55"/>
      <c r="G92" s="55"/>
      <c r="H92" s="55"/>
      <c r="I92" s="55"/>
      <c r="J92" s="46"/>
      <c r="K92" s="55"/>
      <c r="L92" s="55"/>
    </row>
    <row r="93" spans="1:12" ht="12.75">
      <c r="A93" s="54"/>
      <c r="B93" s="47"/>
      <c r="C93" s="46" t="s">
        <v>197</v>
      </c>
      <c r="D93" s="51">
        <v>2960</v>
      </c>
      <c r="E93" s="51">
        <v>12650</v>
      </c>
      <c r="F93" s="51">
        <v>13467</v>
      </c>
      <c r="G93" s="51">
        <v>12020</v>
      </c>
      <c r="H93" s="55"/>
      <c r="I93" s="55"/>
      <c r="J93" s="46"/>
      <c r="K93" s="51"/>
      <c r="L93" s="51"/>
    </row>
    <row r="94" spans="1:12" ht="12.75">
      <c r="A94" s="54"/>
      <c r="B94" s="47"/>
      <c r="C94" s="46" t="s">
        <v>195</v>
      </c>
      <c r="D94" s="51">
        <v>68313</v>
      </c>
      <c r="E94" s="51">
        <v>40494</v>
      </c>
      <c r="F94" s="51">
        <f>70335-F93-F104</f>
        <v>49337</v>
      </c>
      <c r="G94" s="51">
        <v>13295</v>
      </c>
      <c r="H94" s="55"/>
      <c r="I94" s="55"/>
      <c r="J94" s="46"/>
      <c r="K94" s="51"/>
      <c r="L94" s="51"/>
    </row>
    <row r="95" spans="1:12" ht="12.75">
      <c r="A95" s="54"/>
      <c r="B95" s="47"/>
      <c r="C95" s="46" t="s">
        <v>253</v>
      </c>
      <c r="D95" s="51"/>
      <c r="E95" s="51"/>
      <c r="F95" s="51"/>
      <c r="G95" s="51">
        <v>576</v>
      </c>
      <c r="H95" s="55"/>
      <c r="I95" s="55"/>
      <c r="J95" s="46"/>
      <c r="K95" s="51"/>
      <c r="L95" s="51"/>
    </row>
    <row r="96" spans="1:12" ht="12.75">
      <c r="A96" s="54"/>
      <c r="B96" s="47"/>
      <c r="C96" s="46" t="s">
        <v>340</v>
      </c>
      <c r="D96" s="51"/>
      <c r="E96" s="51"/>
      <c r="F96" s="51"/>
      <c r="G96" s="51">
        <v>11101</v>
      </c>
      <c r="H96" s="55"/>
      <c r="I96" s="55"/>
      <c r="J96" s="46"/>
      <c r="K96" s="51"/>
      <c r="L96" s="51"/>
    </row>
    <row r="97" spans="1:12" ht="12.75">
      <c r="A97" s="54"/>
      <c r="B97" s="47"/>
      <c r="C97" s="46" t="s">
        <v>92</v>
      </c>
      <c r="D97" s="51"/>
      <c r="E97" s="51"/>
      <c r="F97" s="51"/>
      <c r="G97" s="51"/>
      <c r="H97" s="51">
        <v>13771</v>
      </c>
      <c r="I97" s="51">
        <v>12791</v>
      </c>
      <c r="J97" s="46"/>
      <c r="K97" s="51">
        <v>14311</v>
      </c>
      <c r="L97" s="51">
        <v>14378</v>
      </c>
    </row>
    <row r="98" spans="1:12" ht="12.75">
      <c r="A98" s="54"/>
      <c r="B98" s="47"/>
      <c r="C98" s="46" t="s">
        <v>93</v>
      </c>
      <c r="D98" s="51"/>
      <c r="E98" s="51"/>
      <c r="F98" s="51"/>
      <c r="G98" s="51"/>
      <c r="H98" s="51">
        <v>3300</v>
      </c>
      <c r="I98" s="51">
        <v>3035</v>
      </c>
      <c r="J98" s="46"/>
      <c r="K98" s="51">
        <v>3445</v>
      </c>
      <c r="L98" s="51">
        <v>3636</v>
      </c>
    </row>
    <row r="99" spans="1:12" ht="12.75">
      <c r="A99" s="54"/>
      <c r="B99" s="47"/>
      <c r="C99" s="46" t="s">
        <v>112</v>
      </c>
      <c r="D99" s="51"/>
      <c r="E99" s="51"/>
      <c r="F99" s="51"/>
      <c r="G99" s="51"/>
      <c r="H99" s="51">
        <v>27251</v>
      </c>
      <c r="I99" s="51">
        <v>27251</v>
      </c>
      <c r="J99" s="46"/>
      <c r="K99" s="51">
        <v>49910</v>
      </c>
      <c r="L99" s="51">
        <v>48604</v>
      </c>
    </row>
    <row r="100" spans="1:12" ht="12.75">
      <c r="A100" s="54"/>
      <c r="B100" s="47"/>
      <c r="C100" s="46" t="s">
        <v>231</v>
      </c>
      <c r="D100" s="51"/>
      <c r="E100" s="51"/>
      <c r="F100" s="51"/>
      <c r="G100" s="51"/>
      <c r="H100" s="51">
        <v>59831</v>
      </c>
      <c r="I100" s="51">
        <f>60093-I383</f>
        <v>54376</v>
      </c>
      <c r="J100" s="46"/>
      <c r="K100" s="51">
        <f>64401-16403</f>
        <v>47998</v>
      </c>
      <c r="L100" s="51">
        <v>64485</v>
      </c>
    </row>
    <row r="101" spans="1:12" ht="12.75">
      <c r="A101" s="54"/>
      <c r="B101" s="47"/>
      <c r="C101" s="46" t="s">
        <v>232</v>
      </c>
      <c r="D101" s="51"/>
      <c r="E101" s="51"/>
      <c r="F101" s="51"/>
      <c r="G101" s="51"/>
      <c r="H101" s="51">
        <v>200</v>
      </c>
      <c r="I101" s="51">
        <v>2150</v>
      </c>
      <c r="J101" s="46"/>
      <c r="K101" s="51">
        <v>2150</v>
      </c>
      <c r="L101" s="51"/>
    </row>
    <row r="102" spans="1:12" ht="12.75">
      <c r="A102" s="54"/>
      <c r="B102" s="47"/>
      <c r="C102" s="46" t="s">
        <v>113</v>
      </c>
      <c r="D102" s="51"/>
      <c r="E102" s="51"/>
      <c r="F102" s="51"/>
      <c r="G102" s="51"/>
      <c r="H102" s="51">
        <v>600</v>
      </c>
      <c r="I102" s="51">
        <v>0</v>
      </c>
      <c r="J102" s="46"/>
      <c r="K102" s="51"/>
      <c r="L102" s="51"/>
    </row>
    <row r="103" spans="1:12" ht="12.75">
      <c r="A103" s="54"/>
      <c r="B103" s="47"/>
      <c r="C103" s="46" t="s">
        <v>114</v>
      </c>
      <c r="D103" s="51"/>
      <c r="E103" s="51"/>
      <c r="F103" s="51"/>
      <c r="G103" s="51"/>
      <c r="H103" s="51"/>
      <c r="I103" s="51"/>
      <c r="J103" s="46"/>
      <c r="K103" s="51"/>
      <c r="L103" s="51"/>
    </row>
    <row r="104" spans="1:12" ht="12.75">
      <c r="A104" s="54"/>
      <c r="B104" s="47"/>
      <c r="C104" s="46" t="s">
        <v>233</v>
      </c>
      <c r="D104" s="51">
        <v>7001</v>
      </c>
      <c r="E104" s="51">
        <v>7531</v>
      </c>
      <c r="F104" s="51">
        <v>7531</v>
      </c>
      <c r="G104" s="51"/>
      <c r="H104" s="51"/>
      <c r="I104" s="51"/>
      <c r="J104" s="46"/>
      <c r="K104" s="51"/>
      <c r="L104" s="51"/>
    </row>
    <row r="105" spans="1:12" ht="12.75">
      <c r="A105" s="54"/>
      <c r="B105" s="47"/>
      <c r="C105" s="47" t="s">
        <v>95</v>
      </c>
      <c r="D105" s="51"/>
      <c r="E105" s="51"/>
      <c r="F105" s="51"/>
      <c r="G105" s="51"/>
      <c r="H105" s="51"/>
      <c r="I105" s="51"/>
      <c r="J105" s="46"/>
      <c r="K105" s="51"/>
      <c r="L105" s="51"/>
    </row>
    <row r="106" spans="1:12" ht="12.75">
      <c r="A106" s="54"/>
      <c r="B106" s="47"/>
      <c r="C106" s="46" t="s">
        <v>339</v>
      </c>
      <c r="D106" s="51">
        <v>0</v>
      </c>
      <c r="E106" s="55">
        <v>0</v>
      </c>
      <c r="F106" s="55">
        <v>0</v>
      </c>
      <c r="G106" s="51">
        <v>8083</v>
      </c>
      <c r="H106" s="51"/>
      <c r="I106" s="51"/>
      <c r="J106" s="46"/>
      <c r="K106" s="55"/>
      <c r="L106" s="51"/>
    </row>
    <row r="107" spans="1:12" ht="12.75">
      <c r="A107" s="54"/>
      <c r="B107" s="47"/>
      <c r="C107" s="46" t="s">
        <v>115</v>
      </c>
      <c r="D107" s="51"/>
      <c r="E107" s="55"/>
      <c r="F107" s="55"/>
      <c r="G107" s="55"/>
      <c r="H107" s="51"/>
      <c r="I107" s="51"/>
      <c r="J107" s="46"/>
      <c r="K107" s="55"/>
      <c r="L107" s="55"/>
    </row>
    <row r="108" spans="1:12" ht="12.75">
      <c r="A108" s="54"/>
      <c r="B108" s="47"/>
      <c r="C108" s="46" t="s">
        <v>116</v>
      </c>
      <c r="D108" s="51"/>
      <c r="E108" s="55"/>
      <c r="F108" s="55"/>
      <c r="G108" s="55"/>
      <c r="H108" s="51"/>
      <c r="I108" s="51"/>
      <c r="J108" s="46"/>
      <c r="K108" s="55"/>
      <c r="L108" s="55"/>
    </row>
    <row r="109" spans="1:12" ht="12.75">
      <c r="A109" s="54"/>
      <c r="B109" s="47"/>
      <c r="C109" s="46" t="s">
        <v>97</v>
      </c>
      <c r="D109" s="51"/>
      <c r="E109" s="55"/>
      <c r="F109" s="55"/>
      <c r="G109" s="55"/>
      <c r="H109" s="51">
        <v>1054</v>
      </c>
      <c r="I109" s="51">
        <v>1054</v>
      </c>
      <c r="J109" s="46"/>
      <c r="K109" s="51">
        <v>8935</v>
      </c>
      <c r="L109" s="55">
        <v>8524</v>
      </c>
    </row>
    <row r="110" spans="1:12" ht="12.75">
      <c r="A110" s="54"/>
      <c r="B110" s="47"/>
      <c r="C110" s="46" t="s">
        <v>171</v>
      </c>
      <c r="D110" s="51"/>
      <c r="E110" s="55"/>
      <c r="F110" s="55"/>
      <c r="G110" s="55"/>
      <c r="H110" s="51">
        <v>5300</v>
      </c>
      <c r="I110" s="51">
        <v>5300</v>
      </c>
      <c r="J110" s="46"/>
      <c r="K110" s="51">
        <v>5300</v>
      </c>
      <c r="L110" s="55">
        <v>5898</v>
      </c>
    </row>
    <row r="111" spans="1:12" ht="12.75">
      <c r="A111" s="54"/>
      <c r="B111" s="47"/>
      <c r="C111" s="46" t="s">
        <v>117</v>
      </c>
      <c r="D111" s="51"/>
      <c r="E111" s="55"/>
      <c r="F111" s="55"/>
      <c r="G111" s="55"/>
      <c r="H111" s="51">
        <v>400</v>
      </c>
      <c r="I111" s="51">
        <v>0</v>
      </c>
      <c r="J111" s="46"/>
      <c r="K111" s="51"/>
      <c r="L111" s="55"/>
    </row>
    <row r="112" spans="1:12" ht="12.75">
      <c r="A112" s="54"/>
      <c r="B112" s="47"/>
      <c r="C112" s="46" t="s">
        <v>118</v>
      </c>
      <c r="D112" s="51"/>
      <c r="E112" s="55"/>
      <c r="F112" s="55"/>
      <c r="G112" s="55"/>
      <c r="H112" s="51">
        <v>0</v>
      </c>
      <c r="I112" s="51">
        <v>0</v>
      </c>
      <c r="J112" s="46"/>
      <c r="K112" s="51">
        <v>60000</v>
      </c>
      <c r="L112" s="55"/>
    </row>
    <row r="113" spans="1:12" ht="12.75">
      <c r="A113" s="54"/>
      <c r="B113" s="47"/>
      <c r="C113" s="54" t="s">
        <v>119</v>
      </c>
      <c r="D113" s="55">
        <f aca="true" t="shared" si="8" ref="D113:L113">SUM(D93:D112)</f>
        <v>78274</v>
      </c>
      <c r="E113" s="55">
        <f t="shared" si="8"/>
        <v>60675</v>
      </c>
      <c r="F113" s="55">
        <f t="shared" si="8"/>
        <v>70335</v>
      </c>
      <c r="G113" s="55">
        <f t="shared" si="8"/>
        <v>45075</v>
      </c>
      <c r="H113" s="55">
        <f t="shared" si="8"/>
        <v>111707</v>
      </c>
      <c r="I113" s="55">
        <f t="shared" si="8"/>
        <v>105957</v>
      </c>
      <c r="J113" s="55">
        <f t="shared" si="8"/>
        <v>0</v>
      </c>
      <c r="K113" s="55">
        <f t="shared" si="8"/>
        <v>192049</v>
      </c>
      <c r="L113" s="55">
        <f t="shared" si="8"/>
        <v>145525</v>
      </c>
    </row>
    <row r="114" spans="1:12" ht="12.75">
      <c r="A114" s="54">
        <v>2</v>
      </c>
      <c r="B114" s="46"/>
      <c r="C114" s="47" t="s">
        <v>221</v>
      </c>
      <c r="D114" s="55"/>
      <c r="E114" s="55"/>
      <c r="F114" s="55"/>
      <c r="G114" s="55"/>
      <c r="H114" s="55"/>
      <c r="I114" s="55"/>
      <c r="J114" s="46"/>
      <c r="K114" s="55"/>
      <c r="L114" s="55"/>
    </row>
    <row r="115" spans="1:12" ht="12.75">
      <c r="A115" s="299"/>
      <c r="B115" s="46"/>
      <c r="C115" s="47" t="s">
        <v>100</v>
      </c>
      <c r="D115" s="51"/>
      <c r="E115" s="51"/>
      <c r="F115" s="51"/>
      <c r="G115" s="51"/>
      <c r="H115" s="51"/>
      <c r="I115" s="51"/>
      <c r="J115" s="46"/>
      <c r="K115" s="51"/>
      <c r="L115" s="51"/>
    </row>
    <row r="116" spans="1:12" ht="12.75">
      <c r="A116" s="299"/>
      <c r="B116" s="46"/>
      <c r="C116" s="46" t="s">
        <v>10</v>
      </c>
      <c r="D116" s="51"/>
      <c r="E116" s="51"/>
      <c r="F116" s="51"/>
      <c r="G116" s="51"/>
      <c r="H116" s="51">
        <v>20143</v>
      </c>
      <c r="I116" s="51">
        <v>20143</v>
      </c>
      <c r="J116" s="46"/>
      <c r="K116" s="51">
        <v>16083</v>
      </c>
      <c r="L116" s="51">
        <v>17119</v>
      </c>
    </row>
    <row r="117" spans="1:12" s="37" customFormat="1" ht="12.75">
      <c r="A117" s="54"/>
      <c r="B117" s="47"/>
      <c r="C117" s="47" t="s">
        <v>120</v>
      </c>
      <c r="D117" s="55">
        <v>0</v>
      </c>
      <c r="E117" s="55">
        <v>0</v>
      </c>
      <c r="F117" s="55"/>
      <c r="G117" s="55"/>
      <c r="H117" s="55">
        <v>20143</v>
      </c>
      <c r="I117" s="55">
        <v>20143</v>
      </c>
      <c r="J117" s="55">
        <v>20143</v>
      </c>
      <c r="K117" s="55">
        <f>+K116</f>
        <v>16083</v>
      </c>
      <c r="L117" s="55">
        <f>+L116</f>
        <v>17119</v>
      </c>
    </row>
    <row r="118" spans="1:12" ht="12.75">
      <c r="A118" s="54">
        <v>3</v>
      </c>
      <c r="B118" s="47"/>
      <c r="C118" s="47" t="s">
        <v>121</v>
      </c>
      <c r="D118" s="51"/>
      <c r="E118" s="51"/>
      <c r="F118" s="51"/>
      <c r="G118" s="51"/>
      <c r="H118" s="51"/>
      <c r="I118" s="51"/>
      <c r="J118" s="46"/>
      <c r="K118" s="51"/>
      <c r="L118" s="51"/>
    </row>
    <row r="119" spans="1:12" ht="12.75">
      <c r="A119" s="299"/>
      <c r="B119" s="300"/>
      <c r="C119" s="47" t="s">
        <v>100</v>
      </c>
      <c r="D119" s="51"/>
      <c r="E119" s="51"/>
      <c r="F119" s="51"/>
      <c r="G119" s="51"/>
      <c r="H119" s="51"/>
      <c r="I119" s="51"/>
      <c r="J119" s="46"/>
      <c r="K119" s="51"/>
      <c r="L119" s="51"/>
    </row>
    <row r="120" spans="1:12" ht="12.75">
      <c r="A120" s="299"/>
      <c r="B120" s="46"/>
      <c r="C120" s="46" t="s">
        <v>10</v>
      </c>
      <c r="D120" s="51"/>
      <c r="E120" s="51"/>
      <c r="F120" s="51"/>
      <c r="G120" s="51"/>
      <c r="H120" s="51">
        <v>7598</v>
      </c>
      <c r="I120" s="51">
        <v>7598</v>
      </c>
      <c r="J120" s="46"/>
      <c r="K120" s="51">
        <v>8276</v>
      </c>
      <c r="L120" s="51">
        <v>8276</v>
      </c>
    </row>
    <row r="121" spans="1:12" ht="12.75">
      <c r="A121" s="299"/>
      <c r="B121" s="46"/>
      <c r="C121" s="54" t="s">
        <v>123</v>
      </c>
      <c r="D121" s="55">
        <v>0</v>
      </c>
      <c r="E121" s="55">
        <v>0</v>
      </c>
      <c r="F121" s="55"/>
      <c r="G121" s="55"/>
      <c r="H121" s="55">
        <f>+H120</f>
        <v>7598</v>
      </c>
      <c r="I121" s="55">
        <f>+I120</f>
        <v>7598</v>
      </c>
      <c r="J121" s="55">
        <f>+J120</f>
        <v>0</v>
      </c>
      <c r="K121" s="55">
        <f>+K120</f>
        <v>8276</v>
      </c>
      <c r="L121" s="55">
        <f>+L120</f>
        <v>8276</v>
      </c>
    </row>
    <row r="122" spans="1:12" s="37" customFormat="1" ht="12.75">
      <c r="A122" s="54">
        <v>4</v>
      </c>
      <c r="B122" s="47"/>
      <c r="C122" s="47" t="s">
        <v>124</v>
      </c>
      <c r="D122" s="55"/>
      <c r="E122" s="55"/>
      <c r="F122" s="55"/>
      <c r="G122" s="55"/>
      <c r="H122" s="55"/>
      <c r="I122" s="55"/>
      <c r="J122" s="47"/>
      <c r="K122" s="55"/>
      <c r="L122" s="55"/>
    </row>
    <row r="123" spans="1:12" ht="12.75">
      <c r="A123" s="299"/>
      <c r="B123" s="46"/>
      <c r="C123" s="47" t="s">
        <v>100</v>
      </c>
      <c r="D123" s="51"/>
      <c r="E123" s="51"/>
      <c r="F123" s="51"/>
      <c r="G123" s="51"/>
      <c r="H123" s="51"/>
      <c r="I123" s="51"/>
      <c r="J123" s="46"/>
      <c r="K123" s="51"/>
      <c r="L123" s="51"/>
    </row>
    <row r="124" spans="1:12" ht="12.75">
      <c r="A124" s="299"/>
      <c r="B124" s="46"/>
      <c r="C124" s="46" t="s">
        <v>10</v>
      </c>
      <c r="D124" s="51"/>
      <c r="E124" s="51"/>
      <c r="F124" s="51"/>
      <c r="G124" s="51"/>
      <c r="H124" s="51">
        <v>1150</v>
      </c>
      <c r="I124" s="51">
        <v>1150</v>
      </c>
      <c r="J124" s="46"/>
      <c r="K124" s="51">
        <v>1150</v>
      </c>
      <c r="L124" s="51">
        <v>1514</v>
      </c>
    </row>
    <row r="125" spans="1:12" ht="12.75">
      <c r="A125" s="299"/>
      <c r="B125" s="46"/>
      <c r="C125" s="54" t="s">
        <v>125</v>
      </c>
      <c r="D125" s="55">
        <v>0</v>
      </c>
      <c r="E125" s="55">
        <v>0</v>
      </c>
      <c r="F125" s="55"/>
      <c r="G125" s="55"/>
      <c r="H125" s="55">
        <v>1150</v>
      </c>
      <c r="I125" s="55">
        <v>1150</v>
      </c>
      <c r="J125" s="55">
        <v>1150</v>
      </c>
      <c r="K125" s="55">
        <v>1150</v>
      </c>
      <c r="L125" s="55">
        <f>+L124</f>
        <v>1514</v>
      </c>
    </row>
    <row r="126" spans="1:12" s="37" customFormat="1" ht="12.75">
      <c r="A126" s="54">
        <v>5</v>
      </c>
      <c r="B126" s="47"/>
      <c r="C126" s="47" t="s">
        <v>126</v>
      </c>
      <c r="D126" s="55"/>
      <c r="E126" s="55"/>
      <c r="F126" s="55"/>
      <c r="G126" s="55"/>
      <c r="H126" s="55"/>
      <c r="I126" s="55"/>
      <c r="J126" s="47"/>
      <c r="K126" s="55"/>
      <c r="L126" s="55"/>
    </row>
    <row r="127" spans="1:12" ht="12.75">
      <c r="A127" s="299"/>
      <c r="B127" s="46"/>
      <c r="C127" s="47" t="s">
        <v>100</v>
      </c>
      <c r="D127" s="51"/>
      <c r="E127" s="51"/>
      <c r="F127" s="51"/>
      <c r="G127" s="51"/>
      <c r="H127" s="51"/>
      <c r="I127" s="51"/>
      <c r="J127" s="46"/>
      <c r="K127" s="51"/>
      <c r="L127" s="51"/>
    </row>
    <row r="128" spans="1:12" ht="12.75">
      <c r="A128" s="299"/>
      <c r="B128" s="46"/>
      <c r="C128" s="46" t="s">
        <v>10</v>
      </c>
      <c r="D128" s="51"/>
      <c r="E128" s="51"/>
      <c r="F128" s="51"/>
      <c r="G128" s="51"/>
      <c r="H128" s="51">
        <v>300</v>
      </c>
      <c r="I128" s="51">
        <v>300</v>
      </c>
      <c r="J128" s="46"/>
      <c r="K128" s="51">
        <v>300</v>
      </c>
      <c r="L128" s="51">
        <v>275</v>
      </c>
    </row>
    <row r="129" spans="1:12" ht="12.75">
      <c r="A129" s="299"/>
      <c r="B129" s="46"/>
      <c r="C129" s="54" t="s">
        <v>127</v>
      </c>
      <c r="D129" s="55">
        <v>0</v>
      </c>
      <c r="E129" s="55">
        <v>0</v>
      </c>
      <c r="F129" s="55"/>
      <c r="G129" s="55"/>
      <c r="H129" s="55">
        <v>300</v>
      </c>
      <c r="I129" s="55">
        <v>300</v>
      </c>
      <c r="J129" s="55">
        <v>300</v>
      </c>
      <c r="K129" s="55">
        <v>300</v>
      </c>
      <c r="L129" s="55">
        <f>+L128</f>
        <v>275</v>
      </c>
    </row>
    <row r="130" spans="1:12" ht="12.75">
      <c r="A130" s="54">
        <v>6</v>
      </c>
      <c r="B130" s="46"/>
      <c r="C130" s="47" t="s">
        <v>128</v>
      </c>
      <c r="D130" s="51"/>
      <c r="E130" s="51"/>
      <c r="F130" s="51"/>
      <c r="G130" s="51"/>
      <c r="H130" s="51"/>
      <c r="I130" s="51"/>
      <c r="J130" s="46"/>
      <c r="K130" s="51"/>
      <c r="L130" s="51"/>
    </row>
    <row r="131" spans="1:12" ht="12.75">
      <c r="A131" s="54"/>
      <c r="B131" s="46"/>
      <c r="C131" s="47" t="s">
        <v>100</v>
      </c>
      <c r="D131" s="51"/>
      <c r="E131" s="51"/>
      <c r="F131" s="51"/>
      <c r="G131" s="51"/>
      <c r="H131" s="51"/>
      <c r="I131" s="51"/>
      <c r="J131" s="46"/>
      <c r="K131" s="51"/>
      <c r="L131" s="51"/>
    </row>
    <row r="132" spans="1:12" ht="12.75">
      <c r="A132" s="54"/>
      <c r="B132" s="46"/>
      <c r="C132" s="46" t="s">
        <v>129</v>
      </c>
      <c r="D132" s="51"/>
      <c r="E132" s="51"/>
      <c r="F132" s="51"/>
      <c r="G132" s="51"/>
      <c r="H132" s="51"/>
      <c r="I132" s="51"/>
      <c r="J132" s="46"/>
      <c r="K132" s="51"/>
      <c r="L132" s="51"/>
    </row>
    <row r="133" spans="1:12" ht="12.75">
      <c r="A133" s="54"/>
      <c r="B133" s="46"/>
      <c r="C133" s="46" t="s">
        <v>130</v>
      </c>
      <c r="D133" s="51"/>
      <c r="E133" s="51"/>
      <c r="F133" s="51"/>
      <c r="G133" s="51"/>
      <c r="H133" s="51"/>
      <c r="I133" s="51"/>
      <c r="J133" s="46"/>
      <c r="K133" s="51"/>
      <c r="L133" s="51"/>
    </row>
    <row r="134" spans="1:12" ht="12.75">
      <c r="A134" s="299"/>
      <c r="B134" s="46"/>
      <c r="C134" s="46" t="s">
        <v>10</v>
      </c>
      <c r="D134" s="51"/>
      <c r="E134" s="51"/>
      <c r="F134" s="51"/>
      <c r="G134" s="51"/>
      <c r="H134" s="51">
        <v>12920</v>
      </c>
      <c r="I134" s="51">
        <v>12920</v>
      </c>
      <c r="J134" s="46"/>
      <c r="K134" s="51">
        <v>12920</v>
      </c>
      <c r="L134" s="51">
        <v>10091</v>
      </c>
    </row>
    <row r="135" spans="1:12" ht="12" customHeight="1">
      <c r="A135" s="299"/>
      <c r="B135" s="47"/>
      <c r="C135" s="54" t="s">
        <v>131</v>
      </c>
      <c r="D135" s="51">
        <v>0</v>
      </c>
      <c r="E135" s="51">
        <v>0</v>
      </c>
      <c r="F135" s="51"/>
      <c r="G135" s="51"/>
      <c r="H135" s="55">
        <f>SUM(H134)</f>
        <v>12920</v>
      </c>
      <c r="I135" s="55">
        <f>SUM(I134)</f>
        <v>12920</v>
      </c>
      <c r="J135" s="55">
        <f>SUM(J134)</f>
        <v>0</v>
      </c>
      <c r="K135" s="55">
        <f>SUM(K134)</f>
        <v>12920</v>
      </c>
      <c r="L135" s="51">
        <f>SUM(L134)</f>
        <v>10091</v>
      </c>
    </row>
    <row r="136" spans="1:12" ht="12.75">
      <c r="A136" s="54">
        <v>7</v>
      </c>
      <c r="B136" s="47"/>
      <c r="C136" s="47" t="s">
        <v>132</v>
      </c>
      <c r="D136" s="55"/>
      <c r="E136" s="55"/>
      <c r="F136" s="55"/>
      <c r="G136" s="55"/>
      <c r="H136" s="55"/>
      <c r="I136" s="55"/>
      <c r="J136" s="46"/>
      <c r="K136" s="55"/>
      <c r="L136" s="55"/>
    </row>
    <row r="137" spans="1:12" ht="12.75">
      <c r="A137" s="299"/>
      <c r="B137" s="46"/>
      <c r="C137" s="47" t="s">
        <v>100</v>
      </c>
      <c r="D137" s="55"/>
      <c r="E137" s="55"/>
      <c r="F137" s="55"/>
      <c r="G137" s="55"/>
      <c r="H137" s="55"/>
      <c r="I137" s="55"/>
      <c r="J137" s="46"/>
      <c r="K137" s="55"/>
      <c r="L137" s="55"/>
    </row>
    <row r="138" spans="1:12" ht="12.75">
      <c r="A138" s="299"/>
      <c r="B138" s="46"/>
      <c r="C138" s="46" t="s">
        <v>10</v>
      </c>
      <c r="D138" s="55"/>
      <c r="E138" s="55"/>
      <c r="F138" s="55"/>
      <c r="G138" s="55"/>
      <c r="H138" s="51">
        <v>500</v>
      </c>
      <c r="I138" s="51">
        <v>500</v>
      </c>
      <c r="J138" s="46"/>
      <c r="K138" s="51">
        <v>500</v>
      </c>
      <c r="L138" s="55">
        <v>439</v>
      </c>
    </row>
    <row r="139" spans="1:12" s="37" customFormat="1" ht="12.75">
      <c r="A139" s="54"/>
      <c r="B139" s="47"/>
      <c r="C139" s="54" t="s">
        <v>133</v>
      </c>
      <c r="D139" s="55">
        <v>0</v>
      </c>
      <c r="E139" s="55">
        <v>0</v>
      </c>
      <c r="F139" s="55"/>
      <c r="G139" s="55"/>
      <c r="H139" s="55">
        <v>500</v>
      </c>
      <c r="I139" s="55">
        <v>500</v>
      </c>
      <c r="J139" s="55">
        <v>500</v>
      </c>
      <c r="K139" s="55">
        <v>500</v>
      </c>
      <c r="L139" s="55">
        <f>+L138</f>
        <v>439</v>
      </c>
    </row>
    <row r="140" spans="1:12" ht="12.75">
      <c r="A140" s="54">
        <v>8</v>
      </c>
      <c r="B140" s="47"/>
      <c r="C140" s="47" t="s">
        <v>134</v>
      </c>
      <c r="D140" s="55"/>
      <c r="E140" s="55"/>
      <c r="F140" s="55"/>
      <c r="G140" s="55"/>
      <c r="H140" s="55"/>
      <c r="I140" s="55"/>
      <c r="J140" s="46"/>
      <c r="K140" s="55"/>
      <c r="L140" s="55"/>
    </row>
    <row r="141" spans="1:12" ht="12.75">
      <c r="A141" s="299"/>
      <c r="B141" s="46"/>
      <c r="C141" s="47" t="s">
        <v>100</v>
      </c>
      <c r="D141" s="55"/>
      <c r="E141" s="55"/>
      <c r="F141" s="55"/>
      <c r="G141" s="55"/>
      <c r="H141" s="55"/>
      <c r="I141" s="55"/>
      <c r="J141" s="46"/>
      <c r="K141" s="55"/>
      <c r="L141" s="55"/>
    </row>
    <row r="142" spans="1:12" ht="12.75">
      <c r="A142" s="299"/>
      <c r="B142" s="46"/>
      <c r="C142" s="46" t="s">
        <v>266</v>
      </c>
      <c r="D142" s="51">
        <v>0</v>
      </c>
      <c r="E142" s="51">
        <v>0</v>
      </c>
      <c r="F142" s="51">
        <v>1757</v>
      </c>
      <c r="G142" s="51">
        <v>1757</v>
      </c>
      <c r="H142" s="55"/>
      <c r="I142" s="55"/>
      <c r="J142" s="46"/>
      <c r="K142" s="55"/>
      <c r="L142" s="51"/>
    </row>
    <row r="143" spans="1:12" ht="12.75">
      <c r="A143" s="299"/>
      <c r="B143" s="46"/>
      <c r="C143" s="46" t="s">
        <v>122</v>
      </c>
      <c r="D143" s="51"/>
      <c r="E143" s="51"/>
      <c r="F143" s="51"/>
      <c r="G143" s="51"/>
      <c r="H143" s="51">
        <v>700</v>
      </c>
      <c r="I143" s="51">
        <v>700</v>
      </c>
      <c r="J143" s="46"/>
      <c r="K143" s="51">
        <v>3104</v>
      </c>
      <c r="L143" s="51">
        <v>2404</v>
      </c>
    </row>
    <row r="144" spans="1:12" ht="17.25" customHeight="1">
      <c r="A144" s="299"/>
      <c r="B144" s="46"/>
      <c r="C144" s="54" t="s">
        <v>135</v>
      </c>
      <c r="D144" s="55">
        <f>+D142</f>
        <v>0</v>
      </c>
      <c r="E144" s="55">
        <f>+E142</f>
        <v>0</v>
      </c>
      <c r="F144" s="55">
        <f>+F142</f>
        <v>1757</v>
      </c>
      <c r="G144" s="55">
        <f>+G142</f>
        <v>1757</v>
      </c>
      <c r="H144" s="55">
        <f>+H143</f>
        <v>700</v>
      </c>
      <c r="I144" s="55">
        <f>+I143</f>
        <v>700</v>
      </c>
      <c r="J144" s="55">
        <f>+J143</f>
        <v>0</v>
      </c>
      <c r="K144" s="55">
        <f>+K143</f>
        <v>3104</v>
      </c>
      <c r="L144" s="55">
        <f>+L143</f>
        <v>2404</v>
      </c>
    </row>
    <row r="145" spans="1:12" ht="12.75">
      <c r="A145" s="54">
        <v>9</v>
      </c>
      <c r="B145" s="47"/>
      <c r="C145" s="47" t="s">
        <v>136</v>
      </c>
      <c r="D145" s="51"/>
      <c r="E145" s="51"/>
      <c r="F145" s="51"/>
      <c r="G145" s="51"/>
      <c r="H145" s="55"/>
      <c r="I145" s="55"/>
      <c r="J145" s="46"/>
      <c r="K145" s="51"/>
      <c r="L145" s="51"/>
    </row>
    <row r="146" spans="1:12" ht="12.75">
      <c r="A146" s="299"/>
      <c r="B146" s="46"/>
      <c r="C146" s="47" t="s">
        <v>100</v>
      </c>
      <c r="D146" s="51"/>
      <c r="E146" s="51"/>
      <c r="F146" s="51"/>
      <c r="G146" s="51"/>
      <c r="H146" s="51"/>
      <c r="I146" s="51"/>
      <c r="J146" s="46"/>
      <c r="K146" s="51"/>
      <c r="L146" s="51"/>
    </row>
    <row r="147" spans="1:12" ht="12.75">
      <c r="A147" s="54"/>
      <c r="B147" s="47"/>
      <c r="C147" s="46" t="s">
        <v>10</v>
      </c>
      <c r="D147" s="51"/>
      <c r="E147" s="51"/>
      <c r="F147" s="51"/>
      <c r="G147" s="51"/>
      <c r="H147" s="51">
        <v>100</v>
      </c>
      <c r="I147" s="51">
        <v>100</v>
      </c>
      <c r="J147" s="46"/>
      <c r="K147" s="51">
        <v>100</v>
      </c>
      <c r="L147" s="51">
        <v>29</v>
      </c>
    </row>
    <row r="148" spans="1:12" ht="12.75">
      <c r="A148" s="299"/>
      <c r="B148" s="47"/>
      <c r="C148" s="54" t="s">
        <v>137</v>
      </c>
      <c r="D148" s="55">
        <v>0</v>
      </c>
      <c r="E148" s="55">
        <v>0</v>
      </c>
      <c r="F148" s="55"/>
      <c r="G148" s="55"/>
      <c r="H148" s="55">
        <v>100</v>
      </c>
      <c r="I148" s="55">
        <v>100</v>
      </c>
      <c r="J148" s="55">
        <v>100</v>
      </c>
      <c r="K148" s="55">
        <v>100</v>
      </c>
      <c r="L148" s="55">
        <f>+L147</f>
        <v>29</v>
      </c>
    </row>
    <row r="149" spans="1:12" ht="12.75">
      <c r="A149" s="54">
        <v>10</v>
      </c>
      <c r="B149" s="47"/>
      <c r="C149" s="47" t="s">
        <v>138</v>
      </c>
      <c r="D149" s="51"/>
      <c r="E149" s="51"/>
      <c r="F149" s="51"/>
      <c r="G149" s="51"/>
      <c r="H149" s="51"/>
      <c r="I149" s="51"/>
      <c r="J149" s="46"/>
      <c r="K149" s="51"/>
      <c r="L149" s="51"/>
    </row>
    <row r="150" spans="1:12" ht="12.75">
      <c r="A150" s="299"/>
      <c r="B150" s="300"/>
      <c r="C150" s="47" t="s">
        <v>100</v>
      </c>
      <c r="D150" s="51"/>
      <c r="E150" s="51"/>
      <c r="F150" s="51"/>
      <c r="G150" s="51"/>
      <c r="H150" s="51"/>
      <c r="I150" s="51"/>
      <c r="J150" s="46"/>
      <c r="K150" s="51"/>
      <c r="L150" s="51"/>
    </row>
    <row r="151" spans="1:12" ht="12.75">
      <c r="A151" s="299"/>
      <c r="B151" s="46"/>
      <c r="C151" s="46" t="s">
        <v>139</v>
      </c>
      <c r="D151" s="51">
        <v>86150</v>
      </c>
      <c r="E151" s="51">
        <v>86150</v>
      </c>
      <c r="F151" s="51">
        <v>87378</v>
      </c>
      <c r="G151" s="51">
        <f>22590+60165+648</f>
        <v>83403</v>
      </c>
      <c r="H151" s="51"/>
      <c r="I151" s="51"/>
      <c r="J151" s="46"/>
      <c r="K151" s="51"/>
      <c r="L151" s="51"/>
    </row>
    <row r="152" spans="1:12" ht="12.75">
      <c r="A152" s="299"/>
      <c r="B152" s="46"/>
      <c r="C152" s="46" t="s">
        <v>140</v>
      </c>
      <c r="D152" s="51">
        <v>1500</v>
      </c>
      <c r="E152" s="51">
        <v>1500</v>
      </c>
      <c r="F152" s="51">
        <v>1500</v>
      </c>
      <c r="G152" s="51">
        <v>1643</v>
      </c>
      <c r="H152" s="51"/>
      <c r="I152" s="51"/>
      <c r="J152" s="46"/>
      <c r="K152" s="51"/>
      <c r="L152" s="51"/>
    </row>
    <row r="153" spans="1:12" ht="12.75">
      <c r="A153" s="299"/>
      <c r="B153" s="46"/>
      <c r="C153" s="46" t="s">
        <v>141</v>
      </c>
      <c r="D153" s="51">
        <v>16000</v>
      </c>
      <c r="E153" s="51">
        <v>16000</v>
      </c>
      <c r="F153" s="51">
        <v>16000</v>
      </c>
      <c r="G153" s="51">
        <v>17521</v>
      </c>
      <c r="H153" s="51"/>
      <c r="I153" s="51"/>
      <c r="J153" s="46"/>
      <c r="K153" s="51"/>
      <c r="L153" s="51"/>
    </row>
    <row r="154" spans="1:12" ht="12.75">
      <c r="A154" s="299"/>
      <c r="B154" s="46"/>
      <c r="C154" s="46" t="s">
        <v>142</v>
      </c>
      <c r="D154" s="51">
        <v>50</v>
      </c>
      <c r="E154" s="51">
        <v>50</v>
      </c>
      <c r="F154" s="51">
        <v>50</v>
      </c>
      <c r="G154" s="51">
        <v>23</v>
      </c>
      <c r="H154" s="51"/>
      <c r="I154" s="51"/>
      <c r="J154" s="46"/>
      <c r="K154" s="51"/>
      <c r="L154" s="51"/>
    </row>
    <row r="155" spans="1:12" ht="12.75">
      <c r="A155" s="299"/>
      <c r="B155" s="46"/>
      <c r="C155" s="46" t="s">
        <v>143</v>
      </c>
      <c r="D155" s="51">
        <v>306066</v>
      </c>
      <c r="E155" s="51">
        <v>315492</v>
      </c>
      <c r="F155" s="51">
        <v>407003</v>
      </c>
      <c r="G155" s="51">
        <v>334570</v>
      </c>
      <c r="H155" s="51"/>
      <c r="I155" s="51"/>
      <c r="J155" s="46"/>
      <c r="K155" s="51"/>
      <c r="L155" s="51"/>
    </row>
    <row r="156" spans="1:12" ht="12.75">
      <c r="A156" s="299"/>
      <c r="B156" s="46"/>
      <c r="C156" s="46" t="s">
        <v>254</v>
      </c>
      <c r="D156" s="51"/>
      <c r="E156" s="51"/>
      <c r="F156" s="51"/>
      <c r="G156" s="51"/>
      <c r="H156" s="51">
        <v>0</v>
      </c>
      <c r="I156" s="51">
        <v>18</v>
      </c>
      <c r="J156" s="46"/>
      <c r="K156" s="51">
        <v>18</v>
      </c>
      <c r="L156" s="51">
        <v>86</v>
      </c>
    </row>
    <row r="157" spans="1:12" ht="12.75">
      <c r="A157" s="299"/>
      <c r="B157" s="46"/>
      <c r="C157" s="47" t="s">
        <v>95</v>
      </c>
      <c r="D157" s="51"/>
      <c r="E157" s="51"/>
      <c r="F157" s="51"/>
      <c r="G157" s="51"/>
      <c r="H157" s="51"/>
      <c r="I157" s="51"/>
      <c r="J157" s="46"/>
      <c r="K157" s="51"/>
      <c r="L157" s="51"/>
    </row>
    <row r="158" spans="1:12" ht="12.75">
      <c r="A158" s="299"/>
      <c r="B158" s="46"/>
      <c r="C158" s="46" t="s">
        <v>64</v>
      </c>
      <c r="D158" s="51">
        <v>0</v>
      </c>
      <c r="E158" s="51">
        <v>0</v>
      </c>
      <c r="F158" s="51">
        <v>0</v>
      </c>
      <c r="G158" s="51">
        <v>72433</v>
      </c>
      <c r="H158" s="51"/>
      <c r="I158" s="51"/>
      <c r="J158" s="46"/>
      <c r="K158" s="51"/>
      <c r="L158" s="51"/>
    </row>
    <row r="159" spans="1:12" ht="12.75">
      <c r="A159" s="54"/>
      <c r="B159" s="46"/>
      <c r="C159" s="54" t="s">
        <v>144</v>
      </c>
      <c r="D159" s="55">
        <f aca="true" t="shared" si="9" ref="D159:K159">SUM(D151:D158)</f>
        <v>409766</v>
      </c>
      <c r="E159" s="55">
        <f t="shared" si="9"/>
        <v>419192</v>
      </c>
      <c r="F159" s="55">
        <f t="shared" si="9"/>
        <v>511931</v>
      </c>
      <c r="G159" s="55">
        <f t="shared" si="9"/>
        <v>509593</v>
      </c>
      <c r="H159" s="55">
        <f t="shared" si="9"/>
        <v>0</v>
      </c>
      <c r="I159" s="55">
        <f t="shared" si="9"/>
        <v>18</v>
      </c>
      <c r="J159" s="55">
        <f t="shared" si="9"/>
        <v>0</v>
      </c>
      <c r="K159" s="55">
        <f t="shared" si="9"/>
        <v>18</v>
      </c>
      <c r="L159" s="55">
        <f>+L156</f>
        <v>86</v>
      </c>
    </row>
    <row r="160" spans="1:12" s="37" customFormat="1" ht="24" customHeight="1">
      <c r="A160" s="54">
        <v>11</v>
      </c>
      <c r="B160" s="47"/>
      <c r="C160" s="56" t="s">
        <v>255</v>
      </c>
      <c r="D160" s="51"/>
      <c r="E160" s="51"/>
      <c r="F160" s="51"/>
      <c r="G160" s="51"/>
      <c r="H160" s="51"/>
      <c r="I160" s="51"/>
      <c r="J160" s="47"/>
      <c r="K160" s="51"/>
      <c r="L160" s="51"/>
    </row>
    <row r="161" spans="1:12" ht="12.75">
      <c r="A161" s="299"/>
      <c r="B161" s="300"/>
      <c r="C161" s="47" t="s">
        <v>100</v>
      </c>
      <c r="D161" s="51"/>
      <c r="E161" s="51"/>
      <c r="F161" s="51"/>
      <c r="G161" s="51"/>
      <c r="H161" s="51"/>
      <c r="I161" s="51"/>
      <c r="J161" s="46"/>
      <c r="K161" s="51"/>
      <c r="L161" s="51"/>
    </row>
    <row r="162" spans="1:12" ht="12.75">
      <c r="A162" s="299"/>
      <c r="B162" s="46"/>
      <c r="C162" s="46" t="s">
        <v>130</v>
      </c>
      <c r="D162" s="51"/>
      <c r="E162" s="51"/>
      <c r="F162" s="51"/>
      <c r="G162" s="51"/>
      <c r="H162" s="51"/>
      <c r="I162" s="51"/>
      <c r="J162" s="46"/>
      <c r="K162" s="51"/>
      <c r="L162" s="51"/>
    </row>
    <row r="163" spans="1:12" ht="12.75">
      <c r="A163" s="299"/>
      <c r="B163" s="46"/>
      <c r="C163" s="46" t="s">
        <v>145</v>
      </c>
      <c r="D163" s="51"/>
      <c r="E163" s="51"/>
      <c r="F163" s="51"/>
      <c r="G163" s="51"/>
      <c r="H163" s="51">
        <v>935</v>
      </c>
      <c r="I163" s="51">
        <v>0</v>
      </c>
      <c r="J163" s="46"/>
      <c r="K163" s="51">
        <v>3042</v>
      </c>
      <c r="L163" s="51">
        <v>3042</v>
      </c>
    </row>
    <row r="164" spans="1:12" ht="12.75">
      <c r="A164" s="299"/>
      <c r="B164" s="46"/>
      <c r="C164" s="46" t="s">
        <v>202</v>
      </c>
      <c r="D164" s="51"/>
      <c r="E164" s="51"/>
      <c r="F164" s="51"/>
      <c r="G164" s="51"/>
      <c r="H164" s="51">
        <v>0</v>
      </c>
      <c r="I164" s="51">
        <v>0</v>
      </c>
      <c r="J164" s="46"/>
      <c r="K164" s="51">
        <f>21+667</f>
        <v>688</v>
      </c>
      <c r="L164" s="51">
        <v>688</v>
      </c>
    </row>
    <row r="165" spans="1:12" ht="12.75">
      <c r="A165" s="299"/>
      <c r="B165" s="46"/>
      <c r="C165" s="46" t="s">
        <v>95</v>
      </c>
      <c r="D165" s="51"/>
      <c r="E165" s="51"/>
      <c r="F165" s="51"/>
      <c r="G165" s="51"/>
      <c r="H165" s="51"/>
      <c r="I165" s="51"/>
      <c r="J165" s="46"/>
      <c r="K165" s="51"/>
      <c r="L165" s="51"/>
    </row>
    <row r="166" spans="1:12" ht="12.75">
      <c r="A166" s="299"/>
      <c r="B166" s="46"/>
      <c r="C166" s="46" t="s">
        <v>130</v>
      </c>
      <c r="D166" s="51"/>
      <c r="E166" s="51"/>
      <c r="F166" s="51"/>
      <c r="G166" s="51"/>
      <c r="H166" s="51"/>
      <c r="I166" s="51"/>
      <c r="J166" s="46"/>
      <c r="K166" s="51"/>
      <c r="L166" s="51"/>
    </row>
    <row r="167" spans="1:12" ht="12.75">
      <c r="A167" s="299"/>
      <c r="B167" s="46"/>
      <c r="C167" s="46" t="s">
        <v>146</v>
      </c>
      <c r="D167" s="51"/>
      <c r="E167" s="51"/>
      <c r="F167" s="51"/>
      <c r="G167" s="51"/>
      <c r="H167" s="51">
        <v>2345</v>
      </c>
      <c r="I167" s="51">
        <v>0</v>
      </c>
      <c r="J167" s="46"/>
      <c r="K167" s="51">
        <v>7621</v>
      </c>
      <c r="L167" s="51">
        <v>7621</v>
      </c>
    </row>
    <row r="168" spans="1:12" ht="12.75">
      <c r="A168" s="299"/>
      <c r="B168" s="46"/>
      <c r="C168" s="46" t="s">
        <v>202</v>
      </c>
      <c r="D168" s="51"/>
      <c r="E168" s="51"/>
      <c r="F168" s="51"/>
      <c r="G168" s="51"/>
      <c r="H168" s="51">
        <v>0</v>
      </c>
      <c r="I168" s="51">
        <v>0</v>
      </c>
      <c r="J168" s="46"/>
      <c r="K168" s="51">
        <f>53+1671</f>
        <v>1724</v>
      </c>
      <c r="L168" s="51">
        <v>1724</v>
      </c>
    </row>
    <row r="169" spans="1:12" s="37" customFormat="1" ht="25.5">
      <c r="A169" s="299"/>
      <c r="B169" s="46"/>
      <c r="C169" s="59" t="s">
        <v>256</v>
      </c>
      <c r="D169" s="55">
        <v>0</v>
      </c>
      <c r="E169" s="55">
        <v>0</v>
      </c>
      <c r="F169" s="55"/>
      <c r="G169" s="55"/>
      <c r="H169" s="55">
        <f>SUM(H163:H168)</f>
        <v>3280</v>
      </c>
      <c r="I169" s="55">
        <f>SUM(I163:I168)</f>
        <v>0</v>
      </c>
      <c r="J169" s="55">
        <f>SUM(J163:J168)</f>
        <v>0</v>
      </c>
      <c r="K169" s="55">
        <f>SUM(K163:K168)</f>
        <v>13075</v>
      </c>
      <c r="L169" s="55">
        <f>SUM(L163:L168)</f>
        <v>13075</v>
      </c>
    </row>
    <row r="170" spans="1:12" ht="12.75">
      <c r="A170" s="54">
        <v>12</v>
      </c>
      <c r="B170" s="47"/>
      <c r="C170" s="47" t="s">
        <v>199</v>
      </c>
      <c r="D170" s="51"/>
      <c r="E170" s="51"/>
      <c r="F170" s="51"/>
      <c r="G170" s="51"/>
      <c r="H170" s="51"/>
      <c r="I170" s="51"/>
      <c r="J170" s="46"/>
      <c r="K170" s="51"/>
      <c r="L170" s="51"/>
    </row>
    <row r="171" spans="1:12" ht="12.75">
      <c r="A171" s="299"/>
      <c r="B171" s="300"/>
      <c r="C171" s="46" t="s">
        <v>147</v>
      </c>
      <c r="D171" s="51"/>
      <c r="E171" s="51"/>
      <c r="F171" s="51"/>
      <c r="G171" s="51"/>
      <c r="H171" s="51"/>
      <c r="I171" s="51"/>
      <c r="J171" s="46"/>
      <c r="K171" s="51"/>
      <c r="L171" s="51"/>
    </row>
    <row r="172" spans="1:12" ht="12.75">
      <c r="A172" s="54"/>
      <c r="B172" s="46"/>
      <c r="C172" s="46" t="s">
        <v>148</v>
      </c>
      <c r="D172" s="51"/>
      <c r="E172" s="51"/>
      <c r="F172" s="51"/>
      <c r="G172" s="51"/>
      <c r="H172" s="51"/>
      <c r="I172" s="51"/>
      <c r="J172" s="46"/>
      <c r="K172" s="51"/>
      <c r="L172" s="51"/>
    </row>
    <row r="173" spans="1:12" ht="12.75">
      <c r="A173" s="54"/>
      <c r="B173" s="46"/>
      <c r="C173" s="46" t="s">
        <v>149</v>
      </c>
      <c r="D173" s="51"/>
      <c r="E173" s="51"/>
      <c r="F173" s="51"/>
      <c r="G173" s="51"/>
      <c r="H173" s="51">
        <v>3305</v>
      </c>
      <c r="I173" s="51">
        <v>3305</v>
      </c>
      <c r="J173" s="46"/>
      <c r="K173" s="51">
        <v>1305</v>
      </c>
      <c r="L173" s="51">
        <v>1057</v>
      </c>
    </row>
    <row r="174" spans="1:12" ht="12.75">
      <c r="A174" s="54"/>
      <c r="B174" s="47"/>
      <c r="C174" s="54" t="s">
        <v>150</v>
      </c>
      <c r="D174" s="55">
        <v>0</v>
      </c>
      <c r="E174" s="55">
        <v>0</v>
      </c>
      <c r="F174" s="55"/>
      <c r="G174" s="55"/>
      <c r="H174" s="55">
        <f>H173</f>
        <v>3305</v>
      </c>
      <c r="I174" s="55">
        <f>I173</f>
        <v>3305</v>
      </c>
      <c r="J174" s="55">
        <f>J173</f>
        <v>0</v>
      </c>
      <c r="K174" s="55">
        <f>K173</f>
        <v>1305</v>
      </c>
      <c r="L174" s="55">
        <f>L173</f>
        <v>1057</v>
      </c>
    </row>
    <row r="175" spans="1:12" ht="12.75">
      <c r="A175" s="54">
        <v>13</v>
      </c>
      <c r="B175" s="47"/>
      <c r="C175" s="47" t="s">
        <v>151</v>
      </c>
      <c r="D175" s="55"/>
      <c r="E175" s="55"/>
      <c r="F175" s="55"/>
      <c r="G175" s="55"/>
      <c r="H175" s="55"/>
      <c r="I175" s="55"/>
      <c r="J175" s="46"/>
      <c r="K175" s="55"/>
      <c r="L175" s="55"/>
    </row>
    <row r="176" spans="1:12" ht="12.75">
      <c r="A176" s="299"/>
      <c r="B176" s="46"/>
      <c r="C176" s="46" t="s">
        <v>152</v>
      </c>
      <c r="D176" s="55"/>
      <c r="E176" s="55"/>
      <c r="F176" s="55"/>
      <c r="G176" s="55"/>
      <c r="H176" s="55"/>
      <c r="I176" s="55"/>
      <c r="J176" s="46"/>
      <c r="K176" s="55"/>
      <c r="L176" s="55"/>
    </row>
    <row r="177" spans="1:12" ht="12.75">
      <c r="A177" s="54"/>
      <c r="B177" s="46"/>
      <c r="C177" s="46" t="s">
        <v>148</v>
      </c>
      <c r="D177" s="51"/>
      <c r="E177" s="51"/>
      <c r="F177" s="51"/>
      <c r="G177" s="51"/>
      <c r="H177" s="51"/>
      <c r="I177" s="51"/>
      <c r="J177" s="46"/>
      <c r="K177" s="51"/>
      <c r="L177" s="51"/>
    </row>
    <row r="178" spans="1:12" ht="12.75">
      <c r="A178" s="299"/>
      <c r="B178" s="46"/>
      <c r="C178" s="46" t="s">
        <v>97</v>
      </c>
      <c r="D178" s="51"/>
      <c r="E178" s="51"/>
      <c r="F178" s="51"/>
      <c r="G178" s="51"/>
      <c r="H178" s="51">
        <v>5000</v>
      </c>
      <c r="I178" s="51">
        <v>5000</v>
      </c>
      <c r="J178" s="46"/>
      <c r="K178" s="51">
        <v>5000</v>
      </c>
      <c r="L178" s="51"/>
    </row>
    <row r="179" spans="1:12" ht="12.75">
      <c r="A179" s="54"/>
      <c r="B179" s="47"/>
      <c r="C179" s="54" t="s">
        <v>153</v>
      </c>
      <c r="D179" s="55">
        <v>0</v>
      </c>
      <c r="E179" s="55">
        <v>0</v>
      </c>
      <c r="F179" s="55"/>
      <c r="G179" s="55"/>
      <c r="H179" s="55">
        <f>+H178</f>
        <v>5000</v>
      </c>
      <c r="I179" s="55">
        <f>+I178</f>
        <v>5000</v>
      </c>
      <c r="J179" s="55">
        <f>+J178</f>
        <v>0</v>
      </c>
      <c r="K179" s="55">
        <f>+K178</f>
        <v>5000</v>
      </c>
      <c r="L179" s="55"/>
    </row>
    <row r="180" spans="1:12" s="37" customFormat="1" ht="12.75">
      <c r="A180" s="54">
        <v>14</v>
      </c>
      <c r="B180" s="47"/>
      <c r="C180" s="47" t="s">
        <v>200</v>
      </c>
      <c r="D180" s="55"/>
      <c r="E180" s="55"/>
      <c r="F180" s="55"/>
      <c r="G180" s="55"/>
      <c r="H180" s="55"/>
      <c r="I180" s="55"/>
      <c r="J180" s="47"/>
      <c r="K180" s="55"/>
      <c r="L180" s="55"/>
    </row>
    <row r="181" spans="1:12" ht="12.75">
      <c r="A181" s="299"/>
      <c r="B181" s="46"/>
      <c r="C181" s="46" t="s">
        <v>147</v>
      </c>
      <c r="D181" s="55"/>
      <c r="E181" s="55"/>
      <c r="F181" s="55"/>
      <c r="G181" s="55"/>
      <c r="H181" s="55"/>
      <c r="I181" s="55"/>
      <c r="J181" s="46"/>
      <c r="K181" s="55"/>
      <c r="L181" s="55"/>
    </row>
    <row r="182" spans="1:12" ht="12.75">
      <c r="A182" s="54"/>
      <c r="B182" s="46"/>
      <c r="C182" s="46" t="s">
        <v>148</v>
      </c>
      <c r="D182" s="51"/>
      <c r="E182" s="51"/>
      <c r="F182" s="51"/>
      <c r="G182" s="51"/>
      <c r="H182" s="51"/>
      <c r="I182" s="51"/>
      <c r="J182" s="46"/>
      <c r="K182" s="51"/>
      <c r="L182" s="51"/>
    </row>
    <row r="183" spans="1:12" ht="12.75">
      <c r="A183" s="54"/>
      <c r="B183" s="46"/>
      <c r="C183" s="46" t="s">
        <v>149</v>
      </c>
      <c r="D183" s="51"/>
      <c r="E183" s="51"/>
      <c r="F183" s="51"/>
      <c r="G183" s="51"/>
      <c r="H183" s="51"/>
      <c r="I183" s="51"/>
      <c r="J183" s="46"/>
      <c r="K183" s="51"/>
      <c r="L183" s="51"/>
    </row>
    <row r="184" spans="1:12" ht="12.75">
      <c r="A184" s="299"/>
      <c r="B184" s="46"/>
      <c r="C184" s="46" t="s">
        <v>154</v>
      </c>
      <c r="D184" s="51"/>
      <c r="E184" s="51"/>
      <c r="F184" s="51"/>
      <c r="G184" s="51"/>
      <c r="H184" s="51">
        <v>270</v>
      </c>
      <c r="I184" s="51">
        <v>270</v>
      </c>
      <c r="J184" s="46"/>
      <c r="K184" s="51">
        <v>270</v>
      </c>
      <c r="L184" s="51"/>
    </row>
    <row r="185" spans="1:12" ht="12.75">
      <c r="A185" s="54"/>
      <c r="B185" s="46"/>
      <c r="C185" s="54" t="s">
        <v>155</v>
      </c>
      <c r="D185" s="55">
        <v>0</v>
      </c>
      <c r="E185" s="55">
        <v>0</v>
      </c>
      <c r="F185" s="55">
        <v>0</v>
      </c>
      <c r="G185" s="55">
        <v>0</v>
      </c>
      <c r="H185" s="55">
        <f>+H184</f>
        <v>270</v>
      </c>
      <c r="I185" s="55">
        <f>+I184</f>
        <v>270</v>
      </c>
      <c r="J185" s="55">
        <f>+J184</f>
        <v>0</v>
      </c>
      <c r="K185" s="55">
        <f>+K184</f>
        <v>270</v>
      </c>
      <c r="L185" s="55"/>
    </row>
    <row r="186" spans="1:12" ht="12.75">
      <c r="A186" s="54">
        <v>15</v>
      </c>
      <c r="B186" s="47"/>
      <c r="C186" s="47" t="s">
        <v>201</v>
      </c>
      <c r="D186" s="51"/>
      <c r="E186" s="51"/>
      <c r="F186" s="51"/>
      <c r="G186" s="51"/>
      <c r="H186" s="51"/>
      <c r="I186" s="51"/>
      <c r="J186" s="46"/>
      <c r="K186" s="51"/>
      <c r="L186" s="51"/>
    </row>
    <row r="187" spans="1:12" ht="12.75">
      <c r="A187" s="299"/>
      <c r="B187" s="47"/>
      <c r="C187" s="47" t="s">
        <v>87</v>
      </c>
      <c r="D187" s="51"/>
      <c r="E187" s="51"/>
      <c r="F187" s="51"/>
      <c r="G187" s="51"/>
      <c r="H187" s="51"/>
      <c r="I187" s="51"/>
      <c r="J187" s="46"/>
      <c r="K187" s="51"/>
      <c r="L187" s="51"/>
    </row>
    <row r="188" spans="1:12" ht="12.75">
      <c r="A188" s="299"/>
      <c r="B188" s="47"/>
      <c r="C188" s="46" t="s">
        <v>341</v>
      </c>
      <c r="D188" s="51">
        <v>0</v>
      </c>
      <c r="E188" s="51">
        <v>0</v>
      </c>
      <c r="F188" s="51">
        <v>0</v>
      </c>
      <c r="G188" s="51">
        <v>50</v>
      </c>
      <c r="H188" s="51"/>
      <c r="I188" s="51"/>
      <c r="J188" s="46"/>
      <c r="K188" s="51"/>
      <c r="L188" s="51"/>
    </row>
    <row r="189" spans="1:12" ht="12.75">
      <c r="A189" s="54"/>
      <c r="B189" s="46"/>
      <c r="C189" s="46" t="s">
        <v>233</v>
      </c>
      <c r="D189" s="51">
        <v>0</v>
      </c>
      <c r="E189" s="51">
        <v>1463</v>
      </c>
      <c r="F189" s="51">
        <v>1463</v>
      </c>
      <c r="G189" s="51">
        <v>0</v>
      </c>
      <c r="H189" s="51"/>
      <c r="I189" s="51"/>
      <c r="J189" s="46"/>
      <c r="K189" s="51"/>
      <c r="L189" s="51"/>
    </row>
    <row r="190" spans="1:12" ht="12.75">
      <c r="A190" s="54"/>
      <c r="B190" s="46"/>
      <c r="C190" s="46" t="s">
        <v>156</v>
      </c>
      <c r="D190" s="51"/>
      <c r="E190" s="51"/>
      <c r="F190" s="51"/>
      <c r="G190" s="51"/>
      <c r="H190" s="51"/>
      <c r="I190" s="51"/>
      <c r="J190" s="46"/>
      <c r="K190" s="51"/>
      <c r="L190" s="51"/>
    </row>
    <row r="191" spans="1:12" ht="12.75">
      <c r="A191" s="299"/>
      <c r="B191" s="46"/>
      <c r="C191" s="46" t="s">
        <v>109</v>
      </c>
      <c r="D191" s="51"/>
      <c r="E191" s="51"/>
      <c r="F191" s="51"/>
      <c r="G191" s="51"/>
      <c r="H191" s="51">
        <v>17919</v>
      </c>
      <c r="I191" s="51">
        <v>18174</v>
      </c>
      <c r="J191" s="46"/>
      <c r="K191" s="51">
        <v>20861</v>
      </c>
      <c r="L191" s="51">
        <v>20863</v>
      </c>
    </row>
    <row r="192" spans="1:12" ht="12.75">
      <c r="A192" s="299"/>
      <c r="B192" s="46"/>
      <c r="C192" s="46" t="s">
        <v>93</v>
      </c>
      <c r="D192" s="51"/>
      <c r="E192" s="51"/>
      <c r="F192" s="51"/>
      <c r="G192" s="51"/>
      <c r="H192" s="51">
        <v>4838</v>
      </c>
      <c r="I192" s="51">
        <v>4907</v>
      </c>
      <c r="J192" s="46"/>
      <c r="K192" s="51">
        <v>5135</v>
      </c>
      <c r="L192" s="51">
        <v>5290</v>
      </c>
    </row>
    <row r="193" spans="1:12" ht="12.75">
      <c r="A193" s="301"/>
      <c r="B193" s="46"/>
      <c r="C193" s="46" t="s">
        <v>110</v>
      </c>
      <c r="D193" s="51"/>
      <c r="E193" s="51"/>
      <c r="F193" s="51"/>
      <c r="G193" s="51"/>
      <c r="H193" s="51">
        <v>3500</v>
      </c>
      <c r="I193" s="51">
        <v>5017</v>
      </c>
      <c r="J193" s="46"/>
      <c r="K193" s="51">
        <v>6335</v>
      </c>
      <c r="L193" s="51">
        <v>7234</v>
      </c>
    </row>
    <row r="194" spans="1:12" ht="12.75">
      <c r="A194" s="301"/>
      <c r="B194" s="46"/>
      <c r="C194" s="46" t="s">
        <v>196</v>
      </c>
      <c r="D194" s="51"/>
      <c r="E194" s="51"/>
      <c r="F194" s="51"/>
      <c r="G194" s="51"/>
      <c r="H194" s="51">
        <v>0</v>
      </c>
      <c r="I194" s="51">
        <v>0</v>
      </c>
      <c r="J194" s="46"/>
      <c r="K194" s="51">
        <v>337</v>
      </c>
      <c r="L194" s="51">
        <v>337</v>
      </c>
    </row>
    <row r="195" spans="1:12" ht="12.75">
      <c r="A195" s="301"/>
      <c r="B195" s="46"/>
      <c r="C195" s="47" t="s">
        <v>95</v>
      </c>
      <c r="D195" s="51"/>
      <c r="E195" s="51"/>
      <c r="F195" s="51"/>
      <c r="G195" s="51"/>
      <c r="H195" s="51"/>
      <c r="I195" s="51"/>
      <c r="J195" s="46"/>
      <c r="K195" s="51"/>
      <c r="L195" s="51"/>
    </row>
    <row r="196" spans="1:12" ht="12.75">
      <c r="A196" s="301"/>
      <c r="B196" s="46"/>
      <c r="C196" s="46" t="s">
        <v>236</v>
      </c>
      <c r="D196" s="51">
        <v>0</v>
      </c>
      <c r="E196" s="51">
        <v>180</v>
      </c>
      <c r="F196" s="51">
        <v>180</v>
      </c>
      <c r="G196" s="51">
        <v>180</v>
      </c>
      <c r="H196" s="51"/>
      <c r="I196" s="51"/>
      <c r="J196" s="46"/>
      <c r="K196" s="51"/>
      <c r="L196" s="51"/>
    </row>
    <row r="197" spans="1:12" ht="12.75">
      <c r="A197" s="301"/>
      <c r="B197" s="46"/>
      <c r="C197" s="46" t="s">
        <v>97</v>
      </c>
      <c r="D197" s="51"/>
      <c r="E197" s="51"/>
      <c r="F197" s="51"/>
      <c r="G197" s="51"/>
      <c r="H197" s="51">
        <v>0</v>
      </c>
      <c r="I197" s="51">
        <v>663</v>
      </c>
      <c r="J197" s="46"/>
      <c r="K197" s="51">
        <v>663</v>
      </c>
      <c r="L197" s="51">
        <v>626</v>
      </c>
    </row>
    <row r="198" spans="1:12" ht="12.75">
      <c r="A198" s="54"/>
      <c r="B198" s="46"/>
      <c r="C198" s="54" t="s">
        <v>157</v>
      </c>
      <c r="D198" s="55">
        <f>SUM(D188:D197)</f>
        <v>0</v>
      </c>
      <c r="E198" s="55">
        <f>SUM(E188:E197)</f>
        <v>1643</v>
      </c>
      <c r="F198" s="55">
        <f>SUM(F188:F197)</f>
        <v>1643</v>
      </c>
      <c r="G198" s="55">
        <f>SUM(G188:G197)</f>
        <v>230</v>
      </c>
      <c r="H198" s="55">
        <f>SUM(H191:H197)</f>
        <v>26257</v>
      </c>
      <c r="I198" s="55">
        <f>SUM(I191:I197)</f>
        <v>28761</v>
      </c>
      <c r="J198" s="55">
        <f>SUM(J191:J197)</f>
        <v>0</v>
      </c>
      <c r="K198" s="55">
        <f>SUM(K191:K197)</f>
        <v>33331</v>
      </c>
      <c r="L198" s="55">
        <f>SUM(L191:L197)</f>
        <v>34350</v>
      </c>
    </row>
    <row r="199" spans="1:12" s="40" customFormat="1" ht="16.5" customHeight="1">
      <c r="A199" s="54">
        <v>16</v>
      </c>
      <c r="B199" s="300"/>
      <c r="C199" s="47" t="s">
        <v>223</v>
      </c>
      <c r="D199" s="51"/>
      <c r="E199" s="51"/>
      <c r="F199" s="51"/>
      <c r="G199" s="51"/>
      <c r="H199" s="51"/>
      <c r="I199" s="51"/>
      <c r="J199" s="57"/>
      <c r="K199" s="51"/>
      <c r="L199" s="51"/>
    </row>
    <row r="200" spans="1:12" ht="12.75" hidden="1">
      <c r="A200" s="299"/>
      <c r="B200" s="300"/>
      <c r="C200" s="46" t="s">
        <v>87</v>
      </c>
      <c r="D200" s="51"/>
      <c r="E200" s="51"/>
      <c r="F200" s="51"/>
      <c r="G200" s="51"/>
      <c r="H200" s="51"/>
      <c r="I200" s="51"/>
      <c r="J200" s="46"/>
      <c r="K200" s="51"/>
      <c r="L200" s="51"/>
    </row>
    <row r="201" spans="1:12" ht="12.75" hidden="1">
      <c r="A201" s="299"/>
      <c r="B201" s="46"/>
      <c r="C201" s="46" t="s">
        <v>158</v>
      </c>
      <c r="D201" s="51"/>
      <c r="E201" s="51"/>
      <c r="F201" s="51"/>
      <c r="G201" s="51"/>
      <c r="H201" s="51">
        <v>3988</v>
      </c>
      <c r="I201" s="51">
        <v>3988</v>
      </c>
      <c r="J201" s="46"/>
      <c r="K201" s="51"/>
      <c r="L201" s="51"/>
    </row>
    <row r="202" spans="1:12" ht="12.75" hidden="1">
      <c r="A202" s="299"/>
      <c r="B202" s="46"/>
      <c r="C202" s="46" t="s">
        <v>95</v>
      </c>
      <c r="D202" s="51"/>
      <c r="E202" s="51"/>
      <c r="F202" s="51"/>
      <c r="G202" s="51"/>
      <c r="H202" s="51"/>
      <c r="I202" s="51"/>
      <c r="J202" s="46"/>
      <c r="K202" s="51"/>
      <c r="L202" s="51"/>
    </row>
    <row r="203" spans="1:12" ht="12.75" hidden="1">
      <c r="A203" s="299"/>
      <c r="B203" s="46"/>
      <c r="C203" s="46" t="s">
        <v>159</v>
      </c>
      <c r="D203" s="51"/>
      <c r="E203" s="51"/>
      <c r="F203" s="51"/>
      <c r="G203" s="51"/>
      <c r="H203" s="51">
        <v>2800</v>
      </c>
      <c r="I203" s="51">
        <v>2800</v>
      </c>
      <c r="J203" s="46"/>
      <c r="K203" s="51"/>
      <c r="L203" s="51"/>
    </row>
    <row r="204" spans="1:12" ht="12.75">
      <c r="A204" s="299"/>
      <c r="B204" s="46"/>
      <c r="C204" s="47" t="s">
        <v>100</v>
      </c>
      <c r="D204" s="51"/>
      <c r="E204" s="51"/>
      <c r="F204" s="51"/>
      <c r="G204" s="51"/>
      <c r="H204" s="51"/>
      <c r="I204" s="51"/>
      <c r="J204" s="46"/>
      <c r="K204" s="51"/>
      <c r="L204" s="51"/>
    </row>
    <row r="205" spans="1:12" ht="12.75">
      <c r="A205" s="299"/>
      <c r="B205" s="46"/>
      <c r="C205" s="47" t="s">
        <v>341</v>
      </c>
      <c r="D205" s="51">
        <v>0</v>
      </c>
      <c r="E205" s="51">
        <v>0</v>
      </c>
      <c r="F205" s="51">
        <v>0</v>
      </c>
      <c r="G205" s="51">
        <v>265</v>
      </c>
      <c r="H205" s="51"/>
      <c r="I205" s="51"/>
      <c r="J205" s="46"/>
      <c r="K205" s="51"/>
      <c r="L205" s="51"/>
    </row>
    <row r="206" spans="1:12" ht="12.75">
      <c r="A206" s="54"/>
      <c r="B206" s="46"/>
      <c r="C206" s="46" t="s">
        <v>148</v>
      </c>
      <c r="D206" s="51"/>
      <c r="E206" s="51"/>
      <c r="F206" s="51"/>
      <c r="G206" s="51"/>
      <c r="H206" s="51"/>
      <c r="I206" s="51"/>
      <c r="J206" s="46"/>
      <c r="K206" s="51"/>
      <c r="L206" s="51"/>
    </row>
    <row r="207" spans="1:12" ht="12.75">
      <c r="A207" s="299"/>
      <c r="B207" s="46"/>
      <c r="C207" s="46" t="s">
        <v>103</v>
      </c>
      <c r="D207" s="51"/>
      <c r="E207" s="51"/>
      <c r="F207" s="51"/>
      <c r="G207" s="51"/>
      <c r="H207" s="51">
        <v>9017</v>
      </c>
      <c r="I207" s="51">
        <v>9017</v>
      </c>
      <c r="J207" s="46"/>
      <c r="K207" s="51">
        <v>9017</v>
      </c>
      <c r="L207" s="51">
        <v>7740</v>
      </c>
    </row>
    <row r="208" spans="1:12" ht="12.75">
      <c r="A208" s="299"/>
      <c r="B208" s="46"/>
      <c r="C208" s="47" t="s">
        <v>95</v>
      </c>
      <c r="D208" s="51"/>
      <c r="E208" s="51"/>
      <c r="F208" s="51"/>
      <c r="G208" s="51"/>
      <c r="H208" s="51"/>
      <c r="I208" s="51"/>
      <c r="J208" s="46"/>
      <c r="K208" s="51"/>
      <c r="L208" s="51"/>
    </row>
    <row r="209" spans="1:12" ht="12.75">
      <c r="A209" s="299"/>
      <c r="B209" s="46"/>
      <c r="C209" s="46" t="s">
        <v>97</v>
      </c>
      <c r="D209" s="51"/>
      <c r="E209" s="51"/>
      <c r="F209" s="51"/>
      <c r="G209" s="51"/>
      <c r="H209" s="51"/>
      <c r="I209" s="51">
        <v>50</v>
      </c>
      <c r="J209" s="46"/>
      <c r="K209" s="51">
        <v>50</v>
      </c>
      <c r="L209" s="51">
        <v>0</v>
      </c>
    </row>
    <row r="210" spans="1:12" ht="12.75">
      <c r="A210" s="54"/>
      <c r="B210" s="46"/>
      <c r="C210" s="54" t="s">
        <v>222</v>
      </c>
      <c r="D210" s="55">
        <f>SUM(D205:D209)</f>
        <v>0</v>
      </c>
      <c r="E210" s="55">
        <f>SUM(E205:E209)</f>
        <v>0</v>
      </c>
      <c r="F210" s="55">
        <f>SUM(F205:F209)</f>
        <v>0</v>
      </c>
      <c r="G210" s="55">
        <f>SUM(G205:G209)</f>
        <v>265</v>
      </c>
      <c r="H210" s="55">
        <f>SUM(H207:H209)</f>
        <v>9017</v>
      </c>
      <c r="I210" s="55">
        <f>SUM(I207:I209)</f>
        <v>9067</v>
      </c>
      <c r="J210" s="55">
        <f>SUM(J207:J209)</f>
        <v>0</v>
      </c>
      <c r="K210" s="55">
        <f>SUM(K207:K209)</f>
        <v>9067</v>
      </c>
      <c r="L210" s="55">
        <f>SUM(L207:L209)</f>
        <v>7740</v>
      </c>
    </row>
    <row r="211" spans="1:12" ht="12.75">
      <c r="A211" s="54">
        <v>17</v>
      </c>
      <c r="B211" s="47"/>
      <c r="C211" s="47" t="s">
        <v>160</v>
      </c>
      <c r="D211" s="51"/>
      <c r="E211" s="51"/>
      <c r="F211" s="51"/>
      <c r="G211" s="51"/>
      <c r="H211" s="51"/>
      <c r="I211" s="51"/>
      <c r="J211" s="46"/>
      <c r="K211" s="51"/>
      <c r="L211" s="51"/>
    </row>
    <row r="212" spans="1:12" ht="12.75">
      <c r="A212" s="299"/>
      <c r="B212" s="300"/>
      <c r="C212" s="46" t="s">
        <v>100</v>
      </c>
      <c r="D212" s="51"/>
      <c r="E212" s="51"/>
      <c r="F212" s="51"/>
      <c r="G212" s="51"/>
      <c r="H212" s="51"/>
      <c r="I212" s="51"/>
      <c r="J212" s="46"/>
      <c r="K212" s="51"/>
      <c r="L212" s="51"/>
    </row>
    <row r="213" spans="1:12" ht="12.75">
      <c r="A213" s="299"/>
      <c r="B213" s="300"/>
      <c r="C213" s="46" t="s">
        <v>195</v>
      </c>
      <c r="D213" s="51">
        <v>0</v>
      </c>
      <c r="E213" s="51">
        <v>0</v>
      </c>
      <c r="F213" s="51">
        <v>0</v>
      </c>
      <c r="G213" s="51">
        <v>170</v>
      </c>
      <c r="H213" s="51"/>
      <c r="I213" s="51"/>
      <c r="J213" s="46"/>
      <c r="K213" s="51"/>
      <c r="L213" s="51"/>
    </row>
    <row r="214" spans="1:12" ht="12.75">
      <c r="A214" s="299"/>
      <c r="B214" s="46"/>
      <c r="C214" s="46" t="s">
        <v>129</v>
      </c>
      <c r="D214" s="51">
        <v>11780</v>
      </c>
      <c r="E214" s="51">
        <v>4588</v>
      </c>
      <c r="F214" s="51">
        <v>4967</v>
      </c>
      <c r="G214" s="51">
        <v>4967</v>
      </c>
      <c r="H214" s="51"/>
      <c r="I214" s="51"/>
      <c r="J214" s="46"/>
      <c r="K214" s="51"/>
      <c r="L214" s="51"/>
    </row>
    <row r="215" spans="1:12" ht="12.75">
      <c r="A215" s="54"/>
      <c r="B215" s="46"/>
      <c r="C215" s="46" t="s">
        <v>148</v>
      </c>
      <c r="D215" s="51"/>
      <c r="E215" s="51"/>
      <c r="F215" s="51"/>
      <c r="G215" s="51"/>
      <c r="H215" s="51"/>
      <c r="I215" s="51"/>
      <c r="J215" s="46"/>
      <c r="K215" s="51"/>
      <c r="L215" s="51"/>
    </row>
    <row r="216" spans="1:12" ht="12.75">
      <c r="A216" s="299"/>
      <c r="B216" s="46"/>
      <c r="C216" s="46" t="s">
        <v>109</v>
      </c>
      <c r="D216" s="51"/>
      <c r="E216" s="51"/>
      <c r="F216" s="51"/>
      <c r="G216" s="51"/>
      <c r="H216" s="51">
        <v>3500</v>
      </c>
      <c r="I216" s="51">
        <v>1450</v>
      </c>
      <c r="J216" s="46"/>
      <c r="K216" s="51">
        <v>1742</v>
      </c>
      <c r="L216" s="51">
        <v>1742</v>
      </c>
    </row>
    <row r="217" spans="1:12" ht="12.75">
      <c r="A217" s="299"/>
      <c r="B217" s="46"/>
      <c r="C217" s="46" t="s">
        <v>93</v>
      </c>
      <c r="D217" s="51"/>
      <c r="E217" s="51"/>
      <c r="F217" s="51"/>
      <c r="G217" s="51"/>
      <c r="H217" s="51">
        <v>945</v>
      </c>
      <c r="I217" s="51">
        <v>392</v>
      </c>
      <c r="J217" s="46"/>
      <c r="K217" s="51">
        <v>470</v>
      </c>
      <c r="L217" s="51">
        <v>423</v>
      </c>
    </row>
    <row r="218" spans="1:12" ht="12.75">
      <c r="A218" s="299"/>
      <c r="B218" s="46"/>
      <c r="C218" s="46" t="s">
        <v>202</v>
      </c>
      <c r="D218" s="51"/>
      <c r="E218" s="51"/>
      <c r="F218" s="51"/>
      <c r="G218" s="51"/>
      <c r="H218" s="51">
        <v>21820</v>
      </c>
      <c r="I218" s="51">
        <v>9476</v>
      </c>
      <c r="J218" s="46"/>
      <c r="K218" s="51">
        <v>14467</v>
      </c>
      <c r="L218" s="51">
        <v>13796</v>
      </c>
    </row>
    <row r="219" spans="1:12" ht="12.75">
      <c r="A219" s="54"/>
      <c r="B219" s="46"/>
      <c r="C219" s="54" t="s">
        <v>161</v>
      </c>
      <c r="D219" s="55">
        <f>SUM(D213:D218)</f>
        <v>11780</v>
      </c>
      <c r="E219" s="55">
        <f>SUM(E213:E218)</f>
        <v>4588</v>
      </c>
      <c r="F219" s="55">
        <f>SUM(F213:F218)</f>
        <v>4967</v>
      </c>
      <c r="G219" s="55">
        <f>SUM(G213:G218)</f>
        <v>5137</v>
      </c>
      <c r="H219" s="55">
        <f>SUM(H214:H218)</f>
        <v>26265</v>
      </c>
      <c r="I219" s="55">
        <f>SUM(I214:I218)</f>
        <v>11318</v>
      </c>
      <c r="J219" s="55">
        <f>SUM(J214:J218)</f>
        <v>0</v>
      </c>
      <c r="K219" s="55">
        <f>SUM(K214:K218)</f>
        <v>16679</v>
      </c>
      <c r="L219" s="55">
        <f>SUM(L214:L218)</f>
        <v>15961</v>
      </c>
    </row>
    <row r="220" spans="1:12" ht="12.75">
      <c r="A220" s="54">
        <v>18</v>
      </c>
      <c r="B220" s="47"/>
      <c r="C220" s="47" t="s">
        <v>224</v>
      </c>
      <c r="D220" s="51"/>
      <c r="E220" s="51"/>
      <c r="F220" s="51"/>
      <c r="G220" s="51"/>
      <c r="H220" s="51"/>
      <c r="I220" s="51"/>
      <c r="J220" s="46"/>
      <c r="K220" s="51"/>
      <c r="L220" s="51"/>
    </row>
    <row r="221" spans="1:12" ht="12.75">
      <c r="A221" s="299"/>
      <c r="B221" s="300"/>
      <c r="C221" s="46" t="s">
        <v>197</v>
      </c>
      <c r="D221" s="51">
        <v>10332</v>
      </c>
      <c r="E221" s="51">
        <v>10332</v>
      </c>
      <c r="F221" s="51">
        <v>14558</v>
      </c>
      <c r="G221" s="51">
        <v>14554</v>
      </c>
      <c r="H221" s="51"/>
      <c r="I221" s="51"/>
      <c r="J221" s="46"/>
      <c r="K221" s="51"/>
      <c r="L221" s="51"/>
    </row>
    <row r="222" spans="1:12" ht="12.75">
      <c r="A222" s="54"/>
      <c r="B222" s="46"/>
      <c r="C222" s="46" t="s">
        <v>195</v>
      </c>
      <c r="D222" s="51">
        <v>1200</v>
      </c>
      <c r="E222" s="51">
        <v>800</v>
      </c>
      <c r="F222" s="51">
        <v>800</v>
      </c>
      <c r="G222" s="51">
        <f>263+4</f>
        <v>267</v>
      </c>
      <c r="H222" s="51"/>
      <c r="I222" s="51"/>
      <c r="J222" s="46"/>
      <c r="K222" s="51"/>
      <c r="L222" s="51"/>
    </row>
    <row r="223" spans="1:12" ht="12.75">
      <c r="A223" s="54"/>
      <c r="B223" s="46"/>
      <c r="C223" s="46" t="s">
        <v>265</v>
      </c>
      <c r="D223" s="51">
        <v>0</v>
      </c>
      <c r="E223" s="51">
        <v>0</v>
      </c>
      <c r="F223" s="51">
        <v>0</v>
      </c>
      <c r="G223" s="51"/>
      <c r="H223" s="51"/>
      <c r="I223" s="51"/>
      <c r="J223" s="46"/>
      <c r="K223" s="51"/>
      <c r="L223" s="51"/>
    </row>
    <row r="224" spans="1:12" ht="12.75">
      <c r="A224" s="299"/>
      <c r="B224" s="46"/>
      <c r="C224" s="46" t="s">
        <v>109</v>
      </c>
      <c r="D224" s="51"/>
      <c r="E224" s="51"/>
      <c r="F224" s="51"/>
      <c r="G224" s="51"/>
      <c r="H224" s="51"/>
      <c r="I224" s="51"/>
      <c r="J224" s="46"/>
      <c r="K224" s="51"/>
      <c r="L224" s="51"/>
    </row>
    <row r="225" spans="1:12" ht="12.75">
      <c r="A225" s="299"/>
      <c r="B225" s="46"/>
      <c r="C225" s="46" t="s">
        <v>93</v>
      </c>
      <c r="D225" s="51"/>
      <c r="E225" s="51"/>
      <c r="F225" s="51"/>
      <c r="G225" s="51"/>
      <c r="H225" s="51"/>
      <c r="I225" s="51"/>
      <c r="J225" s="46"/>
      <c r="K225" s="51"/>
      <c r="L225" s="51"/>
    </row>
    <row r="226" spans="1:12" ht="12.75">
      <c r="A226" s="299"/>
      <c r="B226" s="46"/>
      <c r="C226" s="46" t="s">
        <v>202</v>
      </c>
      <c r="D226" s="51"/>
      <c r="E226" s="51"/>
      <c r="F226" s="51"/>
      <c r="G226" s="51"/>
      <c r="H226" s="51">
        <v>3000</v>
      </c>
      <c r="I226" s="51">
        <v>1400</v>
      </c>
      <c r="J226" s="46"/>
      <c r="K226" s="51">
        <v>1314</v>
      </c>
      <c r="L226" s="51">
        <v>878</v>
      </c>
    </row>
    <row r="227" spans="1:12" ht="12.75">
      <c r="A227" s="299"/>
      <c r="B227" s="46"/>
      <c r="C227" s="46" t="s">
        <v>196</v>
      </c>
      <c r="D227" s="51"/>
      <c r="E227" s="51"/>
      <c r="F227" s="51"/>
      <c r="G227" s="51"/>
      <c r="H227" s="51">
        <v>10332</v>
      </c>
      <c r="I227" s="51">
        <v>10332</v>
      </c>
      <c r="J227" s="46"/>
      <c r="K227" s="51">
        <v>14558</v>
      </c>
      <c r="L227" s="51">
        <v>14554</v>
      </c>
    </row>
    <row r="228" spans="1:12" ht="12.75">
      <c r="A228" s="299"/>
      <c r="B228" s="46"/>
      <c r="C228" s="47" t="s">
        <v>95</v>
      </c>
      <c r="D228" s="51"/>
      <c r="E228" s="51"/>
      <c r="F228" s="51"/>
      <c r="G228" s="51"/>
      <c r="H228" s="51"/>
      <c r="I228" s="51"/>
      <c r="J228" s="46"/>
      <c r="K228" s="51"/>
      <c r="L228" s="51"/>
    </row>
    <row r="229" spans="1:12" ht="12.75">
      <c r="A229" s="299"/>
      <c r="B229" s="46"/>
      <c r="C229" s="46" t="s">
        <v>342</v>
      </c>
      <c r="D229" s="51">
        <v>0</v>
      </c>
      <c r="E229" s="51">
        <v>0</v>
      </c>
      <c r="F229" s="51">
        <v>700</v>
      </c>
      <c r="G229" s="51">
        <v>700</v>
      </c>
      <c r="H229" s="51"/>
      <c r="I229" s="51"/>
      <c r="J229" s="46"/>
      <c r="K229" s="51"/>
      <c r="L229" s="51"/>
    </row>
    <row r="230" spans="1:12" ht="12.75">
      <c r="A230" s="299"/>
      <c r="B230" s="46"/>
      <c r="C230" s="46" t="s">
        <v>97</v>
      </c>
      <c r="D230" s="51"/>
      <c r="E230" s="51"/>
      <c r="F230" s="51"/>
      <c r="G230" s="51"/>
      <c r="H230" s="51">
        <v>0</v>
      </c>
      <c r="I230" s="51">
        <v>0</v>
      </c>
      <c r="J230" s="46"/>
      <c r="K230" s="51">
        <v>636</v>
      </c>
      <c r="L230" s="51">
        <v>636</v>
      </c>
    </row>
    <row r="231" spans="1:12" ht="12.75">
      <c r="A231" s="54"/>
      <c r="B231" s="46"/>
      <c r="C231" s="54" t="s">
        <v>225</v>
      </c>
      <c r="D231" s="55">
        <f>SUM(D221:D227)</f>
        <v>11532</v>
      </c>
      <c r="E231" s="55">
        <f>SUM(E221:E227)</f>
        <v>11132</v>
      </c>
      <c r="F231" s="55">
        <f>SUM(F221:F229)</f>
        <v>16058</v>
      </c>
      <c r="G231" s="55">
        <f>SUM(G221:G229)</f>
        <v>15521</v>
      </c>
      <c r="H231" s="55">
        <f>SUM(H221:H230)</f>
        <v>13332</v>
      </c>
      <c r="I231" s="55">
        <f>SUM(I221:I230)</f>
        <v>11732</v>
      </c>
      <c r="J231" s="55">
        <f>SUM(J221:J230)</f>
        <v>0</v>
      </c>
      <c r="K231" s="55">
        <f>SUM(K221:K230)</f>
        <v>16508</v>
      </c>
      <c r="L231" s="55">
        <f>SUM(L221:L230)</f>
        <v>16068</v>
      </c>
    </row>
    <row r="232" spans="1:12" ht="12.75">
      <c r="A232" s="54">
        <v>19</v>
      </c>
      <c r="B232" s="47"/>
      <c r="C232" s="47" t="s">
        <v>226</v>
      </c>
      <c r="D232" s="51"/>
      <c r="E232" s="51"/>
      <c r="F232" s="51"/>
      <c r="G232" s="51"/>
      <c r="H232" s="51"/>
      <c r="I232" s="51"/>
      <c r="J232" s="46"/>
      <c r="K232" s="51"/>
      <c r="L232" s="51"/>
    </row>
    <row r="233" spans="1:12" ht="14.25" customHeight="1">
      <c r="A233" s="54"/>
      <c r="B233" s="47"/>
      <c r="C233" s="46" t="s">
        <v>197</v>
      </c>
      <c r="D233" s="51">
        <v>3217</v>
      </c>
      <c r="E233" s="51">
        <v>2990</v>
      </c>
      <c r="F233" s="51">
        <v>909</v>
      </c>
      <c r="G233" s="51">
        <v>964</v>
      </c>
      <c r="H233" s="51"/>
      <c r="I233" s="51"/>
      <c r="J233" s="46"/>
      <c r="K233" s="51"/>
      <c r="L233" s="51"/>
    </row>
    <row r="234" spans="1:12" ht="14.25" customHeight="1">
      <c r="A234" s="54"/>
      <c r="B234" s="47"/>
      <c r="C234" s="46" t="s">
        <v>195</v>
      </c>
      <c r="D234" s="51">
        <v>480</v>
      </c>
      <c r="E234" s="51">
        <v>120</v>
      </c>
      <c r="F234" s="51">
        <v>120</v>
      </c>
      <c r="G234" s="51">
        <v>293</v>
      </c>
      <c r="H234" s="51"/>
      <c r="I234" s="51"/>
      <c r="J234" s="46"/>
      <c r="K234" s="51"/>
      <c r="L234" s="51"/>
    </row>
    <row r="235" spans="1:12" ht="14.25" customHeight="1">
      <c r="A235" s="54"/>
      <c r="B235" s="47"/>
      <c r="C235" s="46" t="s">
        <v>109</v>
      </c>
      <c r="D235" s="51"/>
      <c r="E235" s="51"/>
      <c r="F235" s="51"/>
      <c r="G235" s="51"/>
      <c r="H235" s="51"/>
      <c r="I235" s="51"/>
      <c r="J235" s="46"/>
      <c r="K235" s="51"/>
      <c r="L235" s="51"/>
    </row>
    <row r="236" spans="1:12" ht="14.25" customHeight="1">
      <c r="A236" s="54"/>
      <c r="B236" s="47"/>
      <c r="C236" s="46" t="s">
        <v>93</v>
      </c>
      <c r="D236" s="51"/>
      <c r="E236" s="51"/>
      <c r="F236" s="51"/>
      <c r="G236" s="51"/>
      <c r="H236" s="51"/>
      <c r="I236" s="51"/>
      <c r="J236" s="46"/>
      <c r="K236" s="51"/>
      <c r="L236" s="51"/>
    </row>
    <row r="237" spans="1:12" ht="14.25" customHeight="1">
      <c r="A237" s="54"/>
      <c r="B237" s="47"/>
      <c r="C237" s="46" t="s">
        <v>202</v>
      </c>
      <c r="D237" s="51"/>
      <c r="E237" s="51"/>
      <c r="F237" s="51"/>
      <c r="G237" s="51"/>
      <c r="H237" s="51">
        <v>1560</v>
      </c>
      <c r="I237" s="51">
        <v>390</v>
      </c>
      <c r="J237" s="46"/>
      <c r="K237" s="51">
        <v>678</v>
      </c>
      <c r="L237" s="51">
        <v>750</v>
      </c>
    </row>
    <row r="238" spans="1:12" ht="14.25" customHeight="1">
      <c r="A238" s="54"/>
      <c r="B238" s="47"/>
      <c r="C238" s="46" t="s">
        <v>196</v>
      </c>
      <c r="D238" s="51"/>
      <c r="E238" s="51"/>
      <c r="F238" s="51"/>
      <c r="G238" s="51"/>
      <c r="H238" s="51">
        <v>2915</v>
      </c>
      <c r="I238" s="51">
        <v>2915</v>
      </c>
      <c r="J238" s="46"/>
      <c r="K238" s="51">
        <v>834</v>
      </c>
      <c r="L238" s="51">
        <v>964</v>
      </c>
    </row>
    <row r="239" spans="1:12" ht="14.25" customHeight="1">
      <c r="A239" s="54"/>
      <c r="B239" s="47"/>
      <c r="C239" s="54" t="s">
        <v>203</v>
      </c>
      <c r="D239" s="55">
        <f aca="true" t="shared" si="10" ref="D239:L239">SUM(D233:D238)</f>
        <v>3697</v>
      </c>
      <c r="E239" s="55">
        <f t="shared" si="10"/>
        <v>3110</v>
      </c>
      <c r="F239" s="55">
        <f t="shared" si="10"/>
        <v>1029</v>
      </c>
      <c r="G239" s="55">
        <f t="shared" si="10"/>
        <v>1257</v>
      </c>
      <c r="H239" s="55">
        <f t="shared" si="10"/>
        <v>4475</v>
      </c>
      <c r="I239" s="55">
        <f t="shared" si="10"/>
        <v>3305</v>
      </c>
      <c r="J239" s="55">
        <f t="shared" si="10"/>
        <v>0</v>
      </c>
      <c r="K239" s="55">
        <f t="shared" si="10"/>
        <v>1512</v>
      </c>
      <c r="L239" s="55">
        <f t="shared" si="10"/>
        <v>1714</v>
      </c>
    </row>
    <row r="240" spans="1:12" ht="12.75">
      <c r="A240" s="54">
        <v>20</v>
      </c>
      <c r="B240" s="47"/>
      <c r="C240" s="47" t="s">
        <v>162</v>
      </c>
      <c r="D240" s="51"/>
      <c r="E240" s="51"/>
      <c r="F240" s="51"/>
      <c r="G240" s="51"/>
      <c r="H240" s="51"/>
      <c r="I240" s="51"/>
      <c r="J240" s="46"/>
      <c r="K240" s="51"/>
      <c r="L240" s="51"/>
    </row>
    <row r="241" spans="1:12" ht="12.75">
      <c r="A241" s="299"/>
      <c r="B241" s="300"/>
      <c r="C241" s="46" t="s">
        <v>147</v>
      </c>
      <c r="D241" s="51"/>
      <c r="E241" s="51"/>
      <c r="F241" s="51"/>
      <c r="G241" s="51"/>
      <c r="H241" s="51"/>
      <c r="I241" s="51"/>
      <c r="J241" s="46"/>
      <c r="K241" s="51"/>
      <c r="L241" s="51"/>
    </row>
    <row r="242" spans="1:12" ht="12.75">
      <c r="A242" s="299"/>
      <c r="B242" s="46"/>
      <c r="C242" s="46" t="s">
        <v>197</v>
      </c>
      <c r="D242" s="51">
        <v>313</v>
      </c>
      <c r="E242" s="51">
        <v>313</v>
      </c>
      <c r="F242" s="51">
        <v>313</v>
      </c>
      <c r="G242" s="51">
        <v>183</v>
      </c>
      <c r="H242" s="51"/>
      <c r="I242" s="51"/>
      <c r="J242" s="46"/>
      <c r="K242" s="51"/>
      <c r="L242" s="51"/>
    </row>
    <row r="243" spans="1:12" ht="12.75">
      <c r="A243" s="299"/>
      <c r="B243" s="46"/>
      <c r="C243" s="46" t="s">
        <v>12</v>
      </c>
      <c r="D243" s="51"/>
      <c r="E243" s="51"/>
      <c r="F243" s="51"/>
      <c r="G243" s="51"/>
      <c r="H243" s="51">
        <v>313</v>
      </c>
      <c r="I243" s="51">
        <v>313</v>
      </c>
      <c r="J243" s="46"/>
      <c r="K243" s="51">
        <v>313</v>
      </c>
      <c r="L243" s="51">
        <v>157</v>
      </c>
    </row>
    <row r="244" spans="1:12" ht="12.75">
      <c r="A244" s="299"/>
      <c r="B244" s="46"/>
      <c r="C244" s="54" t="s">
        <v>163</v>
      </c>
      <c r="D244" s="55">
        <v>313</v>
      </c>
      <c r="E244" s="55">
        <f>+E242</f>
        <v>313</v>
      </c>
      <c r="F244" s="55">
        <f>+F242</f>
        <v>313</v>
      </c>
      <c r="G244" s="55">
        <f>+G242</f>
        <v>183</v>
      </c>
      <c r="H244" s="55">
        <v>313</v>
      </c>
      <c r="I244" s="55">
        <v>313</v>
      </c>
      <c r="J244" s="55">
        <v>313</v>
      </c>
      <c r="K244" s="55">
        <v>313</v>
      </c>
      <c r="L244" s="55">
        <f>+L243</f>
        <v>157</v>
      </c>
    </row>
    <row r="245" spans="1:12" ht="12.75">
      <c r="A245" s="54">
        <v>21</v>
      </c>
      <c r="B245" s="300"/>
      <c r="C245" s="47" t="s">
        <v>166</v>
      </c>
      <c r="D245" s="51"/>
      <c r="E245" s="51"/>
      <c r="F245" s="51"/>
      <c r="G245" s="51"/>
      <c r="H245" s="51"/>
      <c r="I245" s="51"/>
      <c r="J245" s="46"/>
      <c r="K245" s="51"/>
      <c r="L245" s="51"/>
    </row>
    <row r="246" spans="1:12" ht="12.75">
      <c r="A246" s="54"/>
      <c r="B246" s="300"/>
      <c r="C246" s="47" t="s">
        <v>167</v>
      </c>
      <c r="D246" s="51"/>
      <c r="E246" s="51"/>
      <c r="F246" s="51"/>
      <c r="G246" s="51"/>
      <c r="H246" s="51"/>
      <c r="I246" s="51"/>
      <c r="J246" s="46"/>
      <c r="K246" s="51"/>
      <c r="L246" s="51"/>
    </row>
    <row r="247" spans="1:12" ht="12.75">
      <c r="A247" s="299"/>
      <c r="B247" s="46"/>
      <c r="C247" s="46" t="s">
        <v>88</v>
      </c>
      <c r="D247" s="51">
        <v>191</v>
      </c>
      <c r="E247" s="51">
        <v>191</v>
      </c>
      <c r="F247" s="51">
        <v>191</v>
      </c>
      <c r="G247" s="51">
        <v>259</v>
      </c>
      <c r="H247" s="51"/>
      <c r="I247" s="51"/>
      <c r="J247" s="46"/>
      <c r="K247" s="51"/>
      <c r="L247" s="51"/>
    </row>
    <row r="248" spans="1:12" ht="12.75">
      <c r="A248" s="299"/>
      <c r="B248" s="46"/>
      <c r="C248" s="46" t="s">
        <v>110</v>
      </c>
      <c r="D248" s="51"/>
      <c r="E248" s="51"/>
      <c r="F248" s="51"/>
      <c r="G248" s="51"/>
      <c r="H248" s="51">
        <v>7594</v>
      </c>
      <c r="I248" s="51">
        <v>7594</v>
      </c>
      <c r="J248" s="46"/>
      <c r="K248" s="51">
        <v>4031</v>
      </c>
      <c r="L248" s="51">
        <v>1849</v>
      </c>
    </row>
    <row r="249" spans="1:12" s="37" customFormat="1" ht="12.75">
      <c r="A249" s="54"/>
      <c r="B249" s="47"/>
      <c r="C249" s="54" t="s">
        <v>168</v>
      </c>
      <c r="D249" s="55">
        <f aca="true" t="shared" si="11" ref="D249:L249">SUM(D247:D248)</f>
        <v>191</v>
      </c>
      <c r="E249" s="55">
        <f t="shared" si="11"/>
        <v>191</v>
      </c>
      <c r="F249" s="55">
        <f t="shared" si="11"/>
        <v>191</v>
      </c>
      <c r="G249" s="55">
        <f t="shared" si="11"/>
        <v>259</v>
      </c>
      <c r="H249" s="55">
        <f t="shared" si="11"/>
        <v>7594</v>
      </c>
      <c r="I249" s="55">
        <f t="shared" si="11"/>
        <v>7594</v>
      </c>
      <c r="J249" s="55">
        <f t="shared" si="11"/>
        <v>0</v>
      </c>
      <c r="K249" s="55">
        <f t="shared" si="11"/>
        <v>4031</v>
      </c>
      <c r="L249" s="55">
        <f t="shared" si="11"/>
        <v>1849</v>
      </c>
    </row>
    <row r="250" spans="1:12" s="37" customFormat="1" ht="12.75">
      <c r="A250" s="54">
        <v>22</v>
      </c>
      <c r="B250" s="47"/>
      <c r="C250" s="47" t="s">
        <v>227</v>
      </c>
      <c r="D250" s="55"/>
      <c r="E250" s="55"/>
      <c r="F250" s="55"/>
      <c r="G250" s="55"/>
      <c r="H250" s="55"/>
      <c r="I250" s="55"/>
      <c r="J250" s="47"/>
      <c r="K250" s="55"/>
      <c r="L250" s="55"/>
    </row>
    <row r="251" spans="1:12" ht="12.75">
      <c r="A251" s="299"/>
      <c r="B251" s="46"/>
      <c r="C251" s="46" t="s">
        <v>100</v>
      </c>
      <c r="D251" s="51"/>
      <c r="E251" s="51"/>
      <c r="F251" s="51"/>
      <c r="G251" s="51"/>
      <c r="H251" s="51"/>
      <c r="I251" s="51"/>
      <c r="J251" s="46"/>
      <c r="K251" s="51"/>
      <c r="L251" s="51"/>
    </row>
    <row r="252" spans="1:12" ht="12.75">
      <c r="A252" s="299"/>
      <c r="B252" s="46"/>
      <c r="C252" s="46" t="s">
        <v>129</v>
      </c>
      <c r="D252" s="51"/>
      <c r="E252" s="51"/>
      <c r="F252" s="51"/>
      <c r="G252" s="51"/>
      <c r="H252" s="51"/>
      <c r="I252" s="51"/>
      <c r="J252" s="46"/>
      <c r="K252" s="51"/>
      <c r="L252" s="51"/>
    </row>
    <row r="253" spans="1:12" ht="12.75">
      <c r="A253" s="299"/>
      <c r="B253" s="46"/>
      <c r="C253" s="46" t="s">
        <v>130</v>
      </c>
      <c r="D253" s="51"/>
      <c r="E253" s="51"/>
      <c r="F253" s="51"/>
      <c r="G253" s="51"/>
      <c r="H253" s="51"/>
      <c r="I253" s="51"/>
      <c r="J253" s="46"/>
      <c r="K253" s="51"/>
      <c r="L253" s="51"/>
    </row>
    <row r="254" spans="1:12" ht="12.75">
      <c r="A254" s="299"/>
      <c r="B254" s="46"/>
      <c r="C254" s="46" t="s">
        <v>109</v>
      </c>
      <c r="D254" s="51"/>
      <c r="E254" s="51"/>
      <c r="F254" s="51"/>
      <c r="G254" s="51"/>
      <c r="H254" s="51">
        <v>70</v>
      </c>
      <c r="I254" s="51">
        <v>70</v>
      </c>
      <c r="J254" s="46"/>
      <c r="K254" s="51">
        <v>70</v>
      </c>
      <c r="L254" s="51"/>
    </row>
    <row r="255" spans="1:12" ht="12.75">
      <c r="A255" s="299"/>
      <c r="B255" s="46"/>
      <c r="C255" s="46" t="s">
        <v>165</v>
      </c>
      <c r="D255" s="51"/>
      <c r="E255" s="51"/>
      <c r="F255" s="51"/>
      <c r="G255" s="51"/>
      <c r="H255" s="51">
        <v>19</v>
      </c>
      <c r="I255" s="51">
        <v>19</v>
      </c>
      <c r="J255" s="46"/>
      <c r="K255" s="51">
        <v>19</v>
      </c>
      <c r="L255" s="51"/>
    </row>
    <row r="256" spans="1:12" ht="12.75">
      <c r="A256" s="299"/>
      <c r="B256" s="46"/>
      <c r="C256" s="46" t="s">
        <v>110</v>
      </c>
      <c r="D256" s="51"/>
      <c r="E256" s="51"/>
      <c r="F256" s="51"/>
      <c r="G256" s="51"/>
      <c r="H256" s="51">
        <v>965</v>
      </c>
      <c r="I256" s="51">
        <v>1065</v>
      </c>
      <c r="J256" s="46"/>
      <c r="K256" s="51">
        <v>1065</v>
      </c>
      <c r="L256" s="51">
        <v>326</v>
      </c>
    </row>
    <row r="257" spans="1:12" s="37" customFormat="1" ht="25.5">
      <c r="A257" s="54"/>
      <c r="B257" s="47"/>
      <c r="C257" s="59" t="s">
        <v>228</v>
      </c>
      <c r="D257" s="55">
        <v>0</v>
      </c>
      <c r="E257" s="55">
        <v>0</v>
      </c>
      <c r="F257" s="55">
        <v>0</v>
      </c>
      <c r="G257" s="55">
        <v>0</v>
      </c>
      <c r="H257" s="55">
        <f>SUM(H254:H256)</f>
        <v>1054</v>
      </c>
      <c r="I257" s="55">
        <f>SUM(I254:I256)</f>
        <v>1154</v>
      </c>
      <c r="J257" s="55">
        <f>SUM(J254:J256)</f>
        <v>0</v>
      </c>
      <c r="K257" s="55">
        <f>SUM(K254:K256)</f>
        <v>1154</v>
      </c>
      <c r="L257" s="55">
        <f>SUM(L254:L256)</f>
        <v>326</v>
      </c>
    </row>
    <row r="258" spans="1:12" s="37" customFormat="1" ht="15" customHeight="1">
      <c r="A258" s="54">
        <v>23</v>
      </c>
      <c r="B258" s="47"/>
      <c r="C258" s="47" t="s">
        <v>169</v>
      </c>
      <c r="D258" s="55"/>
      <c r="E258" s="55"/>
      <c r="F258" s="55"/>
      <c r="G258" s="55"/>
      <c r="H258" s="55"/>
      <c r="I258" s="55"/>
      <c r="J258" s="47"/>
      <c r="K258" s="55"/>
      <c r="L258" s="55"/>
    </row>
    <row r="259" spans="1:12" ht="12.75">
      <c r="A259" s="299"/>
      <c r="B259" s="46"/>
      <c r="C259" s="46" t="s">
        <v>100</v>
      </c>
      <c r="D259" s="51"/>
      <c r="E259" s="51"/>
      <c r="F259" s="51"/>
      <c r="G259" s="51"/>
      <c r="H259" s="51"/>
      <c r="I259" s="51"/>
      <c r="J259" s="46"/>
      <c r="K259" s="51"/>
      <c r="L259" s="51"/>
    </row>
    <row r="260" spans="1:12" ht="12.75">
      <c r="A260" s="299"/>
      <c r="B260" s="46"/>
      <c r="C260" s="46" t="s">
        <v>55</v>
      </c>
      <c r="D260" s="51">
        <v>9823</v>
      </c>
      <c r="E260" s="51">
        <v>9823</v>
      </c>
      <c r="F260" s="51">
        <v>16178</v>
      </c>
      <c r="G260" s="51">
        <v>25578</v>
      </c>
      <c r="H260" s="51"/>
      <c r="I260" s="51"/>
      <c r="J260" s="46"/>
      <c r="K260" s="51"/>
      <c r="L260" s="51"/>
    </row>
    <row r="261" spans="1:12" ht="12.75">
      <c r="A261" s="299"/>
      <c r="B261" s="46"/>
      <c r="C261" s="46" t="s">
        <v>257</v>
      </c>
      <c r="D261" s="51"/>
      <c r="E261" s="51"/>
      <c r="F261" s="51"/>
      <c r="G261" s="51"/>
      <c r="H261" s="51">
        <v>0</v>
      </c>
      <c r="I261" s="51">
        <v>0</v>
      </c>
      <c r="J261" s="46"/>
      <c r="K261" s="51">
        <v>3593</v>
      </c>
      <c r="L261" s="51">
        <v>3593</v>
      </c>
    </row>
    <row r="262" spans="1:12" ht="12.75">
      <c r="A262" s="299"/>
      <c r="B262" s="46"/>
      <c r="C262" s="47" t="s">
        <v>95</v>
      </c>
      <c r="D262" s="51"/>
      <c r="E262" s="51"/>
      <c r="F262" s="51"/>
      <c r="G262" s="51"/>
      <c r="H262" s="51"/>
      <c r="I262" s="51"/>
      <c r="J262" s="46"/>
      <c r="K262" s="51"/>
      <c r="L262" s="51"/>
    </row>
    <row r="263" spans="1:12" ht="12.75">
      <c r="A263" s="299"/>
      <c r="B263" s="46"/>
      <c r="C263" s="46" t="s">
        <v>233</v>
      </c>
      <c r="D263" s="51">
        <v>0</v>
      </c>
      <c r="E263" s="51">
        <v>1855</v>
      </c>
      <c r="F263" s="51">
        <v>1855</v>
      </c>
      <c r="G263" s="51"/>
      <c r="H263" s="51"/>
      <c r="I263" s="51"/>
      <c r="J263" s="46"/>
      <c r="K263" s="51"/>
      <c r="L263" s="51"/>
    </row>
    <row r="264" spans="1:12" ht="12.75">
      <c r="A264" s="299"/>
      <c r="B264" s="46"/>
      <c r="C264" s="46" t="s">
        <v>174</v>
      </c>
      <c r="D264" s="51"/>
      <c r="E264" s="51"/>
      <c r="F264" s="51"/>
      <c r="G264" s="51">
        <v>236</v>
      </c>
      <c r="H264" s="51"/>
      <c r="I264" s="51"/>
      <c r="J264" s="46"/>
      <c r="K264" s="51"/>
      <c r="L264" s="51"/>
    </row>
    <row r="265" spans="1:12" ht="12.75">
      <c r="A265" s="299"/>
      <c r="B265" s="46"/>
      <c r="C265" s="46" t="s">
        <v>258</v>
      </c>
      <c r="D265" s="51">
        <v>0</v>
      </c>
      <c r="E265" s="51">
        <v>0</v>
      </c>
      <c r="F265" s="51">
        <v>33797</v>
      </c>
      <c r="G265" s="51">
        <v>33797</v>
      </c>
      <c r="H265" s="51"/>
      <c r="I265" s="51"/>
      <c r="J265" s="46"/>
      <c r="K265" s="51"/>
      <c r="L265" s="51"/>
    </row>
    <row r="266" spans="1:12" ht="12.75">
      <c r="A266" s="299"/>
      <c r="B266" s="46"/>
      <c r="C266" s="46" t="s">
        <v>170</v>
      </c>
      <c r="D266" s="51"/>
      <c r="E266" s="51"/>
      <c r="F266" s="51"/>
      <c r="G266" s="51"/>
      <c r="H266" s="51"/>
      <c r="I266" s="51"/>
      <c r="J266" s="46"/>
      <c r="K266" s="51"/>
      <c r="L266" s="51"/>
    </row>
    <row r="267" spans="1:12" ht="12.75">
      <c r="A267" s="299"/>
      <c r="B267" s="46"/>
      <c r="C267" s="46" t="s">
        <v>171</v>
      </c>
      <c r="D267" s="51"/>
      <c r="E267" s="51"/>
      <c r="F267" s="51"/>
      <c r="G267" s="51"/>
      <c r="H267" s="51">
        <v>6507</v>
      </c>
      <c r="I267" s="51">
        <v>6507</v>
      </c>
      <c r="J267" s="46"/>
      <c r="K267" s="51">
        <v>6507</v>
      </c>
      <c r="L267" s="51">
        <v>6795</v>
      </c>
    </row>
    <row r="268" spans="1:12" ht="12.75">
      <c r="A268" s="299"/>
      <c r="B268" s="46"/>
      <c r="C268" s="46" t="s">
        <v>97</v>
      </c>
      <c r="D268" s="51"/>
      <c r="E268" s="51"/>
      <c r="F268" s="51"/>
      <c r="G268" s="51"/>
      <c r="H268" s="51">
        <v>3500</v>
      </c>
      <c r="I268" s="51">
        <v>5355</v>
      </c>
      <c r="J268" s="46"/>
      <c r="K268" s="51">
        <v>33393</v>
      </c>
      <c r="L268" s="51">
        <v>29893</v>
      </c>
    </row>
    <row r="269" spans="1:12" s="37" customFormat="1" ht="12.75">
      <c r="A269" s="54"/>
      <c r="B269" s="47"/>
      <c r="C269" s="54" t="s">
        <v>172</v>
      </c>
      <c r="D269" s="55">
        <f aca="true" t="shared" si="12" ref="D269:L269">SUM(D258:D268)</f>
        <v>9823</v>
      </c>
      <c r="E269" s="55">
        <f t="shared" si="12"/>
        <v>11678</v>
      </c>
      <c r="F269" s="55">
        <f t="shared" si="12"/>
        <v>51830</v>
      </c>
      <c r="G269" s="55">
        <f t="shared" si="12"/>
        <v>59611</v>
      </c>
      <c r="H269" s="55">
        <f t="shared" si="12"/>
        <v>10007</v>
      </c>
      <c r="I269" s="55">
        <f t="shared" si="12"/>
        <v>11862</v>
      </c>
      <c r="J269" s="55">
        <f t="shared" si="12"/>
        <v>0</v>
      </c>
      <c r="K269" s="55">
        <f t="shared" si="12"/>
        <v>43493</v>
      </c>
      <c r="L269" s="55">
        <f t="shared" si="12"/>
        <v>40281</v>
      </c>
    </row>
    <row r="270" spans="1:12" s="37" customFormat="1" ht="15" customHeight="1">
      <c r="A270" s="54">
        <v>24</v>
      </c>
      <c r="B270" s="47"/>
      <c r="C270" s="47" t="s">
        <v>173</v>
      </c>
      <c r="D270" s="55"/>
      <c r="E270" s="55"/>
      <c r="F270" s="55"/>
      <c r="G270" s="55"/>
      <c r="H270" s="55"/>
      <c r="I270" s="55"/>
      <c r="J270" s="47"/>
      <c r="K270" s="55"/>
      <c r="L270" s="55"/>
    </row>
    <row r="271" spans="1:12" ht="12.75">
      <c r="A271" s="299"/>
      <c r="B271" s="46"/>
      <c r="C271" s="46" t="s">
        <v>100</v>
      </c>
      <c r="D271" s="51"/>
      <c r="E271" s="51"/>
      <c r="F271" s="51"/>
      <c r="G271" s="51"/>
      <c r="H271" s="51"/>
      <c r="I271" s="51"/>
      <c r="J271" s="46"/>
      <c r="K271" s="51"/>
      <c r="L271" s="51"/>
    </row>
    <row r="272" spans="1:12" ht="12.75">
      <c r="A272" s="299"/>
      <c r="B272" s="46"/>
      <c r="C272" s="46" t="s">
        <v>55</v>
      </c>
      <c r="D272" s="51">
        <v>27110</v>
      </c>
      <c r="E272" s="51">
        <v>27110</v>
      </c>
      <c r="F272" s="51">
        <v>27110</v>
      </c>
      <c r="G272" s="51">
        <v>16396</v>
      </c>
      <c r="H272" s="51"/>
      <c r="I272" s="51"/>
      <c r="J272" s="46"/>
      <c r="K272" s="51"/>
      <c r="L272" s="51"/>
    </row>
    <row r="273" spans="1:12" ht="12.75">
      <c r="A273" s="299"/>
      <c r="B273" s="46"/>
      <c r="C273" s="46" t="s">
        <v>158</v>
      </c>
      <c r="D273" s="51"/>
      <c r="E273" s="51"/>
      <c r="F273" s="51"/>
      <c r="G273" s="51"/>
      <c r="H273" s="51">
        <v>0</v>
      </c>
      <c r="I273" s="51">
        <v>0</v>
      </c>
      <c r="J273" s="46"/>
      <c r="K273" s="51">
        <v>0</v>
      </c>
      <c r="L273" s="51">
        <v>902</v>
      </c>
    </row>
    <row r="274" spans="1:12" ht="12.75">
      <c r="A274" s="299"/>
      <c r="B274" s="46"/>
      <c r="C274" s="47" t="s">
        <v>95</v>
      </c>
      <c r="D274" s="51"/>
      <c r="E274" s="51"/>
      <c r="F274" s="51"/>
      <c r="G274" s="51"/>
      <c r="H274" s="51"/>
      <c r="I274" s="51"/>
      <c r="J274" s="46"/>
      <c r="K274" s="51"/>
      <c r="L274" s="51"/>
    </row>
    <row r="275" spans="1:12" ht="12.75">
      <c r="A275" s="299"/>
      <c r="B275" s="46"/>
      <c r="C275" s="46" t="s">
        <v>233</v>
      </c>
      <c r="D275" s="51">
        <v>0</v>
      </c>
      <c r="E275" s="51">
        <v>17117</v>
      </c>
      <c r="F275" s="51">
        <v>17117</v>
      </c>
      <c r="G275" s="51">
        <v>0</v>
      </c>
      <c r="H275" s="51"/>
      <c r="I275" s="51"/>
      <c r="J275" s="46"/>
      <c r="K275" s="51"/>
      <c r="L275" s="51"/>
    </row>
    <row r="276" spans="1:12" ht="12.75">
      <c r="A276" s="299"/>
      <c r="B276" s="46"/>
      <c r="C276" s="46" t="s">
        <v>170</v>
      </c>
      <c r="D276" s="51"/>
      <c r="E276" s="51"/>
      <c r="F276" s="51"/>
      <c r="G276" s="51"/>
      <c r="H276" s="51"/>
      <c r="I276" s="51"/>
      <c r="J276" s="46"/>
      <c r="K276" s="51"/>
      <c r="L276" s="51"/>
    </row>
    <row r="277" spans="1:12" ht="12.75">
      <c r="A277" s="299"/>
      <c r="B277" s="46"/>
      <c r="C277" s="46" t="s">
        <v>174</v>
      </c>
      <c r="D277" s="51">
        <v>0</v>
      </c>
      <c r="E277" s="51"/>
      <c r="F277" s="51"/>
      <c r="G277" s="51">
        <v>230</v>
      </c>
      <c r="H277" s="51"/>
      <c r="I277" s="51"/>
      <c r="J277" s="46"/>
      <c r="K277" s="51"/>
      <c r="L277" s="51"/>
    </row>
    <row r="278" spans="1:12" ht="12.75">
      <c r="A278" s="299"/>
      <c r="B278" s="46"/>
      <c r="C278" s="46" t="s">
        <v>171</v>
      </c>
      <c r="D278" s="51"/>
      <c r="E278" s="51"/>
      <c r="F278" s="51"/>
      <c r="G278" s="51"/>
      <c r="H278" s="51">
        <v>17996</v>
      </c>
      <c r="I278" s="51">
        <v>37412</v>
      </c>
      <c r="J278" s="46"/>
      <c r="K278" s="51">
        <v>31210</v>
      </c>
      <c r="L278" s="51">
        <v>11334</v>
      </c>
    </row>
    <row r="279" spans="1:12" ht="12.75">
      <c r="A279" s="299"/>
      <c r="B279" s="46"/>
      <c r="C279" s="46" t="s">
        <v>97</v>
      </c>
      <c r="D279" s="51"/>
      <c r="E279" s="51"/>
      <c r="F279" s="51"/>
      <c r="G279" s="51"/>
      <c r="H279" s="51">
        <v>0</v>
      </c>
      <c r="I279" s="51">
        <v>0</v>
      </c>
      <c r="J279" s="46"/>
      <c r="K279" s="51"/>
      <c r="L279" s="51"/>
    </row>
    <row r="280" spans="1:12" s="37" customFormat="1" ht="12.75">
      <c r="A280" s="54"/>
      <c r="B280" s="47"/>
      <c r="C280" s="54" t="s">
        <v>175</v>
      </c>
      <c r="D280" s="55">
        <f aca="true" t="shared" si="13" ref="D280:L280">SUM(D272:D279)</f>
        <v>27110</v>
      </c>
      <c r="E280" s="55">
        <f t="shared" si="13"/>
        <v>44227</v>
      </c>
      <c r="F280" s="55">
        <f t="shared" si="13"/>
        <v>44227</v>
      </c>
      <c r="G280" s="55">
        <f t="shared" si="13"/>
        <v>16626</v>
      </c>
      <c r="H280" s="55">
        <f t="shared" si="13"/>
        <v>17996</v>
      </c>
      <c r="I280" s="55">
        <f t="shared" si="13"/>
        <v>37412</v>
      </c>
      <c r="J280" s="55">
        <f t="shared" si="13"/>
        <v>0</v>
      </c>
      <c r="K280" s="55">
        <f t="shared" si="13"/>
        <v>31210</v>
      </c>
      <c r="L280" s="55">
        <f t="shared" si="13"/>
        <v>12236</v>
      </c>
    </row>
    <row r="281" spans="1:12" s="37" customFormat="1" ht="12.75">
      <c r="A281" s="54">
        <v>25</v>
      </c>
      <c r="B281" s="47"/>
      <c r="C281" s="47" t="s">
        <v>176</v>
      </c>
      <c r="D281" s="55"/>
      <c r="E281" s="55"/>
      <c r="F281" s="55"/>
      <c r="G281" s="55"/>
      <c r="H281" s="55"/>
      <c r="I281" s="55"/>
      <c r="J281" s="47"/>
      <c r="K281" s="55"/>
      <c r="L281" s="55"/>
    </row>
    <row r="282" spans="1:12" ht="12.75">
      <c r="A282" s="299"/>
      <c r="B282" s="46"/>
      <c r="C282" s="46" t="s">
        <v>100</v>
      </c>
      <c r="D282" s="51"/>
      <c r="E282" s="51"/>
      <c r="F282" s="51"/>
      <c r="G282" s="51"/>
      <c r="H282" s="51"/>
      <c r="I282" s="51"/>
      <c r="J282" s="46"/>
      <c r="K282" s="51"/>
      <c r="L282" s="51"/>
    </row>
    <row r="283" spans="1:12" ht="12.75">
      <c r="A283" s="299"/>
      <c r="B283" s="46"/>
      <c r="C283" s="46" t="s">
        <v>130</v>
      </c>
      <c r="D283" s="51"/>
      <c r="E283" s="51"/>
      <c r="F283" s="51"/>
      <c r="G283" s="51"/>
      <c r="H283" s="51"/>
      <c r="I283" s="51"/>
      <c r="J283" s="46"/>
      <c r="K283" s="51"/>
      <c r="L283" s="51"/>
    </row>
    <row r="284" spans="1:12" ht="12.75">
      <c r="A284" s="299"/>
      <c r="B284" s="46"/>
      <c r="C284" s="46" t="s">
        <v>177</v>
      </c>
      <c r="D284" s="51"/>
      <c r="E284" s="51"/>
      <c r="F284" s="51"/>
      <c r="G284" s="51"/>
      <c r="H284" s="51">
        <v>0</v>
      </c>
      <c r="I284" s="51">
        <v>0</v>
      </c>
      <c r="J284" s="46"/>
      <c r="K284" s="51"/>
      <c r="L284" s="51"/>
    </row>
    <row r="285" spans="1:12" s="37" customFormat="1" ht="12.75">
      <c r="A285" s="54"/>
      <c r="B285" s="47"/>
      <c r="C285" s="54" t="s">
        <v>178</v>
      </c>
      <c r="D285" s="55">
        <v>0</v>
      </c>
      <c r="E285" s="55">
        <v>0</v>
      </c>
      <c r="F285" s="55"/>
      <c r="G285" s="55"/>
      <c r="H285" s="55">
        <v>0</v>
      </c>
      <c r="I285" s="55">
        <v>0</v>
      </c>
      <c r="J285" s="47"/>
      <c r="K285" s="55"/>
      <c r="L285" s="55"/>
    </row>
    <row r="286" spans="1:12" s="37" customFormat="1" ht="12.75">
      <c r="A286" s="54">
        <v>26</v>
      </c>
      <c r="B286" s="47"/>
      <c r="C286" s="47" t="s">
        <v>179</v>
      </c>
      <c r="D286" s="55"/>
      <c r="E286" s="55"/>
      <c r="F286" s="55"/>
      <c r="G286" s="55"/>
      <c r="H286" s="55"/>
      <c r="I286" s="55"/>
      <c r="J286" s="47"/>
      <c r="K286" s="55"/>
      <c r="L286" s="55"/>
    </row>
    <row r="287" spans="1:12" ht="12.75">
      <c r="A287" s="299"/>
      <c r="B287" s="46"/>
      <c r="C287" s="46" t="s">
        <v>100</v>
      </c>
      <c r="D287" s="51"/>
      <c r="E287" s="51"/>
      <c r="F287" s="51"/>
      <c r="G287" s="51"/>
      <c r="H287" s="51"/>
      <c r="I287" s="51"/>
      <c r="J287" s="46"/>
      <c r="K287" s="51"/>
      <c r="L287" s="51"/>
    </row>
    <row r="288" spans="1:12" ht="12.75">
      <c r="A288" s="299"/>
      <c r="B288" s="46"/>
      <c r="C288" s="46" t="s">
        <v>55</v>
      </c>
      <c r="D288" s="51">
        <v>2277</v>
      </c>
      <c r="E288" s="51">
        <v>2277</v>
      </c>
      <c r="F288" s="51">
        <v>2277</v>
      </c>
      <c r="G288" s="51"/>
      <c r="H288" s="51"/>
      <c r="I288" s="51"/>
      <c r="J288" s="46"/>
      <c r="K288" s="51"/>
      <c r="L288" s="51"/>
    </row>
    <row r="289" spans="1:12" ht="12.75">
      <c r="A289" s="299"/>
      <c r="B289" s="46"/>
      <c r="C289" s="46" t="s">
        <v>130</v>
      </c>
      <c r="D289" s="51"/>
      <c r="E289" s="51"/>
      <c r="F289" s="51"/>
      <c r="G289" s="51"/>
      <c r="H289" s="51"/>
      <c r="I289" s="51"/>
      <c r="J289" s="46"/>
      <c r="K289" s="51"/>
      <c r="L289" s="51"/>
    </row>
    <row r="290" spans="1:12" ht="12.75">
      <c r="A290" s="299"/>
      <c r="B290" s="46"/>
      <c r="C290" s="46" t="s">
        <v>158</v>
      </c>
      <c r="D290" s="51"/>
      <c r="E290" s="51"/>
      <c r="F290" s="51"/>
      <c r="G290" s="51"/>
      <c r="H290" s="51">
        <v>1708</v>
      </c>
      <c r="I290" s="51">
        <v>1708</v>
      </c>
      <c r="J290" s="46"/>
      <c r="K290" s="51">
        <v>1916</v>
      </c>
      <c r="L290" s="51"/>
    </row>
    <row r="291" spans="1:12" s="37" customFormat="1" ht="12.75">
      <c r="A291" s="54"/>
      <c r="B291" s="47"/>
      <c r="C291" s="54" t="s">
        <v>181</v>
      </c>
      <c r="D291" s="55">
        <f aca="true" t="shared" si="14" ref="D291:K291">SUM(D288:D290)</f>
        <v>2277</v>
      </c>
      <c r="E291" s="55">
        <f t="shared" si="14"/>
        <v>2277</v>
      </c>
      <c r="F291" s="55">
        <f t="shared" si="14"/>
        <v>2277</v>
      </c>
      <c r="G291" s="55"/>
      <c r="H291" s="55">
        <f t="shared" si="14"/>
        <v>1708</v>
      </c>
      <c r="I291" s="55">
        <f t="shared" si="14"/>
        <v>1708</v>
      </c>
      <c r="J291" s="55">
        <f t="shared" si="14"/>
        <v>0</v>
      </c>
      <c r="K291" s="55">
        <f t="shared" si="14"/>
        <v>1916</v>
      </c>
      <c r="L291" s="55"/>
    </row>
    <row r="292" spans="1:12" s="37" customFormat="1" ht="12.75">
      <c r="A292" s="54">
        <v>27</v>
      </c>
      <c r="B292" s="47"/>
      <c r="C292" s="47" t="s">
        <v>204</v>
      </c>
      <c r="D292" s="55"/>
      <c r="E292" s="55"/>
      <c r="F292" s="55"/>
      <c r="G292" s="55"/>
      <c r="H292" s="55"/>
      <c r="I292" s="55"/>
      <c r="J292" s="47"/>
      <c r="K292" s="55"/>
      <c r="L292" s="55"/>
    </row>
    <row r="293" spans="1:12" ht="12.75">
      <c r="A293" s="299"/>
      <c r="B293" s="46"/>
      <c r="C293" s="46" t="s">
        <v>100</v>
      </c>
      <c r="D293" s="51"/>
      <c r="E293" s="51"/>
      <c r="F293" s="51"/>
      <c r="G293" s="51"/>
      <c r="H293" s="51"/>
      <c r="I293" s="51"/>
      <c r="J293" s="46"/>
      <c r="K293" s="51"/>
      <c r="L293" s="51"/>
    </row>
    <row r="294" spans="1:12" ht="12.75">
      <c r="A294" s="299"/>
      <c r="B294" s="46"/>
      <c r="C294" s="46" t="s">
        <v>55</v>
      </c>
      <c r="D294" s="51">
        <v>12684</v>
      </c>
      <c r="E294" s="51">
        <v>12684</v>
      </c>
      <c r="F294" s="51">
        <v>12684</v>
      </c>
      <c r="G294" s="51">
        <v>15207</v>
      </c>
      <c r="H294" s="51"/>
      <c r="I294" s="51"/>
      <c r="J294" s="46"/>
      <c r="K294" s="51"/>
      <c r="L294" s="51"/>
    </row>
    <row r="295" spans="1:12" ht="12.75">
      <c r="A295" s="299"/>
      <c r="B295" s="46"/>
      <c r="C295" s="46" t="s">
        <v>180</v>
      </c>
      <c r="D295" s="51"/>
      <c r="E295" s="51"/>
      <c r="F295" s="51"/>
      <c r="G295" s="51"/>
      <c r="H295" s="51"/>
      <c r="I295" s="51"/>
      <c r="J295" s="46"/>
      <c r="K295" s="51"/>
      <c r="L295" s="51"/>
    </row>
    <row r="296" spans="1:12" ht="12.75">
      <c r="A296" s="299"/>
      <c r="B296" s="46"/>
      <c r="C296" s="46" t="s">
        <v>110</v>
      </c>
      <c r="D296" s="51"/>
      <c r="E296" s="51"/>
      <c r="F296" s="51"/>
      <c r="G296" s="51"/>
      <c r="H296" s="51">
        <v>1435</v>
      </c>
      <c r="I296" s="51">
        <v>1435</v>
      </c>
      <c r="J296" s="46"/>
      <c r="K296" s="51">
        <v>1435</v>
      </c>
      <c r="L296" s="51">
        <v>3042</v>
      </c>
    </row>
    <row r="297" spans="1:12" s="37" customFormat="1" ht="12.75">
      <c r="A297" s="54"/>
      <c r="B297" s="47"/>
      <c r="C297" s="47" t="s">
        <v>152</v>
      </c>
      <c r="D297" s="55"/>
      <c r="E297" s="55"/>
      <c r="F297" s="55"/>
      <c r="G297" s="55"/>
      <c r="H297" s="55"/>
      <c r="I297" s="55"/>
      <c r="J297" s="47"/>
      <c r="K297" s="55"/>
      <c r="L297" s="55"/>
    </row>
    <row r="298" spans="1:12" s="37" customFormat="1" ht="12.75">
      <c r="A298" s="54"/>
      <c r="B298" s="47"/>
      <c r="C298" s="47"/>
      <c r="D298" s="55"/>
      <c r="E298" s="55"/>
      <c r="F298" s="55"/>
      <c r="G298" s="55"/>
      <c r="H298" s="55"/>
      <c r="I298" s="55"/>
      <c r="J298" s="47"/>
      <c r="K298" s="55"/>
      <c r="L298" s="55">
        <v>127</v>
      </c>
    </row>
    <row r="299" spans="1:12" ht="12.75">
      <c r="A299" s="299"/>
      <c r="B299" s="46"/>
      <c r="C299" s="46" t="s">
        <v>171</v>
      </c>
      <c r="D299" s="51"/>
      <c r="E299" s="55"/>
      <c r="F299" s="55"/>
      <c r="G299" s="55"/>
      <c r="H299" s="51">
        <v>1745</v>
      </c>
      <c r="I299" s="51">
        <v>1745</v>
      </c>
      <c r="J299" s="46"/>
      <c r="K299" s="51">
        <v>1745</v>
      </c>
      <c r="L299" s="55">
        <v>2626</v>
      </c>
    </row>
    <row r="300" spans="1:12" s="37" customFormat="1" ht="25.5">
      <c r="A300" s="54"/>
      <c r="B300" s="47"/>
      <c r="C300" s="59" t="s">
        <v>229</v>
      </c>
      <c r="D300" s="55">
        <f aca="true" t="shared" si="15" ref="D300:L300">SUM(D294:D299)</f>
        <v>12684</v>
      </c>
      <c r="E300" s="55">
        <f t="shared" si="15"/>
        <v>12684</v>
      </c>
      <c r="F300" s="55">
        <f t="shared" si="15"/>
        <v>12684</v>
      </c>
      <c r="G300" s="55">
        <f t="shared" si="15"/>
        <v>15207</v>
      </c>
      <c r="H300" s="55">
        <f t="shared" si="15"/>
        <v>3180</v>
      </c>
      <c r="I300" s="55">
        <f t="shared" si="15"/>
        <v>3180</v>
      </c>
      <c r="J300" s="55">
        <f t="shared" si="15"/>
        <v>0</v>
      </c>
      <c r="K300" s="55">
        <f t="shared" si="15"/>
        <v>3180</v>
      </c>
      <c r="L300" s="55">
        <f t="shared" si="15"/>
        <v>5795</v>
      </c>
    </row>
    <row r="301" spans="1:12" s="37" customFormat="1" ht="12.75">
      <c r="A301" s="54">
        <v>28</v>
      </c>
      <c r="B301" s="47"/>
      <c r="C301" s="47" t="s">
        <v>182</v>
      </c>
      <c r="D301" s="55"/>
      <c r="E301" s="55"/>
      <c r="F301" s="55"/>
      <c r="G301" s="55"/>
      <c r="H301" s="55"/>
      <c r="I301" s="55"/>
      <c r="J301" s="47"/>
      <c r="K301" s="55"/>
      <c r="L301" s="55"/>
    </row>
    <row r="302" spans="1:12" ht="12.75">
      <c r="A302" s="299"/>
      <c r="B302" s="46"/>
      <c r="C302" s="46" t="s">
        <v>100</v>
      </c>
      <c r="D302" s="51"/>
      <c r="E302" s="51"/>
      <c r="F302" s="51"/>
      <c r="G302" s="51"/>
      <c r="H302" s="51"/>
      <c r="I302" s="51"/>
      <c r="J302" s="46"/>
      <c r="K302" s="51"/>
      <c r="L302" s="51"/>
    </row>
    <row r="303" spans="1:12" ht="12.75">
      <c r="A303" s="299"/>
      <c r="B303" s="46"/>
      <c r="C303" s="46" t="s">
        <v>109</v>
      </c>
      <c r="D303" s="51"/>
      <c r="E303" s="51"/>
      <c r="F303" s="51"/>
      <c r="G303" s="51"/>
      <c r="H303" s="51">
        <v>0</v>
      </c>
      <c r="I303" s="51">
        <v>0</v>
      </c>
      <c r="J303" s="46"/>
      <c r="K303" s="51"/>
      <c r="L303" s="51"/>
    </row>
    <row r="304" spans="1:12" ht="12.75">
      <c r="A304" s="299"/>
      <c r="B304" s="46"/>
      <c r="C304" s="46" t="s">
        <v>164</v>
      </c>
      <c r="D304" s="51"/>
      <c r="E304" s="51"/>
      <c r="F304" s="51"/>
      <c r="G304" s="51"/>
      <c r="H304" s="51">
        <v>0</v>
      </c>
      <c r="I304" s="51">
        <v>0</v>
      </c>
      <c r="J304" s="46"/>
      <c r="K304" s="51"/>
      <c r="L304" s="51"/>
    </row>
    <row r="305" spans="1:12" s="37" customFormat="1" ht="12.75">
      <c r="A305" s="54"/>
      <c r="B305" s="47"/>
      <c r="C305" s="46" t="s">
        <v>110</v>
      </c>
      <c r="D305" s="55"/>
      <c r="E305" s="55"/>
      <c r="F305" s="55"/>
      <c r="G305" s="55"/>
      <c r="H305" s="51">
        <v>2898</v>
      </c>
      <c r="I305" s="51">
        <v>2898</v>
      </c>
      <c r="J305" s="47"/>
      <c r="K305" s="51">
        <v>3406</v>
      </c>
      <c r="L305" s="55">
        <v>2939</v>
      </c>
    </row>
    <row r="306" spans="1:12" ht="12.75">
      <c r="A306" s="299"/>
      <c r="B306" s="46"/>
      <c r="C306" s="54" t="s">
        <v>183</v>
      </c>
      <c r="D306" s="55">
        <v>0</v>
      </c>
      <c r="E306" s="51">
        <v>0</v>
      </c>
      <c r="F306" s="51"/>
      <c r="G306" s="51"/>
      <c r="H306" s="55">
        <f>+H305</f>
        <v>2898</v>
      </c>
      <c r="I306" s="55">
        <f>+I305</f>
        <v>2898</v>
      </c>
      <c r="J306" s="55">
        <f>+J305</f>
        <v>0</v>
      </c>
      <c r="K306" s="55">
        <f>+K305</f>
        <v>3406</v>
      </c>
      <c r="L306" s="51">
        <f>+L305</f>
        <v>2939</v>
      </c>
    </row>
    <row r="307" spans="1:12" ht="12.75">
      <c r="A307" s="54">
        <v>29</v>
      </c>
      <c r="B307" s="46"/>
      <c r="C307" s="56" t="s">
        <v>259</v>
      </c>
      <c r="D307" s="55"/>
      <c r="E307" s="55"/>
      <c r="F307" s="55"/>
      <c r="G307" s="55"/>
      <c r="H307" s="55"/>
      <c r="I307" s="55"/>
      <c r="J307" s="46"/>
      <c r="K307" s="55"/>
      <c r="L307" s="55"/>
    </row>
    <row r="308" spans="1:12" ht="12.75">
      <c r="A308" s="299"/>
      <c r="B308" s="47"/>
      <c r="C308" s="47" t="s">
        <v>87</v>
      </c>
      <c r="D308" s="51"/>
      <c r="E308" s="51"/>
      <c r="F308" s="51"/>
      <c r="G308" s="51"/>
      <c r="H308" s="51"/>
      <c r="I308" s="51"/>
      <c r="J308" s="46"/>
      <c r="K308" s="51"/>
      <c r="L308" s="51"/>
    </row>
    <row r="309" spans="1:12" ht="12.75">
      <c r="A309" s="299"/>
      <c r="B309" s="47"/>
      <c r="C309" s="46" t="s">
        <v>197</v>
      </c>
      <c r="D309" s="51">
        <v>8949</v>
      </c>
      <c r="E309" s="51">
        <v>8949</v>
      </c>
      <c r="F309" s="51">
        <v>16461</v>
      </c>
      <c r="G309" s="51">
        <v>16461</v>
      </c>
      <c r="H309" s="51"/>
      <c r="I309" s="51"/>
      <c r="J309" s="46"/>
      <c r="K309" s="51"/>
      <c r="L309" s="51"/>
    </row>
    <row r="310" spans="1:12" ht="12.75">
      <c r="A310" s="299"/>
      <c r="B310" s="46"/>
      <c r="C310" s="46" t="s">
        <v>109</v>
      </c>
      <c r="D310" s="51"/>
      <c r="E310" s="51"/>
      <c r="F310" s="51"/>
      <c r="G310" s="51"/>
      <c r="H310" s="51">
        <v>9276</v>
      </c>
      <c r="I310" s="51">
        <v>9276</v>
      </c>
      <c r="J310" s="46"/>
      <c r="K310" s="51">
        <v>9809</v>
      </c>
      <c r="L310" s="51">
        <v>9134</v>
      </c>
    </row>
    <row r="311" spans="1:12" ht="12.75">
      <c r="A311" s="299"/>
      <c r="B311" s="46"/>
      <c r="C311" s="46" t="s">
        <v>93</v>
      </c>
      <c r="D311" s="51"/>
      <c r="E311" s="51"/>
      <c r="F311" s="51"/>
      <c r="G311" s="51"/>
      <c r="H311" s="51">
        <v>1252</v>
      </c>
      <c r="I311" s="51">
        <v>1252</v>
      </c>
      <c r="J311" s="46"/>
      <c r="K311" s="51">
        <v>1272</v>
      </c>
      <c r="L311" s="51">
        <v>1196</v>
      </c>
    </row>
    <row r="312" spans="1:12" ht="12.75">
      <c r="A312" s="301"/>
      <c r="B312" s="46"/>
      <c r="C312" s="46" t="s">
        <v>110</v>
      </c>
      <c r="D312" s="51"/>
      <c r="E312" s="51"/>
      <c r="F312" s="51"/>
      <c r="G312" s="51"/>
      <c r="H312" s="51">
        <v>508</v>
      </c>
      <c r="I312" s="51">
        <v>508</v>
      </c>
      <c r="J312" s="46"/>
      <c r="K312" s="51">
        <v>374</v>
      </c>
      <c r="L312" s="51">
        <v>343</v>
      </c>
    </row>
    <row r="313" spans="1:12" ht="12.75">
      <c r="A313" s="301"/>
      <c r="B313" s="46"/>
      <c r="C313" s="47" t="s">
        <v>95</v>
      </c>
      <c r="D313" s="51"/>
      <c r="E313" s="51"/>
      <c r="F313" s="51"/>
      <c r="G313" s="51"/>
      <c r="H313" s="51"/>
      <c r="I313" s="51"/>
      <c r="J313" s="46"/>
      <c r="K313" s="51"/>
      <c r="L313" s="51"/>
    </row>
    <row r="314" spans="1:12" ht="12.75">
      <c r="A314" s="301"/>
      <c r="B314" s="46"/>
      <c r="C314" s="46" t="s">
        <v>97</v>
      </c>
      <c r="D314" s="51"/>
      <c r="E314" s="51"/>
      <c r="F314" s="51"/>
      <c r="G314" s="51"/>
      <c r="H314" s="51"/>
      <c r="I314" s="51"/>
      <c r="J314" s="46"/>
      <c r="K314" s="51">
        <v>254</v>
      </c>
      <c r="L314" s="51">
        <v>152</v>
      </c>
    </row>
    <row r="315" spans="1:12" ht="12.75">
      <c r="A315" s="54"/>
      <c r="B315" s="47"/>
      <c r="C315" s="59" t="s">
        <v>260</v>
      </c>
      <c r="D315" s="55">
        <f>SUM(D309:D312)</f>
        <v>8949</v>
      </c>
      <c r="E315" s="55">
        <f>SUM(E309:E312)</f>
        <v>8949</v>
      </c>
      <c r="F315" s="55">
        <f>SUM(F309:F312)</f>
        <v>16461</v>
      </c>
      <c r="G315" s="55">
        <f>SUM(G309:G312)</f>
        <v>16461</v>
      </c>
      <c r="H315" s="55">
        <f>SUM(H309:H314)</f>
        <v>11036</v>
      </c>
      <c r="I315" s="55">
        <f>SUM(I309:I314)</f>
        <v>11036</v>
      </c>
      <c r="J315" s="55">
        <f>SUM(J309:J314)</f>
        <v>0</v>
      </c>
      <c r="K315" s="55">
        <f>SUM(K309:K314)</f>
        <v>11709</v>
      </c>
      <c r="L315" s="55">
        <f>SUM(L309:L314)</f>
        <v>10825</v>
      </c>
    </row>
    <row r="316" spans="1:12" ht="12.75">
      <c r="A316" s="54"/>
      <c r="B316" s="47"/>
      <c r="C316" s="77" t="s">
        <v>261</v>
      </c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1:12" ht="12.75">
      <c r="A317" s="54"/>
      <c r="B317" s="47"/>
      <c r="C317" s="47" t="s">
        <v>87</v>
      </c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1:12" ht="12.75">
      <c r="A318" s="54"/>
      <c r="B318" s="47"/>
      <c r="C318" s="46" t="s">
        <v>197</v>
      </c>
      <c r="D318" s="51">
        <v>0</v>
      </c>
      <c r="E318" s="51">
        <v>0</v>
      </c>
      <c r="F318" s="51">
        <v>5415</v>
      </c>
      <c r="G318" s="51">
        <v>5415</v>
      </c>
      <c r="H318" s="51"/>
      <c r="I318" s="51"/>
      <c r="J318" s="51"/>
      <c r="K318" s="51"/>
      <c r="L318" s="51"/>
    </row>
    <row r="319" spans="1:12" ht="12.75">
      <c r="A319" s="54"/>
      <c r="B319" s="47"/>
      <c r="C319" s="46" t="s">
        <v>109</v>
      </c>
      <c r="D319" s="51"/>
      <c r="E319" s="51"/>
      <c r="F319" s="51"/>
      <c r="G319" s="51"/>
      <c r="H319" s="51">
        <v>0</v>
      </c>
      <c r="I319" s="51">
        <v>0</v>
      </c>
      <c r="J319" s="51"/>
      <c r="K319" s="51">
        <v>10941</v>
      </c>
      <c r="L319" s="51">
        <v>11646</v>
      </c>
    </row>
    <row r="320" spans="1:12" ht="12.75">
      <c r="A320" s="54"/>
      <c r="B320" s="47"/>
      <c r="C320" s="46" t="s">
        <v>93</v>
      </c>
      <c r="D320" s="51"/>
      <c r="E320" s="51"/>
      <c r="F320" s="51"/>
      <c r="G320" s="51"/>
      <c r="H320" s="51">
        <v>0</v>
      </c>
      <c r="I320" s="51">
        <v>0</v>
      </c>
      <c r="J320" s="51"/>
      <c r="K320" s="51">
        <v>1631</v>
      </c>
      <c r="L320" s="51">
        <v>1631</v>
      </c>
    </row>
    <row r="321" spans="1:12" ht="12.75">
      <c r="A321" s="54"/>
      <c r="B321" s="47"/>
      <c r="C321" s="46" t="s">
        <v>110</v>
      </c>
      <c r="D321" s="51"/>
      <c r="E321" s="51"/>
      <c r="F321" s="51"/>
      <c r="G321" s="51"/>
      <c r="H321" s="51"/>
      <c r="I321" s="51"/>
      <c r="J321" s="51"/>
      <c r="K321" s="51"/>
      <c r="L321" s="51">
        <v>12</v>
      </c>
    </row>
    <row r="322" spans="1:12" ht="12.75">
      <c r="A322" s="54"/>
      <c r="B322" s="47"/>
      <c r="C322" s="59" t="s">
        <v>262</v>
      </c>
      <c r="D322" s="55">
        <f>SUM(D318:D321)</f>
        <v>0</v>
      </c>
      <c r="E322" s="55">
        <f aca="true" t="shared" si="16" ref="E322:L322">SUM(E318:E321)</f>
        <v>0</v>
      </c>
      <c r="F322" s="55">
        <f t="shared" si="16"/>
        <v>5415</v>
      </c>
      <c r="G322" s="55">
        <f t="shared" si="16"/>
        <v>5415</v>
      </c>
      <c r="H322" s="55">
        <f t="shared" si="16"/>
        <v>0</v>
      </c>
      <c r="I322" s="55">
        <f t="shared" si="16"/>
        <v>0</v>
      </c>
      <c r="J322" s="55">
        <f t="shared" si="16"/>
        <v>0</v>
      </c>
      <c r="K322" s="55">
        <f t="shared" si="16"/>
        <v>12572</v>
      </c>
      <c r="L322" s="55">
        <f t="shared" si="16"/>
        <v>13289</v>
      </c>
    </row>
    <row r="323" spans="1:12" ht="12.75">
      <c r="A323" s="54"/>
      <c r="B323" s="47"/>
      <c r="C323" s="59" t="s">
        <v>263</v>
      </c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1:12" ht="12.75">
      <c r="A324" s="54"/>
      <c r="B324" s="47"/>
      <c r="C324" s="47" t="s">
        <v>87</v>
      </c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1:12" ht="12.75">
      <c r="A325" s="54"/>
      <c r="B325" s="47"/>
      <c r="C325" s="46" t="s">
        <v>197</v>
      </c>
      <c r="D325" s="55">
        <v>0</v>
      </c>
      <c r="E325" s="55">
        <v>0</v>
      </c>
      <c r="F325" s="51">
        <v>1015</v>
      </c>
      <c r="G325" s="51">
        <v>1015</v>
      </c>
      <c r="H325" s="55"/>
      <c r="I325" s="55"/>
      <c r="J325" s="55"/>
      <c r="K325" s="55"/>
      <c r="L325" s="51"/>
    </row>
    <row r="326" spans="1:12" ht="12.75">
      <c r="A326" s="54"/>
      <c r="B326" s="47"/>
      <c r="C326" s="59" t="s">
        <v>264</v>
      </c>
      <c r="D326" s="55">
        <f>+D325</f>
        <v>0</v>
      </c>
      <c r="E326" s="55">
        <f aca="true" t="shared" si="17" ref="E326:L326">+E325</f>
        <v>0</v>
      </c>
      <c r="F326" s="55">
        <f t="shared" si="17"/>
        <v>1015</v>
      </c>
      <c r="G326" s="55">
        <f t="shared" si="17"/>
        <v>1015</v>
      </c>
      <c r="H326" s="55">
        <f t="shared" si="17"/>
        <v>0</v>
      </c>
      <c r="I326" s="55">
        <f t="shared" si="17"/>
        <v>0</v>
      </c>
      <c r="J326" s="55">
        <f t="shared" si="17"/>
        <v>0</v>
      </c>
      <c r="K326" s="55">
        <f t="shared" si="17"/>
        <v>0</v>
      </c>
      <c r="L326" s="55">
        <f t="shared" si="17"/>
        <v>0</v>
      </c>
    </row>
    <row r="327" spans="1:12" ht="12.75">
      <c r="A327" s="54">
        <v>30</v>
      </c>
      <c r="B327" s="47"/>
      <c r="C327" s="58" t="s">
        <v>185</v>
      </c>
      <c r="D327" s="55"/>
      <c r="E327" s="55"/>
      <c r="F327" s="55"/>
      <c r="G327" s="55"/>
      <c r="H327" s="55"/>
      <c r="I327" s="55"/>
      <c r="J327" s="46"/>
      <c r="K327" s="55"/>
      <c r="L327" s="55"/>
    </row>
    <row r="328" spans="1:12" ht="12.75">
      <c r="A328" s="54"/>
      <c r="B328" s="47"/>
      <c r="C328" s="47" t="s">
        <v>87</v>
      </c>
      <c r="D328" s="55"/>
      <c r="E328" s="55"/>
      <c r="F328" s="55"/>
      <c r="G328" s="55"/>
      <c r="H328" s="55"/>
      <c r="I328" s="55"/>
      <c r="J328" s="46"/>
      <c r="K328" s="55"/>
      <c r="L328" s="55"/>
    </row>
    <row r="329" spans="1:12" ht="12.75">
      <c r="A329" s="54"/>
      <c r="B329" s="47"/>
      <c r="C329" s="46" t="s">
        <v>184</v>
      </c>
      <c r="D329" s="55"/>
      <c r="E329" s="55"/>
      <c r="F329" s="55"/>
      <c r="G329" s="55"/>
      <c r="H329" s="55"/>
      <c r="I329" s="55"/>
      <c r="J329" s="46"/>
      <c r="K329" s="55"/>
      <c r="L329" s="55"/>
    </row>
    <row r="330" spans="1:12" ht="12.75">
      <c r="A330" s="54"/>
      <c r="B330" s="47"/>
      <c r="C330" s="46" t="s">
        <v>88</v>
      </c>
      <c r="D330" s="51">
        <v>0</v>
      </c>
      <c r="E330" s="51">
        <f>+D377</f>
        <v>2477</v>
      </c>
      <c r="F330" s="51">
        <v>2477</v>
      </c>
      <c r="G330" s="51">
        <v>2421</v>
      </c>
      <c r="H330" s="55"/>
      <c r="I330" s="55"/>
      <c r="J330" s="46"/>
      <c r="K330" s="51"/>
      <c r="L330" s="51"/>
    </row>
    <row r="331" spans="1:12" ht="12.75">
      <c r="A331" s="54"/>
      <c r="B331" s="47"/>
      <c r="C331" s="46" t="s">
        <v>109</v>
      </c>
      <c r="D331" s="55"/>
      <c r="E331" s="55"/>
      <c r="F331" s="55"/>
      <c r="G331" s="55"/>
      <c r="H331" s="51">
        <v>1015.0000000000001</v>
      </c>
      <c r="I331" s="51">
        <f>+H331+H378</f>
        <v>3625</v>
      </c>
      <c r="J331" s="46"/>
      <c r="K331" s="51">
        <v>3625</v>
      </c>
      <c r="L331" s="55">
        <v>3303</v>
      </c>
    </row>
    <row r="332" spans="1:12" ht="12.75">
      <c r="A332" s="54"/>
      <c r="B332" s="47"/>
      <c r="C332" s="46" t="s">
        <v>93</v>
      </c>
      <c r="D332" s="55"/>
      <c r="E332" s="55"/>
      <c r="F332" s="55"/>
      <c r="G332" s="55"/>
      <c r="H332" s="51">
        <v>328</v>
      </c>
      <c r="I332" s="51">
        <v>1173</v>
      </c>
      <c r="J332" s="46"/>
      <c r="K332" s="51">
        <v>1173</v>
      </c>
      <c r="L332" s="55">
        <v>903</v>
      </c>
    </row>
    <row r="333" spans="1:12" ht="12.75">
      <c r="A333" s="54"/>
      <c r="B333" s="47"/>
      <c r="C333" s="46" t="s">
        <v>158</v>
      </c>
      <c r="D333" s="55"/>
      <c r="E333" s="55"/>
      <c r="F333" s="55"/>
      <c r="G333" s="55"/>
      <c r="H333" s="51">
        <v>2176</v>
      </c>
      <c r="I333" s="51">
        <v>7772</v>
      </c>
      <c r="J333" s="46"/>
      <c r="K333" s="51">
        <v>7772</v>
      </c>
      <c r="L333" s="55">
        <v>6404</v>
      </c>
    </row>
    <row r="334" spans="1:12" ht="12.75">
      <c r="A334" s="54"/>
      <c r="B334" s="47"/>
      <c r="C334" s="47" t="s">
        <v>95</v>
      </c>
      <c r="D334" s="55"/>
      <c r="E334" s="55"/>
      <c r="F334" s="55"/>
      <c r="G334" s="55"/>
      <c r="H334" s="51"/>
      <c r="I334" s="51"/>
      <c r="J334" s="46"/>
      <c r="K334" s="51"/>
      <c r="L334" s="55"/>
    </row>
    <row r="335" spans="1:12" ht="12.75">
      <c r="A335" s="54"/>
      <c r="B335" s="47"/>
      <c r="C335" s="46" t="s">
        <v>343</v>
      </c>
      <c r="D335" s="51">
        <v>0</v>
      </c>
      <c r="E335" s="51">
        <v>0</v>
      </c>
      <c r="F335" s="51">
        <v>0</v>
      </c>
      <c r="G335" s="51">
        <v>79</v>
      </c>
      <c r="H335" s="51"/>
      <c r="I335" s="51"/>
      <c r="J335" s="46"/>
      <c r="K335" s="51"/>
      <c r="L335" s="51"/>
    </row>
    <row r="336" spans="1:12" ht="12.75">
      <c r="A336" s="54"/>
      <c r="B336" s="47"/>
      <c r="C336" s="46" t="s">
        <v>97</v>
      </c>
      <c r="D336" s="55"/>
      <c r="E336" s="55"/>
      <c r="F336" s="55"/>
      <c r="G336" s="55"/>
      <c r="H336" s="51">
        <v>0</v>
      </c>
      <c r="I336" s="51">
        <v>0</v>
      </c>
      <c r="J336" s="46"/>
      <c r="K336" s="51">
        <v>0</v>
      </c>
      <c r="L336" s="55">
        <v>131</v>
      </c>
    </row>
    <row r="337" spans="1:12" ht="12.75">
      <c r="A337" s="54"/>
      <c r="B337" s="47"/>
      <c r="C337" s="54" t="s">
        <v>186</v>
      </c>
      <c r="D337" s="55">
        <f>SUM(D330:D333)</f>
        <v>0</v>
      </c>
      <c r="E337" s="55">
        <f>SUM(E330:E335)</f>
        <v>2477</v>
      </c>
      <c r="F337" s="55">
        <f>SUM(F330:F335)</f>
        <v>2477</v>
      </c>
      <c r="G337" s="55">
        <f>SUM(G330:G335)</f>
        <v>2500</v>
      </c>
      <c r="H337" s="55">
        <f>SUM(H331:H336)</f>
        <v>3519</v>
      </c>
      <c r="I337" s="55">
        <f>SUM(I331:I336)</f>
        <v>12570</v>
      </c>
      <c r="J337" s="55">
        <f>SUM(J331:J336)</f>
        <v>0</v>
      </c>
      <c r="K337" s="55">
        <f>SUM(K331:K336)</f>
        <v>12570</v>
      </c>
      <c r="L337" s="55">
        <f>SUM(L331:L336)</f>
        <v>10741</v>
      </c>
    </row>
    <row r="338" spans="1:12" ht="25.5">
      <c r="A338" s="54">
        <v>31</v>
      </c>
      <c r="B338" s="47"/>
      <c r="C338" s="56" t="s">
        <v>205</v>
      </c>
      <c r="D338" s="55"/>
      <c r="E338" s="55"/>
      <c r="F338" s="55"/>
      <c r="G338" s="55"/>
      <c r="H338" s="55"/>
      <c r="I338" s="55"/>
      <c r="J338" s="46"/>
      <c r="K338" s="55"/>
      <c r="L338" s="55"/>
    </row>
    <row r="339" spans="1:12" ht="12.75">
      <c r="A339" s="54"/>
      <c r="B339" s="47"/>
      <c r="C339" s="47" t="s">
        <v>87</v>
      </c>
      <c r="D339" s="55"/>
      <c r="E339" s="55"/>
      <c r="F339" s="55"/>
      <c r="G339" s="55"/>
      <c r="H339" s="55"/>
      <c r="I339" s="55"/>
      <c r="J339" s="46"/>
      <c r="K339" s="55"/>
      <c r="L339" s="55"/>
    </row>
    <row r="340" spans="1:12" ht="12.75">
      <c r="A340" s="54"/>
      <c r="B340" s="47"/>
      <c r="C340" s="47" t="s">
        <v>237</v>
      </c>
      <c r="D340" s="51">
        <v>0</v>
      </c>
      <c r="E340" s="51">
        <v>62</v>
      </c>
      <c r="F340" s="51">
        <v>62</v>
      </c>
      <c r="G340" s="51">
        <v>0</v>
      </c>
      <c r="H340" s="55"/>
      <c r="I340" s="55"/>
      <c r="J340" s="46"/>
      <c r="K340" s="55"/>
      <c r="L340" s="51"/>
    </row>
    <row r="341" spans="1:12" ht="12.75">
      <c r="A341" s="54"/>
      <c r="B341" s="47"/>
      <c r="C341" s="46" t="s">
        <v>93</v>
      </c>
      <c r="D341" s="55"/>
      <c r="E341" s="55"/>
      <c r="F341" s="55"/>
      <c r="G341" s="55"/>
      <c r="H341" s="51">
        <v>3</v>
      </c>
      <c r="I341" s="51">
        <v>3</v>
      </c>
      <c r="J341" s="46"/>
      <c r="K341" s="51">
        <v>3</v>
      </c>
      <c r="L341" s="55"/>
    </row>
    <row r="342" spans="1:12" ht="12.75">
      <c r="A342" s="54"/>
      <c r="B342" s="47"/>
      <c r="C342" s="46" t="s">
        <v>158</v>
      </c>
      <c r="D342" s="55"/>
      <c r="E342" s="55"/>
      <c r="F342" s="55"/>
      <c r="G342" s="55"/>
      <c r="H342" s="51">
        <v>4851</v>
      </c>
      <c r="I342" s="51">
        <v>4913</v>
      </c>
      <c r="J342" s="46"/>
      <c r="K342" s="51">
        <v>4913</v>
      </c>
      <c r="L342" s="55">
        <v>3432</v>
      </c>
    </row>
    <row r="343" spans="1:12" ht="25.5">
      <c r="A343" s="54"/>
      <c r="B343" s="47"/>
      <c r="C343" s="59" t="s">
        <v>206</v>
      </c>
      <c r="D343" s="55">
        <f aca="true" t="shared" si="18" ref="D343:L343">SUM(D340:D342)</f>
        <v>0</v>
      </c>
      <c r="E343" s="55">
        <f t="shared" si="18"/>
        <v>62</v>
      </c>
      <c r="F343" s="55">
        <f t="shared" si="18"/>
        <v>62</v>
      </c>
      <c r="G343" s="55">
        <f t="shared" si="18"/>
        <v>0</v>
      </c>
      <c r="H343" s="55">
        <f t="shared" si="18"/>
        <v>4854</v>
      </c>
      <c r="I343" s="55">
        <f t="shared" si="18"/>
        <v>4916</v>
      </c>
      <c r="J343" s="55">
        <f t="shared" si="18"/>
        <v>0</v>
      </c>
      <c r="K343" s="55">
        <f t="shared" si="18"/>
        <v>4916</v>
      </c>
      <c r="L343" s="55">
        <f t="shared" si="18"/>
        <v>3432</v>
      </c>
    </row>
    <row r="344" spans="1:12" ht="25.5">
      <c r="A344" s="54">
        <v>32</v>
      </c>
      <c r="B344" s="47"/>
      <c r="C344" s="56" t="s">
        <v>207</v>
      </c>
      <c r="D344" s="55"/>
      <c r="E344" s="55"/>
      <c r="F344" s="55"/>
      <c r="G344" s="55"/>
      <c r="H344" s="55"/>
      <c r="I344" s="55"/>
      <c r="J344" s="46"/>
      <c r="K344" s="55"/>
      <c r="L344" s="55"/>
    </row>
    <row r="345" spans="1:12" ht="12.75">
      <c r="A345" s="54"/>
      <c r="B345" s="47"/>
      <c r="C345" s="47" t="s">
        <v>87</v>
      </c>
      <c r="D345" s="55"/>
      <c r="E345" s="55"/>
      <c r="F345" s="55"/>
      <c r="G345" s="55"/>
      <c r="H345" s="55"/>
      <c r="I345" s="55"/>
      <c r="J345" s="46"/>
      <c r="K345" s="55"/>
      <c r="L345" s="55"/>
    </row>
    <row r="346" spans="1:12" ht="12.75">
      <c r="A346" s="54"/>
      <c r="B346" s="47"/>
      <c r="C346" s="46" t="s">
        <v>344</v>
      </c>
      <c r="D346" s="55">
        <v>0</v>
      </c>
      <c r="E346" s="55">
        <v>0</v>
      </c>
      <c r="F346" s="55">
        <v>0</v>
      </c>
      <c r="G346" s="55">
        <v>34</v>
      </c>
      <c r="H346" s="55"/>
      <c r="I346" s="55"/>
      <c r="J346" s="46"/>
      <c r="K346" s="55"/>
      <c r="L346" s="55"/>
    </row>
    <row r="347" spans="1:12" ht="12.75">
      <c r="A347" s="54"/>
      <c r="B347" s="47"/>
      <c r="C347" s="46" t="s">
        <v>93</v>
      </c>
      <c r="D347" s="55"/>
      <c r="E347" s="55"/>
      <c r="F347" s="55"/>
      <c r="G347" s="55"/>
      <c r="H347" s="51">
        <v>14</v>
      </c>
      <c r="I347" s="51">
        <v>14</v>
      </c>
      <c r="J347" s="46"/>
      <c r="K347" s="51">
        <v>14</v>
      </c>
      <c r="L347" s="55">
        <v>0</v>
      </c>
    </row>
    <row r="348" spans="1:12" ht="12.75">
      <c r="A348" s="54"/>
      <c r="B348" s="47"/>
      <c r="C348" s="46" t="s">
        <v>158</v>
      </c>
      <c r="D348" s="55"/>
      <c r="E348" s="55"/>
      <c r="F348" s="55"/>
      <c r="G348" s="55"/>
      <c r="H348" s="51">
        <v>12948</v>
      </c>
      <c r="I348" s="51">
        <v>12948</v>
      </c>
      <c r="J348" s="46"/>
      <c r="K348" s="51">
        <v>12948</v>
      </c>
      <c r="L348" s="55">
        <v>8887</v>
      </c>
    </row>
    <row r="349" spans="1:12" ht="12.75">
      <c r="A349" s="54"/>
      <c r="B349" s="47"/>
      <c r="C349" s="47" t="s">
        <v>95</v>
      </c>
      <c r="D349" s="55"/>
      <c r="E349" s="55"/>
      <c r="F349" s="55"/>
      <c r="G349" s="55"/>
      <c r="H349" s="51"/>
      <c r="I349" s="51"/>
      <c r="J349" s="46"/>
      <c r="K349" s="51"/>
      <c r="L349" s="55"/>
    </row>
    <row r="350" spans="1:12" ht="12.75">
      <c r="A350" s="54"/>
      <c r="B350" s="47"/>
      <c r="C350" s="46" t="s">
        <v>97</v>
      </c>
      <c r="D350" s="55"/>
      <c r="E350" s="55"/>
      <c r="F350" s="55"/>
      <c r="G350" s="55"/>
      <c r="H350" s="51">
        <v>0</v>
      </c>
      <c r="I350" s="51">
        <v>0</v>
      </c>
      <c r="J350" s="46"/>
      <c r="K350" s="51">
        <v>0</v>
      </c>
      <c r="L350" s="55">
        <v>32</v>
      </c>
    </row>
    <row r="351" spans="1:12" ht="25.5">
      <c r="A351" s="54"/>
      <c r="B351" s="47"/>
      <c r="C351" s="59" t="s">
        <v>208</v>
      </c>
      <c r="D351" s="55">
        <f>+D346</f>
        <v>0</v>
      </c>
      <c r="E351" s="55">
        <f>+E346</f>
        <v>0</v>
      </c>
      <c r="F351" s="55">
        <f>+F346</f>
        <v>0</v>
      </c>
      <c r="G351" s="55">
        <f>+G346</f>
        <v>34</v>
      </c>
      <c r="H351" s="55">
        <f>+H347+H348+H349+H350</f>
        <v>12962</v>
      </c>
      <c r="I351" s="55">
        <f>+I347+I348+I349+I350</f>
        <v>12962</v>
      </c>
      <c r="J351" s="55">
        <f>+J347+J348+J349+J350</f>
        <v>0</v>
      </c>
      <c r="K351" s="55">
        <f>+K347+K348+K349+K350</f>
        <v>12962</v>
      </c>
      <c r="L351" s="55">
        <f>+L347+L348+L349+L350</f>
        <v>8919</v>
      </c>
    </row>
    <row r="352" spans="1:12" ht="12.75">
      <c r="A352" s="54">
        <v>33</v>
      </c>
      <c r="B352" s="47"/>
      <c r="C352" s="58" t="s">
        <v>187</v>
      </c>
      <c r="D352" s="55"/>
      <c r="E352" s="55"/>
      <c r="F352" s="55"/>
      <c r="G352" s="55"/>
      <c r="H352" s="55"/>
      <c r="I352" s="55"/>
      <c r="J352" s="46"/>
      <c r="K352" s="55"/>
      <c r="L352" s="55"/>
    </row>
    <row r="353" spans="1:12" ht="12.75">
      <c r="A353" s="54"/>
      <c r="B353" s="47"/>
      <c r="C353" s="47" t="s">
        <v>87</v>
      </c>
      <c r="D353" s="55"/>
      <c r="E353" s="55"/>
      <c r="F353" s="55"/>
      <c r="G353" s="55"/>
      <c r="H353" s="55"/>
      <c r="I353" s="55"/>
      <c r="J353" s="46"/>
      <c r="K353" s="55"/>
      <c r="L353" s="55"/>
    </row>
    <row r="354" spans="1:12" ht="12.75">
      <c r="A354" s="54"/>
      <c r="B354" s="47"/>
      <c r="C354" s="46" t="s">
        <v>55</v>
      </c>
      <c r="D354" s="51">
        <v>22196</v>
      </c>
      <c r="E354" s="51">
        <v>22196</v>
      </c>
      <c r="F354" s="51">
        <v>22196</v>
      </c>
      <c r="G354" s="51">
        <v>19215</v>
      </c>
      <c r="H354" s="55"/>
      <c r="I354" s="55"/>
      <c r="J354" s="46"/>
      <c r="K354" s="51"/>
      <c r="L354" s="51"/>
    </row>
    <row r="355" spans="1:12" ht="12.75">
      <c r="A355" s="54"/>
      <c r="B355" s="47"/>
      <c r="C355" s="46" t="s">
        <v>158</v>
      </c>
      <c r="D355" s="55"/>
      <c r="E355" s="55"/>
      <c r="F355" s="55"/>
      <c r="G355" s="55"/>
      <c r="H355" s="51">
        <v>42144</v>
      </c>
      <c r="I355" s="51">
        <v>42144</v>
      </c>
      <c r="J355" s="46"/>
      <c r="K355" s="51">
        <v>42144</v>
      </c>
      <c r="L355" s="55">
        <v>41454</v>
      </c>
    </row>
    <row r="356" spans="1:12" s="39" customFormat="1" ht="12.75">
      <c r="A356" s="54"/>
      <c r="B356" s="54"/>
      <c r="C356" s="54" t="s">
        <v>188</v>
      </c>
      <c r="D356" s="60">
        <f>+D354</f>
        <v>22196</v>
      </c>
      <c r="E356" s="60">
        <f>+E354</f>
        <v>22196</v>
      </c>
      <c r="F356" s="60">
        <f>+F354</f>
        <v>22196</v>
      </c>
      <c r="G356" s="60">
        <f>+G354</f>
        <v>19215</v>
      </c>
      <c r="H356" s="60">
        <v>42144</v>
      </c>
      <c r="I356" s="60">
        <v>42144</v>
      </c>
      <c r="J356" s="60">
        <v>42144</v>
      </c>
      <c r="K356" s="60">
        <v>42144</v>
      </c>
      <c r="L356" s="60">
        <f>+L355</f>
        <v>41454</v>
      </c>
    </row>
    <row r="357" spans="1:12" s="37" customFormat="1" ht="12.75">
      <c r="A357" s="54">
        <v>34</v>
      </c>
      <c r="B357" s="47"/>
      <c r="C357" s="47" t="s">
        <v>189</v>
      </c>
      <c r="D357" s="55"/>
      <c r="E357" s="55"/>
      <c r="F357" s="55"/>
      <c r="G357" s="55"/>
      <c r="H357" s="55"/>
      <c r="I357" s="55"/>
      <c r="J357" s="47"/>
      <c r="K357" s="55"/>
      <c r="L357" s="55"/>
    </row>
    <row r="358" spans="1:12" s="37" customFormat="1" ht="12.75">
      <c r="A358" s="54"/>
      <c r="B358" s="47"/>
      <c r="C358" s="46" t="s">
        <v>100</v>
      </c>
      <c r="D358" s="55"/>
      <c r="E358" s="55"/>
      <c r="F358" s="55"/>
      <c r="G358" s="55"/>
      <c r="H358" s="55"/>
      <c r="I358" s="55"/>
      <c r="J358" s="47"/>
      <c r="K358" s="55"/>
      <c r="L358" s="55"/>
    </row>
    <row r="359" spans="1:12" s="37" customFormat="1" ht="12.75">
      <c r="A359" s="54"/>
      <c r="B359" s="47"/>
      <c r="C359" s="46" t="s">
        <v>190</v>
      </c>
      <c r="D359" s="55"/>
      <c r="E359" s="55"/>
      <c r="F359" s="55"/>
      <c r="G359" s="55"/>
      <c r="H359" s="51">
        <v>224443</v>
      </c>
      <c r="I359" s="51">
        <v>225688</v>
      </c>
      <c r="J359" s="47"/>
      <c r="K359" s="51">
        <v>231546</v>
      </c>
      <c r="L359" s="55">
        <v>219096</v>
      </c>
    </row>
    <row r="360" spans="1:12" s="37" customFormat="1" ht="12.75">
      <c r="A360" s="54"/>
      <c r="B360" s="47"/>
      <c r="C360" s="47" t="s">
        <v>191</v>
      </c>
      <c r="D360" s="55">
        <v>0</v>
      </c>
      <c r="E360" s="55"/>
      <c r="F360" s="55"/>
      <c r="G360" s="55"/>
      <c r="H360" s="55">
        <v>224443</v>
      </c>
      <c r="I360" s="55">
        <f>+I359</f>
        <v>225688</v>
      </c>
      <c r="J360" s="55">
        <f>+J359</f>
        <v>0</v>
      </c>
      <c r="K360" s="55">
        <f>+K359</f>
        <v>231546</v>
      </c>
      <c r="L360" s="55">
        <f>+L359</f>
        <v>219096</v>
      </c>
    </row>
    <row r="361" spans="1:12" s="37" customFormat="1" ht="12.75">
      <c r="A361" s="54" t="s">
        <v>345</v>
      </c>
      <c r="B361" s="47"/>
      <c r="C361" s="47" t="s">
        <v>346</v>
      </c>
      <c r="D361" s="55"/>
      <c r="E361" s="55"/>
      <c r="F361" s="55"/>
      <c r="G361" s="55"/>
      <c r="H361" s="55"/>
      <c r="I361" s="55"/>
      <c r="J361" s="55"/>
      <c r="K361" s="55"/>
      <c r="L361" s="55"/>
    </row>
    <row r="362" spans="1:12" s="37" customFormat="1" ht="12.75">
      <c r="A362" s="54"/>
      <c r="B362" s="47"/>
      <c r="C362" s="47" t="s">
        <v>100</v>
      </c>
      <c r="D362" s="55"/>
      <c r="E362" s="55"/>
      <c r="F362" s="55"/>
      <c r="G362" s="55"/>
      <c r="H362" s="55"/>
      <c r="I362" s="55"/>
      <c r="J362" s="55"/>
      <c r="K362" s="55"/>
      <c r="L362" s="55"/>
    </row>
    <row r="363" spans="1:12" s="37" customFormat="1" ht="12.75">
      <c r="A363" s="54"/>
      <c r="B363" s="47"/>
      <c r="C363" s="46" t="s">
        <v>347</v>
      </c>
      <c r="D363" s="51">
        <v>0</v>
      </c>
      <c r="E363" s="51">
        <v>0</v>
      </c>
      <c r="F363" s="51">
        <v>0</v>
      </c>
      <c r="G363" s="51">
        <v>21516</v>
      </c>
      <c r="H363" s="55"/>
      <c r="I363" s="55"/>
      <c r="J363" s="55"/>
      <c r="K363" s="55"/>
      <c r="L363" s="51"/>
    </row>
    <row r="364" spans="1:12" s="37" customFormat="1" ht="12.75">
      <c r="A364" s="54"/>
      <c r="B364" s="47"/>
      <c r="C364" s="54" t="s">
        <v>348</v>
      </c>
      <c r="D364" s="55">
        <f>+D363</f>
        <v>0</v>
      </c>
      <c r="E364" s="55">
        <f>+E363</f>
        <v>0</v>
      </c>
      <c r="F364" s="55">
        <f>+F363</f>
        <v>0</v>
      </c>
      <c r="G364" s="55">
        <f>+G363</f>
        <v>21516</v>
      </c>
      <c r="H364" s="55"/>
      <c r="I364" s="55"/>
      <c r="J364" s="55"/>
      <c r="K364" s="55"/>
      <c r="L364" s="55"/>
    </row>
    <row r="365" spans="1:12" s="37" customFormat="1" ht="12.75">
      <c r="A365" s="54"/>
      <c r="B365" s="47"/>
      <c r="C365" s="47" t="s">
        <v>212</v>
      </c>
      <c r="D365" s="55">
        <f>+D360+D356+D351+D343+D337+D315+D300+D291+D280+D269+D257+D249+D244+D239+D231+D219+D210+D198+D185+D179+D174+D169+D159+D148+D144+D139+D135+D129+D125+D121+D113+D117+D305+D322+D326</f>
        <v>598592</v>
      </c>
      <c r="E365" s="55">
        <f>+E360+E356+E351+E343+E337+E315+E300+E291+E280+E269+E257+E249+E244+E239+E231+E219+E210+E198+E185+E179+E174+E169+E159+E148+E144+E139+E135+E129+E125+E121+E113+E117+E305+E322+E326</f>
        <v>605394</v>
      </c>
      <c r="F365" s="55">
        <f>+F360+F356+F351+F343+F337+F315+F300+F291+F280+F269+F257+F249+F244+F239+F231+F219+F210+F198+F185+F179+F174+F169+F159+F148+F144+F139+F135+F129+F125+F121+F113+F117+F305+F322+F326</f>
        <v>766868</v>
      </c>
      <c r="G365" s="55">
        <f>+G360+G356+G351+G343+G337+G315+G300+G291+G280+G269+G257+G249+G244+G239+G231+G219+G210+G198+G185+G179+G174+G169+G159+G148+G144+G139+G135+G129+G125+G121+G113+G117+G305+G322+G326+G364</f>
        <v>736877</v>
      </c>
      <c r="H365" s="55">
        <f>+H360+H356+H351+H343+H337+H315+H300+H291+H280+H269+H257+H249+H244+H239+H231+H219+H210+H198+H185+H179+H174+H169+H159+H148+H144+H139+H135+H129+H125+H121+H113+H117+H305+H322+H326</f>
        <v>590027</v>
      </c>
      <c r="I365" s="55">
        <f>+I360+I356+I351+I343+I337+I315+I300+I291+I280+I269+I257+I249+I244+I239+I231+I219+I210+I198+I185+I179+I174+I169+I159+I148+I144+I139+I135+I129+I125+I121+I113+I117+I305+I322+I326</f>
        <v>597581</v>
      </c>
      <c r="J365" s="55">
        <f>+J360+J356+J351+J343+J337+J315+J300+J291+J280+J269+J257+J249+J244+J239+J231+J219+J210+J198+J185+J179+J174+J169+J159+J148+J144+J139+J135+J129+J125+J121+J113+J117+J305+J322+J326</f>
        <v>64650</v>
      </c>
      <c r="K365" s="55">
        <f>+K360+K356+K351+K343+K337+K315+K300+K291+K280+K269+K257+K249+K244+K239+K231+K219+K210+K198+K185+K179+K174+K169+K159+K148+K144+K139+K135+K129+K125+K121+K113+K117+K305+K322+K326</f>
        <v>748369</v>
      </c>
      <c r="L365" s="55">
        <f>+L360+L356+L351+L343+L337+L315+L300+L291+L280+L269+L257+L249+L244+L239+L231+L219+L210+L198+L185+L179+L174+L169+L159+L148+L144+L139+L135+L129+L125+L121+L113+L117+L306+L322+L326</f>
        <v>647062</v>
      </c>
    </row>
    <row r="366" spans="1:12" s="37" customFormat="1" ht="12.75">
      <c r="A366" s="54"/>
      <c r="B366" s="47"/>
      <c r="C366" s="47"/>
      <c r="D366" s="55"/>
      <c r="E366" s="55"/>
      <c r="F366" s="55"/>
      <c r="G366" s="55"/>
      <c r="H366" s="55"/>
      <c r="I366" s="55"/>
      <c r="J366" s="47"/>
      <c r="K366" s="55"/>
      <c r="L366" s="55"/>
    </row>
    <row r="367" spans="1:12" ht="12.75">
      <c r="A367" s="379" t="s">
        <v>230</v>
      </c>
      <c r="B367" s="380"/>
      <c r="C367" s="380"/>
      <c r="D367" s="380"/>
      <c r="E367" s="380"/>
      <c r="F367" s="380"/>
      <c r="G367" s="380"/>
      <c r="H367" s="380"/>
      <c r="I367" s="381"/>
      <c r="J367" s="46"/>
      <c r="K367" s="45"/>
      <c r="L367" s="45"/>
    </row>
    <row r="368" spans="1:12" ht="12.75">
      <c r="A368" s="54">
        <v>1</v>
      </c>
      <c r="B368" s="46"/>
      <c r="C368" s="47" t="s">
        <v>176</v>
      </c>
      <c r="D368" s="55"/>
      <c r="E368" s="55"/>
      <c r="F368" s="55"/>
      <c r="G368" s="55"/>
      <c r="H368" s="55"/>
      <c r="I368" s="55"/>
      <c r="J368" s="46"/>
      <c r="K368" s="55"/>
      <c r="L368" s="55"/>
    </row>
    <row r="369" spans="1:12" ht="12.75">
      <c r="A369" s="54"/>
      <c r="B369" s="46"/>
      <c r="C369" s="46" t="s">
        <v>100</v>
      </c>
      <c r="D369" s="51"/>
      <c r="E369" s="51"/>
      <c r="F369" s="51"/>
      <c r="G369" s="51"/>
      <c r="H369" s="51"/>
      <c r="I369" s="51"/>
      <c r="J369" s="46"/>
      <c r="K369" s="51"/>
      <c r="L369" s="51"/>
    </row>
    <row r="370" spans="1:12" ht="12.75">
      <c r="A370" s="54"/>
      <c r="B370" s="46"/>
      <c r="C370" s="46" t="s">
        <v>253</v>
      </c>
      <c r="D370" s="51">
        <v>0</v>
      </c>
      <c r="E370" s="51">
        <v>0</v>
      </c>
      <c r="F370" s="51">
        <v>0</v>
      </c>
      <c r="G370" s="51">
        <v>60</v>
      </c>
      <c r="H370" s="51"/>
      <c r="I370" s="51"/>
      <c r="J370" s="46"/>
      <c r="K370" s="51"/>
      <c r="L370" s="51"/>
    </row>
    <row r="371" spans="1:12" ht="12.75">
      <c r="A371" s="54"/>
      <c r="B371" s="46"/>
      <c r="C371" s="46" t="s">
        <v>211</v>
      </c>
      <c r="D371" s="51">
        <v>0</v>
      </c>
      <c r="E371" s="51"/>
      <c r="F371" s="51"/>
      <c r="G371" s="51"/>
      <c r="H371" s="51"/>
      <c r="I371" s="51"/>
      <c r="J371" s="46"/>
      <c r="K371" s="51"/>
      <c r="L371" s="51"/>
    </row>
    <row r="372" spans="1:12" ht="12.75">
      <c r="A372" s="54"/>
      <c r="B372" s="46"/>
      <c r="C372" s="46" t="s">
        <v>177</v>
      </c>
      <c r="D372" s="51"/>
      <c r="E372" s="51"/>
      <c r="F372" s="51"/>
      <c r="G372" s="51"/>
      <c r="H372" s="51">
        <v>1991</v>
      </c>
      <c r="I372" s="51">
        <v>2096</v>
      </c>
      <c r="J372" s="46"/>
      <c r="K372" s="51">
        <v>2096</v>
      </c>
      <c r="L372" s="51">
        <v>2229</v>
      </c>
    </row>
    <row r="373" spans="1:12" ht="12.75">
      <c r="A373" s="54"/>
      <c r="B373" s="46"/>
      <c r="C373" s="54" t="s">
        <v>178</v>
      </c>
      <c r="D373" s="55">
        <f>+D370+D371</f>
        <v>0</v>
      </c>
      <c r="E373" s="55">
        <f>+E370+E371</f>
        <v>0</v>
      </c>
      <c r="F373" s="55">
        <f>+F370+F371</f>
        <v>0</v>
      </c>
      <c r="G373" s="55">
        <f>+G370+G371</f>
        <v>60</v>
      </c>
      <c r="H373" s="55">
        <f>+H372</f>
        <v>1991</v>
      </c>
      <c r="I373" s="55">
        <f>+I372</f>
        <v>2096</v>
      </c>
      <c r="J373" s="55">
        <f>+J372</f>
        <v>0</v>
      </c>
      <c r="K373" s="55">
        <f>+K372</f>
        <v>2096</v>
      </c>
      <c r="L373" s="55">
        <f>+L372</f>
        <v>2229</v>
      </c>
    </row>
    <row r="374" spans="1:12" ht="12.75">
      <c r="A374" s="54">
        <v>2</v>
      </c>
      <c r="B374" s="46"/>
      <c r="C374" s="58" t="s">
        <v>185</v>
      </c>
      <c r="D374" s="55"/>
      <c r="E374" s="55"/>
      <c r="F374" s="55"/>
      <c r="G374" s="55"/>
      <c r="H374" s="55"/>
      <c r="I374" s="55"/>
      <c r="J374" s="46"/>
      <c r="K374" s="55"/>
      <c r="L374" s="55"/>
    </row>
    <row r="375" spans="1:12" ht="12.75">
      <c r="A375" s="54"/>
      <c r="B375" s="46"/>
      <c r="C375" s="47" t="s">
        <v>87</v>
      </c>
      <c r="D375" s="55"/>
      <c r="E375" s="55"/>
      <c r="F375" s="55"/>
      <c r="G375" s="55"/>
      <c r="H375" s="55"/>
      <c r="I375" s="55"/>
      <c r="J375" s="46"/>
      <c r="K375" s="55"/>
      <c r="L375" s="55"/>
    </row>
    <row r="376" spans="1:12" ht="12.75">
      <c r="A376" s="299"/>
      <c r="B376" s="46"/>
      <c r="C376" s="46" t="s">
        <v>184</v>
      </c>
      <c r="D376" s="55"/>
      <c r="E376" s="55"/>
      <c r="F376" s="55"/>
      <c r="G376" s="55"/>
      <c r="H376" s="55"/>
      <c r="I376" s="55"/>
      <c r="J376" s="46"/>
      <c r="K376" s="55"/>
      <c r="L376" s="55"/>
    </row>
    <row r="377" spans="1:12" ht="12.75">
      <c r="A377" s="299"/>
      <c r="B377" s="46"/>
      <c r="C377" s="46" t="s">
        <v>211</v>
      </c>
      <c r="D377" s="51">
        <v>2477</v>
      </c>
      <c r="E377" s="55">
        <v>0</v>
      </c>
      <c r="F377" s="55">
        <v>0</v>
      </c>
      <c r="G377" s="55"/>
      <c r="H377" s="55"/>
      <c r="I377" s="55"/>
      <c r="J377" s="46"/>
      <c r="K377" s="55"/>
      <c r="L377" s="55"/>
    </row>
    <row r="378" spans="1:12" ht="12.75">
      <c r="A378" s="299"/>
      <c r="B378" s="46"/>
      <c r="C378" s="46" t="s">
        <v>109</v>
      </c>
      <c r="D378" s="55"/>
      <c r="E378" s="55"/>
      <c r="F378" s="55"/>
      <c r="G378" s="55"/>
      <c r="H378" s="51">
        <v>2610</v>
      </c>
      <c r="I378" s="55">
        <v>0</v>
      </c>
      <c r="J378" s="46"/>
      <c r="K378" s="55">
        <v>0</v>
      </c>
      <c r="L378" s="55"/>
    </row>
    <row r="379" spans="1:12" ht="12.75">
      <c r="A379" s="299"/>
      <c r="B379" s="46"/>
      <c r="C379" s="46" t="s">
        <v>93</v>
      </c>
      <c r="D379" s="55"/>
      <c r="E379" s="55"/>
      <c r="F379" s="55"/>
      <c r="G379" s="55"/>
      <c r="H379" s="51">
        <v>844</v>
      </c>
      <c r="I379" s="55">
        <v>0</v>
      </c>
      <c r="J379" s="46"/>
      <c r="K379" s="55">
        <v>0</v>
      </c>
      <c r="L379" s="55"/>
    </row>
    <row r="380" spans="1:12" ht="12.75">
      <c r="A380" s="299"/>
      <c r="B380" s="46"/>
      <c r="C380" s="46" t="s">
        <v>158</v>
      </c>
      <c r="D380" s="55"/>
      <c r="E380" s="55"/>
      <c r="F380" s="55"/>
      <c r="G380" s="55"/>
      <c r="H380" s="51">
        <v>5597</v>
      </c>
      <c r="I380" s="55">
        <v>0</v>
      </c>
      <c r="J380" s="46"/>
      <c r="K380" s="55">
        <v>0</v>
      </c>
      <c r="L380" s="55"/>
    </row>
    <row r="381" spans="1:12" ht="12.75">
      <c r="A381" s="299"/>
      <c r="B381" s="46"/>
      <c r="C381" s="54" t="s">
        <v>186</v>
      </c>
      <c r="D381" s="55">
        <v>2477</v>
      </c>
      <c r="E381" s="55">
        <v>0</v>
      </c>
      <c r="F381" s="55">
        <v>0</v>
      </c>
      <c r="G381" s="55"/>
      <c r="H381" s="55">
        <v>9051</v>
      </c>
      <c r="I381" s="55">
        <v>0</v>
      </c>
      <c r="J381" s="55">
        <v>0</v>
      </c>
      <c r="K381" s="55">
        <v>0</v>
      </c>
      <c r="L381" s="55"/>
    </row>
    <row r="382" spans="1:12" ht="25.5">
      <c r="A382" s="54">
        <v>3</v>
      </c>
      <c r="B382" s="46"/>
      <c r="C382" s="56" t="s">
        <v>198</v>
      </c>
      <c r="D382" s="55"/>
      <c r="E382" s="55"/>
      <c r="F382" s="55"/>
      <c r="G382" s="55"/>
      <c r="H382" s="55"/>
      <c r="I382" s="55"/>
      <c r="J382" s="46"/>
      <c r="K382" s="55"/>
      <c r="L382" s="55"/>
    </row>
    <row r="383" spans="1:12" ht="22.5">
      <c r="A383" s="299"/>
      <c r="B383" s="46"/>
      <c r="C383" s="63" t="s">
        <v>235</v>
      </c>
      <c r="D383" s="55"/>
      <c r="E383" s="55"/>
      <c r="F383" s="55"/>
      <c r="G383" s="55"/>
      <c r="H383" s="51">
        <v>0</v>
      </c>
      <c r="I383" s="51">
        <v>5717</v>
      </c>
      <c r="J383" s="46"/>
      <c r="K383" s="51">
        <v>16403</v>
      </c>
      <c r="L383" s="55"/>
    </row>
    <row r="384" spans="1:12" ht="25.5">
      <c r="A384" s="299"/>
      <c r="B384" s="46"/>
      <c r="C384" s="59" t="s">
        <v>198</v>
      </c>
      <c r="D384" s="55"/>
      <c r="E384" s="55"/>
      <c r="F384" s="55"/>
      <c r="G384" s="55"/>
      <c r="H384" s="55">
        <f>+H383</f>
        <v>0</v>
      </c>
      <c r="I384" s="55">
        <f>+I383</f>
        <v>5717</v>
      </c>
      <c r="J384" s="55">
        <f>+J383</f>
        <v>0</v>
      </c>
      <c r="K384" s="55">
        <f>+K383</f>
        <v>16403</v>
      </c>
      <c r="L384" s="55">
        <f>+L383</f>
        <v>0</v>
      </c>
    </row>
    <row r="385" spans="1:12" ht="12.75">
      <c r="A385" s="299"/>
      <c r="B385" s="46"/>
      <c r="C385" s="47" t="s">
        <v>219</v>
      </c>
      <c r="D385" s="55">
        <f aca="true" t="shared" si="19" ref="D385:L385">+D384+D381+D373</f>
        <v>2477</v>
      </c>
      <c r="E385" s="55">
        <f t="shared" si="19"/>
        <v>0</v>
      </c>
      <c r="F385" s="55">
        <f t="shared" si="19"/>
        <v>0</v>
      </c>
      <c r="G385" s="55">
        <f t="shared" si="19"/>
        <v>60</v>
      </c>
      <c r="H385" s="55">
        <f t="shared" si="19"/>
        <v>11042</v>
      </c>
      <c r="I385" s="55">
        <f t="shared" si="19"/>
        <v>7813</v>
      </c>
      <c r="J385" s="55">
        <f t="shared" si="19"/>
        <v>0</v>
      </c>
      <c r="K385" s="55">
        <f t="shared" si="19"/>
        <v>18499</v>
      </c>
      <c r="L385" s="55">
        <f t="shared" si="19"/>
        <v>2229</v>
      </c>
    </row>
    <row r="386" spans="1:12" ht="12.75">
      <c r="A386" s="299"/>
      <c r="B386" s="46"/>
      <c r="C386" s="47" t="s">
        <v>220</v>
      </c>
      <c r="D386" s="55">
        <f>+D385+D365</f>
        <v>601069</v>
      </c>
      <c r="E386" s="55">
        <f aca="true" t="shared" si="20" ref="E386:K386">+E385+E365</f>
        <v>605394</v>
      </c>
      <c r="F386" s="55">
        <f>+F385+F365</f>
        <v>766868</v>
      </c>
      <c r="G386" s="55">
        <f>+G385+G365</f>
        <v>736937</v>
      </c>
      <c r="H386" s="55">
        <f t="shared" si="20"/>
        <v>601069</v>
      </c>
      <c r="I386" s="55">
        <f t="shared" si="20"/>
        <v>605394</v>
      </c>
      <c r="J386" s="55">
        <f t="shared" si="20"/>
        <v>64650</v>
      </c>
      <c r="K386" s="55">
        <f t="shared" si="20"/>
        <v>766868</v>
      </c>
      <c r="L386" s="55">
        <f>+L385+L365</f>
        <v>649291</v>
      </c>
    </row>
    <row r="387" spans="1:12" s="37" customFormat="1" ht="25.5">
      <c r="A387" s="54"/>
      <c r="B387" s="47"/>
      <c r="C387" s="59" t="s">
        <v>213</v>
      </c>
      <c r="D387" s="55">
        <f aca="true" t="shared" si="21" ref="D387:L387">+D386+D88+D62</f>
        <v>836285</v>
      </c>
      <c r="E387" s="55">
        <f t="shared" si="21"/>
        <v>846581</v>
      </c>
      <c r="F387" s="55">
        <f t="shared" si="21"/>
        <v>1016473</v>
      </c>
      <c r="G387" s="55">
        <f t="shared" si="21"/>
        <v>973250</v>
      </c>
      <c r="H387" s="55">
        <f t="shared" si="21"/>
        <v>836285</v>
      </c>
      <c r="I387" s="55">
        <f t="shared" si="21"/>
        <v>846581</v>
      </c>
      <c r="J387" s="55">
        <f t="shared" si="21"/>
        <v>64650</v>
      </c>
      <c r="K387" s="55">
        <f t="shared" si="21"/>
        <v>1016473</v>
      </c>
      <c r="L387" s="55">
        <f t="shared" si="21"/>
        <v>877148</v>
      </c>
    </row>
    <row r="394" ht="12.75">
      <c r="C394" s="62"/>
    </row>
  </sheetData>
  <sheetProtection/>
  <mergeCells count="7">
    <mergeCell ref="A90:I90"/>
    <mergeCell ref="A367:I367"/>
    <mergeCell ref="A64:I64"/>
    <mergeCell ref="A1:I1"/>
    <mergeCell ref="A2:A3"/>
    <mergeCell ref="B2:B3"/>
    <mergeCell ref="C2:C3"/>
  </mergeCells>
  <printOptions gridLines="1"/>
  <pageMargins left="0.3937007874015748" right="0.2362204724409449" top="1.0236220472440944" bottom="0.4724409448818898" header="0.5118110236220472" footer="0.2362204724409449"/>
  <pageSetup horizontalDpi="600" verticalDpi="600" orientation="portrait" paperSize="9" scale="80" r:id="rId1"/>
  <headerFooter alignWithMargins="0">
    <oddHeader>&amp;C&amp;"Times New Roman,Normál" 2014. évi költségvetése költségvetési szervenként és kiemelt előirányzatok szerinti részletezéssel, működési és felhalmozási költségvetési tagolásban&amp;R&amp;"Times New Roman,Normál"
9. melléklet
ezer Ft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Krisztina</dc:creator>
  <cp:keywords/>
  <dc:description/>
  <cp:lastModifiedBy>user</cp:lastModifiedBy>
  <cp:lastPrinted>2015-05-07T09:21:53Z</cp:lastPrinted>
  <dcterms:created xsi:type="dcterms:W3CDTF">2014-01-27T22:51:05Z</dcterms:created>
  <dcterms:modified xsi:type="dcterms:W3CDTF">2015-05-07T09:23:13Z</dcterms:modified>
  <cp:category/>
  <cp:version/>
  <cp:contentType/>
  <cp:contentStatus/>
</cp:coreProperties>
</file>