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90"/>
  </bookViews>
  <sheets>
    <sheet name="Összesítő" sheetId="7" r:id="rId1"/>
    <sheet name="2. Önkormányzat" sheetId="1" r:id="rId2"/>
    <sheet name="3. PH" sheetId="2" r:id="rId3"/>
    <sheet name="4.GondozásiKp" sheetId="5" r:id="rId4"/>
    <sheet name="5. Könyvtár" sheetId="3" r:id="rId5"/>
    <sheet name="6. Konyha" sheetId="4" r:id="rId6"/>
    <sheet name="7. Óvoda" sheetId="6" r:id="rId7"/>
    <sheet name="8." sheetId="8" r:id="rId8"/>
    <sheet name="9." sheetId="9" r:id="rId9"/>
    <sheet name="10." sheetId="10" r:id="rId10"/>
    <sheet name="11." sheetId="11" r:id="rId11"/>
    <sheet name="12." sheetId="12" r:id="rId12"/>
    <sheet name="13." sheetId="13" r:id="rId13"/>
    <sheet name="14." sheetId="14" r:id="rId14"/>
    <sheet name="15." sheetId="15" r:id="rId15"/>
    <sheet name="16." sheetId="16" r:id="rId16"/>
    <sheet name="17." sheetId="17" r:id="rId17"/>
    <sheet name="18." sheetId="18" r:id="rId18"/>
    <sheet name="19." sheetId="19" r:id="rId19"/>
    <sheet name="20." sheetId="20" r:id="rId20"/>
    <sheet name="21." sheetId="21" r:id="rId21"/>
    <sheet name="22." sheetId="22" r:id="rId22"/>
  </sheets>
  <externalReferences>
    <externalReference r:id="rId23"/>
    <externalReference r:id="rId24"/>
  </externalReferences>
  <calcPr calcId="145621"/>
</workbook>
</file>

<file path=xl/calcChain.xml><?xml version="1.0" encoding="utf-8"?>
<calcChain xmlns="http://schemas.openxmlformats.org/spreadsheetml/2006/main">
  <c r="D19" i="11" l="1"/>
  <c r="G60" i="13" l="1"/>
  <c r="F6" i="7" l="1"/>
  <c r="F7" i="7"/>
  <c r="F8" i="7"/>
  <c r="F9" i="7"/>
  <c r="F10" i="7"/>
  <c r="F11" i="7"/>
  <c r="F12" i="7"/>
  <c r="F13" i="7"/>
  <c r="F14" i="7"/>
  <c r="F15" i="7"/>
  <c r="F17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1" i="7"/>
  <c r="F42" i="7"/>
  <c r="F45" i="7"/>
  <c r="F46" i="7"/>
  <c r="F49" i="7"/>
  <c r="F50" i="7"/>
  <c r="F54" i="7"/>
  <c r="F55" i="7"/>
  <c r="F56" i="7"/>
  <c r="F57" i="7"/>
  <c r="F60" i="7"/>
  <c r="F61" i="7"/>
  <c r="F62" i="7"/>
  <c r="F65" i="7"/>
  <c r="F67" i="7"/>
  <c r="F68" i="7"/>
  <c r="F74" i="7"/>
  <c r="F75" i="7"/>
  <c r="F76" i="7"/>
  <c r="F78" i="7"/>
  <c r="F79" i="7"/>
  <c r="F82" i="7"/>
  <c r="F83" i="7"/>
  <c r="F84" i="7"/>
  <c r="F85" i="7"/>
  <c r="F87" i="7"/>
  <c r="F88" i="7"/>
  <c r="F89" i="7"/>
  <c r="F90" i="7"/>
  <c r="F93" i="7"/>
  <c r="F94" i="7"/>
  <c r="F99" i="7"/>
  <c r="F101" i="7"/>
  <c r="F105" i="7"/>
  <c r="F106" i="7"/>
  <c r="F107" i="7"/>
  <c r="F108" i="7"/>
  <c r="F109" i="7"/>
  <c r="F110" i="7"/>
  <c r="F111" i="7"/>
  <c r="F112" i="7"/>
  <c r="F113" i="7"/>
  <c r="F116" i="7"/>
  <c r="F119" i="7"/>
  <c r="F122" i="7"/>
  <c r="F123" i="7"/>
  <c r="F126" i="7"/>
  <c r="F127" i="7"/>
  <c r="F128" i="7"/>
  <c r="F129" i="7"/>
  <c r="F132" i="7"/>
  <c r="F133" i="7"/>
  <c r="F4" i="7"/>
  <c r="C19" i="22"/>
  <c r="C21" i="22"/>
  <c r="C20" i="22"/>
  <c r="C17" i="22"/>
  <c r="C16" i="22"/>
  <c r="C15" i="22"/>
  <c r="C14" i="22"/>
  <c r="C11" i="22"/>
  <c r="C10" i="22"/>
  <c r="C9" i="22"/>
  <c r="C7" i="22"/>
  <c r="S38" i="19" l="1"/>
  <c r="S30" i="19"/>
  <c r="S9" i="19"/>
  <c r="R38" i="19"/>
  <c r="R30" i="19"/>
  <c r="R17" i="19"/>
  <c r="R9" i="19"/>
  <c r="Q38" i="19"/>
  <c r="Q30" i="19"/>
  <c r="Q9" i="19"/>
  <c r="P38" i="19"/>
  <c r="P30" i="19"/>
  <c r="P9" i="19"/>
  <c r="O47" i="19"/>
  <c r="O38" i="19"/>
  <c r="O30" i="19"/>
  <c r="O9" i="19"/>
  <c r="N47" i="19"/>
  <c r="N46" i="19"/>
  <c r="N43" i="19"/>
  <c r="N41" i="19"/>
  <c r="N32" i="19"/>
  <c r="N31" i="19"/>
  <c r="N30" i="19"/>
  <c r="N25" i="19"/>
  <c r="N27" i="19"/>
  <c r="N13" i="19"/>
  <c r="N16" i="19"/>
  <c r="N10" i="19"/>
  <c r="N9" i="19"/>
  <c r="N8" i="19"/>
  <c r="N7" i="19"/>
  <c r="AB41" i="17"/>
  <c r="AB42" i="17"/>
  <c r="AB38" i="17"/>
  <c r="AB34" i="17"/>
  <c r="AB37" i="17"/>
  <c r="AB36" i="17"/>
  <c r="AB33" i="17"/>
  <c r="AB30" i="17"/>
  <c r="AB29" i="17"/>
  <c r="AB28" i="17"/>
  <c r="AB10" i="17"/>
  <c r="AB15" i="17"/>
  <c r="AB14" i="17"/>
  <c r="AB13" i="17"/>
  <c r="AB12" i="17"/>
  <c r="E6" i="15"/>
  <c r="F6" i="15" s="1"/>
  <c r="F56" i="13"/>
  <c r="E56" i="13"/>
  <c r="F55" i="13"/>
  <c r="E55" i="13"/>
  <c r="E54" i="13"/>
  <c r="E64" i="13"/>
  <c r="F72" i="13"/>
  <c r="E72" i="13"/>
  <c r="F67" i="13"/>
  <c r="E67" i="13"/>
  <c r="F66" i="13"/>
  <c r="E66" i="13"/>
  <c r="F65" i="13"/>
  <c r="E65" i="13"/>
  <c r="F60" i="13"/>
  <c r="E60" i="13"/>
  <c r="E58" i="13"/>
  <c r="F57" i="13"/>
  <c r="E57" i="13"/>
  <c r="E32" i="13"/>
  <c r="F17" i="13"/>
  <c r="E17" i="13"/>
  <c r="F22" i="13"/>
  <c r="E22" i="13"/>
  <c r="E13" i="13"/>
  <c r="F11" i="13"/>
  <c r="E11" i="13"/>
  <c r="F20" i="13"/>
  <c r="E20" i="13"/>
  <c r="F24" i="13"/>
  <c r="E24" i="13"/>
  <c r="F32" i="13"/>
  <c r="F30" i="13"/>
  <c r="E30" i="13"/>
  <c r="G19" i="11"/>
  <c r="H16" i="11"/>
  <c r="D11" i="11"/>
  <c r="D10" i="11"/>
  <c r="D9" i="11"/>
  <c r="D8" i="11"/>
  <c r="D7" i="11"/>
  <c r="C11" i="11"/>
  <c r="C10" i="11"/>
  <c r="C9" i="11"/>
  <c r="C8" i="11"/>
  <c r="C7" i="11"/>
  <c r="C25" i="12"/>
  <c r="C24" i="12"/>
  <c r="C23" i="12"/>
  <c r="G8" i="12"/>
  <c r="F8" i="12"/>
  <c r="G7" i="12"/>
  <c r="F7" i="12"/>
  <c r="C8" i="8"/>
  <c r="C7" i="8"/>
  <c r="E57" i="5"/>
  <c r="D57" i="5"/>
  <c r="E100" i="1"/>
  <c r="D100" i="1"/>
  <c r="E42" i="1"/>
  <c r="D42" i="1"/>
  <c r="D42" i="7" s="1"/>
  <c r="E57" i="1"/>
  <c r="D57" i="1"/>
  <c r="E70" i="13" l="1"/>
  <c r="G77" i="1"/>
  <c r="E123" i="1" l="1"/>
  <c r="E119" i="1"/>
  <c r="E113" i="1"/>
  <c r="G111" i="1"/>
  <c r="E102" i="1" l="1"/>
  <c r="N35" i="19" s="1"/>
  <c r="E94" i="1"/>
  <c r="E88" i="1"/>
  <c r="E75" i="1"/>
  <c r="E78" i="1" s="1"/>
  <c r="E79" i="1" s="1"/>
  <c r="E68" i="1"/>
  <c r="E127" i="1"/>
  <c r="E132" i="1" s="1"/>
  <c r="E133" i="1" s="1"/>
  <c r="E62" i="1"/>
  <c r="E90" i="1" l="1"/>
  <c r="E125" i="1" s="1"/>
  <c r="E136" i="1" s="1"/>
  <c r="E46" i="1" l="1"/>
  <c r="E51" i="1" s="1"/>
  <c r="E37" i="1"/>
  <c r="E33" i="1"/>
  <c r="E31" i="1"/>
  <c r="E25" i="1"/>
  <c r="E22" i="1"/>
  <c r="E14" i="1"/>
  <c r="E10" i="1"/>
  <c r="E15" i="1" l="1"/>
  <c r="E38" i="1"/>
  <c r="E17" i="1"/>
  <c r="E132" i="6"/>
  <c r="E133" i="6" s="1"/>
  <c r="E113" i="6"/>
  <c r="E125" i="6" s="1"/>
  <c r="E33" i="6"/>
  <c r="E31" i="6"/>
  <c r="E25" i="6"/>
  <c r="E22" i="6"/>
  <c r="E14" i="6"/>
  <c r="E10" i="6"/>
  <c r="E132" i="4"/>
  <c r="E133" i="4" s="1"/>
  <c r="E111" i="4"/>
  <c r="E113" i="4" s="1"/>
  <c r="E125" i="4" s="1"/>
  <c r="E57" i="4"/>
  <c r="E33" i="4"/>
  <c r="E31" i="4"/>
  <c r="E25" i="4"/>
  <c r="E22" i="4"/>
  <c r="E10" i="4"/>
  <c r="E15" i="4" s="1"/>
  <c r="E34" i="6" l="1"/>
  <c r="E37" i="6" s="1"/>
  <c r="E38" i="6" s="1"/>
  <c r="E34" i="4"/>
  <c r="E37" i="4" s="1"/>
  <c r="E71" i="1"/>
  <c r="E38" i="4"/>
  <c r="E17" i="4"/>
  <c r="E15" i="6"/>
  <c r="E136" i="6"/>
  <c r="E136" i="4"/>
  <c r="E132" i="3"/>
  <c r="E133" i="3" s="1"/>
  <c r="E113" i="3"/>
  <c r="E125" i="3" s="1"/>
  <c r="D57" i="3"/>
  <c r="E57" i="3"/>
  <c r="E31" i="3"/>
  <c r="E33" i="3"/>
  <c r="E25" i="3"/>
  <c r="E22" i="3"/>
  <c r="E14" i="3"/>
  <c r="E10" i="3"/>
  <c r="E132" i="5"/>
  <c r="E133" i="5" s="1"/>
  <c r="E113" i="5"/>
  <c r="E125" i="5" s="1"/>
  <c r="E33" i="5"/>
  <c r="E31" i="5"/>
  <c r="E25" i="5"/>
  <c r="E22" i="5"/>
  <c r="E14" i="5"/>
  <c r="E10" i="5"/>
  <c r="E135" i="1" l="1"/>
  <c r="G136" i="1" s="1"/>
  <c r="C13" i="11"/>
  <c r="E34" i="5"/>
  <c r="E37" i="5" s="1"/>
  <c r="E38" i="5" s="1"/>
  <c r="E136" i="5"/>
  <c r="E15" i="5"/>
  <c r="E15" i="3"/>
  <c r="E17" i="3" s="1"/>
  <c r="E34" i="3"/>
  <c r="E37" i="3" s="1"/>
  <c r="E38" i="3" s="1"/>
  <c r="E71" i="3" s="1"/>
  <c r="E135" i="3" s="1"/>
  <c r="E71" i="4"/>
  <c r="E135" i="4" s="1"/>
  <c r="G136" i="4" s="1"/>
  <c r="E17" i="6"/>
  <c r="E71" i="6" s="1"/>
  <c r="E135" i="6" s="1"/>
  <c r="F136" i="6" s="1"/>
  <c r="E136" i="3"/>
  <c r="E17" i="5"/>
  <c r="E71" i="5" s="1"/>
  <c r="E135" i="5" s="1"/>
  <c r="E132" i="2"/>
  <c r="E133" i="2" s="1"/>
  <c r="E113" i="2"/>
  <c r="E125" i="2" s="1"/>
  <c r="E33" i="2"/>
  <c r="E31" i="2"/>
  <c r="E25" i="2"/>
  <c r="E22" i="2"/>
  <c r="G136" i="3" l="1"/>
  <c r="E34" i="2"/>
  <c r="E37" i="2" s="1"/>
  <c r="E38" i="2" s="1"/>
  <c r="E136" i="2"/>
  <c r="E10" i="2"/>
  <c r="E14" i="2"/>
  <c r="E17" i="2" s="1"/>
  <c r="E15" i="2" l="1"/>
  <c r="E71" i="2" s="1"/>
  <c r="E135" i="2" s="1"/>
  <c r="G136" i="2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F47" i="7" s="1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F71" i="7" s="1"/>
  <c r="E72" i="7"/>
  <c r="E73" i="7"/>
  <c r="E74" i="7"/>
  <c r="E75" i="7"/>
  <c r="E76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F97" i="7" s="1"/>
  <c r="E98" i="7"/>
  <c r="F98" i="7" s="1"/>
  <c r="E99" i="7"/>
  <c r="E100" i="7"/>
  <c r="F100" i="7" s="1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F125" i="7" s="1"/>
  <c r="E126" i="7"/>
  <c r="E127" i="7"/>
  <c r="E128" i="7"/>
  <c r="E129" i="7"/>
  <c r="E130" i="7"/>
  <c r="E134" i="7"/>
  <c r="D130" i="7"/>
  <c r="D128" i="7"/>
  <c r="D126" i="7"/>
  <c r="D83" i="7"/>
  <c r="D84" i="7"/>
  <c r="D85" i="7"/>
  <c r="D86" i="7"/>
  <c r="D87" i="7"/>
  <c r="D91" i="7"/>
  <c r="D92" i="7"/>
  <c r="D93" i="7"/>
  <c r="D95" i="7"/>
  <c r="D96" i="7"/>
  <c r="D97" i="7"/>
  <c r="D98" i="7"/>
  <c r="D99" i="7"/>
  <c r="D101" i="7"/>
  <c r="D103" i="7"/>
  <c r="D104" i="7"/>
  <c r="D105" i="7"/>
  <c r="D106" i="7"/>
  <c r="D107" i="7"/>
  <c r="D108" i="7"/>
  <c r="D109" i="7"/>
  <c r="D110" i="7"/>
  <c r="D111" i="7"/>
  <c r="D112" i="7"/>
  <c r="D114" i="7"/>
  <c r="D115" i="7"/>
  <c r="D116" i="7"/>
  <c r="D117" i="7"/>
  <c r="D118" i="7"/>
  <c r="D120" i="7"/>
  <c r="D121" i="7"/>
  <c r="D122" i="7"/>
  <c r="D124" i="7"/>
  <c r="D82" i="7"/>
  <c r="D72" i="7"/>
  <c r="D73" i="7"/>
  <c r="D74" i="7"/>
  <c r="D76" i="7"/>
  <c r="D5" i="7"/>
  <c r="D6" i="7"/>
  <c r="D7" i="7"/>
  <c r="D8" i="7"/>
  <c r="D9" i="7"/>
  <c r="D11" i="7"/>
  <c r="D12" i="7"/>
  <c r="D13" i="7"/>
  <c r="D16" i="7"/>
  <c r="D17" i="7"/>
  <c r="D18" i="7"/>
  <c r="D19" i="7"/>
  <c r="D20" i="7"/>
  <c r="D21" i="7"/>
  <c r="D23" i="7"/>
  <c r="D24" i="7"/>
  <c r="D26" i="7"/>
  <c r="D27" i="7"/>
  <c r="D28" i="7"/>
  <c r="D29" i="7"/>
  <c r="D30" i="7"/>
  <c r="D32" i="7"/>
  <c r="D34" i="7"/>
  <c r="D35" i="7"/>
  <c r="D36" i="7"/>
  <c r="D39" i="7"/>
  <c r="D40" i="7"/>
  <c r="D41" i="7"/>
  <c r="D43" i="7"/>
  <c r="D44" i="7"/>
  <c r="D45" i="7"/>
  <c r="D47" i="7"/>
  <c r="D48" i="7"/>
  <c r="D49" i="7"/>
  <c r="D50" i="7"/>
  <c r="D52" i="7"/>
  <c r="D53" i="7"/>
  <c r="D54" i="7"/>
  <c r="D55" i="7"/>
  <c r="D56" i="7"/>
  <c r="D58" i="7"/>
  <c r="D59" i="7"/>
  <c r="D60" i="7"/>
  <c r="D61" i="7"/>
  <c r="D63" i="7"/>
  <c r="D64" i="7"/>
  <c r="D65" i="7"/>
  <c r="D66" i="7"/>
  <c r="D67" i="7"/>
  <c r="D69" i="7"/>
  <c r="D70" i="7"/>
  <c r="D4" i="7"/>
  <c r="D129" i="6"/>
  <c r="D132" i="6" s="1"/>
  <c r="D133" i="6" s="1"/>
  <c r="D113" i="6"/>
  <c r="D125" i="6" s="1"/>
  <c r="D37" i="6"/>
  <c r="D33" i="6"/>
  <c r="D31" i="6"/>
  <c r="D25" i="6"/>
  <c r="D22" i="6"/>
  <c r="D14" i="6"/>
  <c r="D10" i="6"/>
  <c r="D129" i="4"/>
  <c r="D132" i="4" s="1"/>
  <c r="D133" i="4" s="1"/>
  <c r="D113" i="4"/>
  <c r="D125" i="4" s="1"/>
  <c r="D37" i="4"/>
  <c r="D33" i="4"/>
  <c r="D31" i="4"/>
  <c r="D25" i="4"/>
  <c r="D22" i="4"/>
  <c r="D10" i="4"/>
  <c r="D15" i="4" s="1"/>
  <c r="D129" i="3"/>
  <c r="D132" i="3" s="1"/>
  <c r="D133" i="3" s="1"/>
  <c r="D113" i="3"/>
  <c r="D125" i="3" s="1"/>
  <c r="D37" i="3"/>
  <c r="D33" i="3"/>
  <c r="D31" i="3"/>
  <c r="D25" i="3"/>
  <c r="D22" i="3"/>
  <c r="D14" i="3"/>
  <c r="D10" i="3"/>
  <c r="D132" i="5"/>
  <c r="D129" i="5"/>
  <c r="D113" i="5"/>
  <c r="D125" i="5" s="1"/>
  <c r="D37" i="5"/>
  <c r="D33" i="5"/>
  <c r="D31" i="5"/>
  <c r="D25" i="5"/>
  <c r="D22" i="5"/>
  <c r="D14" i="5"/>
  <c r="D10" i="5"/>
  <c r="D129" i="2"/>
  <c r="D132" i="2" s="1"/>
  <c r="D133" i="2" s="1"/>
  <c r="D113" i="2"/>
  <c r="D125" i="2" s="1"/>
  <c r="D37" i="2"/>
  <c r="D33" i="2"/>
  <c r="D31" i="2"/>
  <c r="D25" i="2"/>
  <c r="D22" i="2"/>
  <c r="D14" i="2"/>
  <c r="D10" i="2"/>
  <c r="D129" i="1"/>
  <c r="D127" i="1"/>
  <c r="D127" i="7" s="1"/>
  <c r="D123" i="1"/>
  <c r="D123" i="7" s="1"/>
  <c r="D119" i="1"/>
  <c r="D119" i="7" s="1"/>
  <c r="D113" i="1"/>
  <c r="D102" i="1"/>
  <c r="D102" i="7" s="1"/>
  <c r="D94" i="1"/>
  <c r="D94" i="7" s="1"/>
  <c r="D89" i="7"/>
  <c r="D88" i="1"/>
  <c r="D75" i="1"/>
  <c r="D78" i="1" s="1"/>
  <c r="D79" i="1" s="1"/>
  <c r="D68" i="1"/>
  <c r="D68" i="7" s="1"/>
  <c r="D62" i="1"/>
  <c r="D62" i="7" s="1"/>
  <c r="D46" i="1"/>
  <c r="D51" i="1" s="1"/>
  <c r="D51" i="7" s="1"/>
  <c r="D37" i="1"/>
  <c r="D33" i="1"/>
  <c r="D31" i="1"/>
  <c r="D25" i="1"/>
  <c r="D22" i="1"/>
  <c r="D14" i="1"/>
  <c r="D10" i="1"/>
  <c r="D134" i="7"/>
  <c r="D81" i="7"/>
  <c r="D80" i="7"/>
  <c r="C8" i="22" l="1"/>
  <c r="F102" i="7"/>
  <c r="F13" i="13"/>
  <c r="AB11" i="17"/>
  <c r="F51" i="7"/>
  <c r="C18" i="22"/>
  <c r="F58" i="13"/>
  <c r="AB31" i="17"/>
  <c r="AC43" i="17" s="1"/>
  <c r="B12" i="19"/>
  <c r="F48" i="7"/>
  <c r="N11" i="19"/>
  <c r="D15" i="1"/>
  <c r="D15" i="6"/>
  <c r="D38" i="3"/>
  <c r="D90" i="1"/>
  <c r="D90" i="7" s="1"/>
  <c r="D132" i="1"/>
  <c r="D133" i="1" s="1"/>
  <c r="E78" i="7"/>
  <c r="E79" i="7" s="1"/>
  <c r="E135" i="7" s="1"/>
  <c r="E132" i="7"/>
  <c r="E133" i="7" s="1"/>
  <c r="E136" i="7" s="1"/>
  <c r="F136" i="7" s="1"/>
  <c r="D57" i="7"/>
  <c r="D38" i="1"/>
  <c r="D71" i="1" s="1"/>
  <c r="D135" i="1" s="1"/>
  <c r="D133" i="5"/>
  <c r="D136" i="5" s="1"/>
  <c r="D38" i="6"/>
  <c r="D71" i="6" s="1"/>
  <c r="D135" i="6" s="1"/>
  <c r="D15" i="2"/>
  <c r="D15" i="3"/>
  <c r="D71" i="3" s="1"/>
  <c r="D135" i="3" s="1"/>
  <c r="D46" i="7"/>
  <c r="D75" i="7"/>
  <c r="D78" i="7" s="1"/>
  <c r="D79" i="7" s="1"/>
  <c r="D100" i="7"/>
  <c r="D14" i="7"/>
  <c r="D25" i="7"/>
  <c r="D88" i="7"/>
  <c r="D136" i="6"/>
  <c r="D38" i="4"/>
  <c r="D71" i="4" s="1"/>
  <c r="D135" i="4" s="1"/>
  <c r="D38" i="5"/>
  <c r="D22" i="7"/>
  <c r="D31" i="7"/>
  <c r="D37" i="7"/>
  <c r="D15" i="5"/>
  <c r="D10" i="7"/>
  <c r="D113" i="7"/>
  <c r="D129" i="7"/>
  <c r="D132" i="7" s="1"/>
  <c r="D133" i="7" s="1"/>
  <c r="D38" i="2"/>
  <c r="D33" i="7"/>
  <c r="D136" i="4"/>
  <c r="D136" i="3"/>
  <c r="D71" i="5"/>
  <c r="D135" i="5" s="1"/>
  <c r="D136" i="2"/>
  <c r="D125" i="1"/>
  <c r="D136" i="1" s="1"/>
  <c r="F135" i="7" l="1"/>
  <c r="AB43" i="17"/>
  <c r="D15" i="7"/>
  <c r="D38" i="7"/>
  <c r="D125" i="7"/>
  <c r="D136" i="7" s="1"/>
  <c r="D71" i="2"/>
  <c r="D135" i="2" l="1"/>
  <c r="D71" i="7"/>
  <c r="D135" i="7" s="1"/>
  <c r="E14" i="20" l="1"/>
  <c r="E33" i="20"/>
  <c r="H4" i="21" l="1"/>
  <c r="H5" i="21"/>
  <c r="H6" i="21"/>
  <c r="B7" i="21"/>
  <c r="D7" i="21"/>
  <c r="E7" i="21"/>
  <c r="F7" i="21"/>
  <c r="G7" i="21"/>
  <c r="C7" i="21"/>
  <c r="D20" i="22"/>
  <c r="E20" i="22" s="1"/>
  <c r="S11" i="19"/>
  <c r="S10" i="19"/>
  <c r="S8" i="19"/>
  <c r="R11" i="19"/>
  <c r="R10" i="19"/>
  <c r="R8" i="19"/>
  <c r="Q47" i="19"/>
  <c r="Q17" i="19"/>
  <c r="Q12" i="19"/>
  <c r="Q11" i="19"/>
  <c r="Q10" i="19"/>
  <c r="Q8" i="19"/>
  <c r="P27" i="19"/>
  <c r="P25" i="19"/>
  <c r="P18" i="19"/>
  <c r="P12" i="19"/>
  <c r="P11" i="19"/>
  <c r="P8" i="19"/>
  <c r="O8" i="19"/>
  <c r="N22" i="19"/>
  <c r="N20" i="19"/>
  <c r="N18" i="19"/>
  <c r="G61" i="13"/>
  <c r="H7" i="21" l="1"/>
  <c r="G12" i="21" l="1"/>
  <c r="F12" i="21"/>
  <c r="E12" i="21"/>
  <c r="D12" i="21"/>
  <c r="C12" i="21"/>
  <c r="B12" i="21"/>
  <c r="H11" i="21"/>
  <c r="H10" i="21"/>
  <c r="H12" i="21" l="1"/>
  <c r="O31" i="19" l="1"/>
  <c r="C23" i="8" l="1"/>
  <c r="S17" i="19" l="1"/>
  <c r="C53" i="8" l="1"/>
  <c r="G24" i="13" l="1"/>
  <c r="Q7" i="19" l="1"/>
  <c r="S7" i="19"/>
  <c r="R7" i="19"/>
  <c r="S29" i="19" l="1"/>
  <c r="C41" i="17"/>
  <c r="E41" i="17" s="1"/>
  <c r="G41" i="17" s="1"/>
  <c r="Z41" i="17" s="1"/>
  <c r="C34" i="8" l="1"/>
  <c r="C9" i="8"/>
  <c r="C14" i="20" l="1"/>
  <c r="D33" i="20" l="1"/>
  <c r="E8" i="15" l="1"/>
  <c r="D14" i="20" l="1"/>
  <c r="C33" i="20"/>
  <c r="P17" i="19" l="1"/>
  <c r="P10" i="19"/>
  <c r="O10" i="19"/>
  <c r="R49" i="19" l="1"/>
  <c r="Q49" i="19"/>
  <c r="B12" i="17" l="1"/>
  <c r="T18" i="19" l="1"/>
  <c r="T11" i="19"/>
  <c r="S49" i="19"/>
  <c r="M49" i="19"/>
  <c r="I49" i="19"/>
  <c r="H49" i="19"/>
  <c r="G49" i="19"/>
  <c r="C49" i="19"/>
  <c r="B49" i="19"/>
  <c r="T48" i="19"/>
  <c r="T47" i="19"/>
  <c r="T45" i="19"/>
  <c r="T44" i="19"/>
  <c r="T43" i="19"/>
  <c r="T42" i="19"/>
  <c r="T40" i="19"/>
  <c r="T38" i="19"/>
  <c r="T37" i="19"/>
  <c r="T36" i="19"/>
  <c r="T34" i="19"/>
  <c r="T32" i="19"/>
  <c r="M29" i="19"/>
  <c r="I29" i="19"/>
  <c r="H29" i="19"/>
  <c r="G29" i="19"/>
  <c r="C29" i="19"/>
  <c r="B29" i="19"/>
  <c r="T28" i="19"/>
  <c r="T26" i="19"/>
  <c r="T24" i="19"/>
  <c r="T23" i="19"/>
  <c r="T21" i="19"/>
  <c r="T19" i="19"/>
  <c r="T15" i="19"/>
  <c r="T14" i="19"/>
  <c r="T13" i="19"/>
  <c r="T8" i="19" l="1"/>
  <c r="T27" i="19"/>
  <c r="T12" i="19"/>
  <c r="T22" i="19"/>
  <c r="C16" i="17" l="1"/>
  <c r="E16" i="17" s="1"/>
  <c r="G16" i="17" s="1"/>
  <c r="I16" i="17" s="1"/>
  <c r="K16" i="17" s="1"/>
  <c r="M16" i="17" s="1"/>
  <c r="O16" i="17" s="1"/>
  <c r="Q16" i="17" s="1"/>
  <c r="S16" i="17" s="1"/>
  <c r="U16" i="17" s="1"/>
  <c r="W16" i="17" s="1"/>
  <c r="Y16" i="17" s="1"/>
  <c r="Z16" i="17"/>
  <c r="Z14" i="17"/>
  <c r="F12" i="17" l="1"/>
  <c r="C10" i="17" l="1"/>
  <c r="E10" i="17" s="1"/>
  <c r="C18" i="8" l="1"/>
  <c r="C27" i="8"/>
  <c r="C36" i="8" l="1"/>
  <c r="F19" i="12"/>
  <c r="D8" i="15"/>
  <c r="E9" i="18"/>
  <c r="Z42" i="17"/>
  <c r="C42" i="17"/>
  <c r="E42" i="17" s="1"/>
  <c r="G42" i="17" s="1"/>
  <c r="I42" i="17" s="1"/>
  <c r="K42" i="17" s="1"/>
  <c r="M42" i="17" s="1"/>
  <c r="O42" i="17" s="1"/>
  <c r="Q42" i="17" s="1"/>
  <c r="S42" i="17" s="1"/>
  <c r="U42" i="17" s="1"/>
  <c r="W42" i="17" s="1"/>
  <c r="Y42" i="17" s="1"/>
  <c r="X40" i="17"/>
  <c r="T40" i="17"/>
  <c r="R40" i="17"/>
  <c r="P40" i="17"/>
  <c r="N40" i="17"/>
  <c r="L40" i="17"/>
  <c r="J40" i="17"/>
  <c r="F40" i="17"/>
  <c r="D40" i="17"/>
  <c r="B40" i="17"/>
  <c r="H40" i="17"/>
  <c r="C39" i="17"/>
  <c r="E39" i="17" s="1"/>
  <c r="G39" i="17" s="1"/>
  <c r="I39" i="17" s="1"/>
  <c r="K39" i="17" s="1"/>
  <c r="M39" i="17" s="1"/>
  <c r="O39" i="17" s="1"/>
  <c r="Q39" i="17" s="1"/>
  <c r="S39" i="17" s="1"/>
  <c r="U39" i="17" s="1"/>
  <c r="W39" i="17" s="1"/>
  <c r="Y39" i="17" s="1"/>
  <c r="Z38" i="17"/>
  <c r="C38" i="17"/>
  <c r="E38" i="17" s="1"/>
  <c r="G38" i="17" s="1"/>
  <c r="I38" i="17" s="1"/>
  <c r="K38" i="17" s="1"/>
  <c r="M38" i="17" s="1"/>
  <c r="O38" i="17" s="1"/>
  <c r="Q38" i="17" s="1"/>
  <c r="S38" i="17" s="1"/>
  <c r="U38" i="17" s="1"/>
  <c r="Z37" i="17"/>
  <c r="C37" i="17"/>
  <c r="E37" i="17" s="1"/>
  <c r="G37" i="17" s="1"/>
  <c r="Z36" i="17"/>
  <c r="C36" i="17"/>
  <c r="J35" i="17"/>
  <c r="F35" i="17"/>
  <c r="F43" i="17" s="1"/>
  <c r="C34" i="17"/>
  <c r="E34" i="17" s="1"/>
  <c r="G34" i="17" s="1"/>
  <c r="I34" i="17" s="1"/>
  <c r="K34" i="17" s="1"/>
  <c r="M34" i="17" s="1"/>
  <c r="O34" i="17" s="1"/>
  <c r="Q34" i="17" s="1"/>
  <c r="S34" i="17" s="1"/>
  <c r="U34" i="17" s="1"/>
  <c r="W34" i="17" s="1"/>
  <c r="Y34" i="17" s="1"/>
  <c r="C33" i="17"/>
  <c r="C32" i="17"/>
  <c r="E32" i="17" s="1"/>
  <c r="G32" i="17" s="1"/>
  <c r="I32" i="17" s="1"/>
  <c r="K32" i="17" s="1"/>
  <c r="M32" i="17" s="1"/>
  <c r="O32" i="17" s="1"/>
  <c r="Q32" i="17" s="1"/>
  <c r="S32" i="17" s="1"/>
  <c r="U32" i="17" s="1"/>
  <c r="W32" i="17" s="1"/>
  <c r="Y32" i="17" s="1"/>
  <c r="V35" i="17"/>
  <c r="N35" i="17"/>
  <c r="C31" i="17"/>
  <c r="C30" i="17"/>
  <c r="E30" i="17" s="1"/>
  <c r="G30" i="17" s="1"/>
  <c r="I30" i="17" s="1"/>
  <c r="K30" i="17" s="1"/>
  <c r="M30" i="17" s="1"/>
  <c r="O30" i="17" s="1"/>
  <c r="Q30" i="17" s="1"/>
  <c r="S30" i="17" s="1"/>
  <c r="U30" i="17" s="1"/>
  <c r="W30" i="17" s="1"/>
  <c r="Y30" i="17" s="1"/>
  <c r="C29" i="17"/>
  <c r="R35" i="17"/>
  <c r="R43" i="17" s="1"/>
  <c r="X22" i="17"/>
  <c r="V22" i="17"/>
  <c r="T22" i="17"/>
  <c r="R22" i="17"/>
  <c r="P22" i="17"/>
  <c r="N22" i="17"/>
  <c r="L22" i="17"/>
  <c r="J22" i="17"/>
  <c r="F22" i="17"/>
  <c r="D22" i="17"/>
  <c r="C22" i="17"/>
  <c r="B22" i="17"/>
  <c r="H21" i="17"/>
  <c r="Z21" i="17" s="1"/>
  <c r="E21" i="17"/>
  <c r="G21" i="17" s="1"/>
  <c r="E20" i="17"/>
  <c r="G20" i="17" s="1"/>
  <c r="Z19" i="17"/>
  <c r="C19" i="17"/>
  <c r="E19" i="17" s="1"/>
  <c r="X17" i="17"/>
  <c r="V17" i="17"/>
  <c r="T17" i="17"/>
  <c r="R17" i="17"/>
  <c r="P17" i="17"/>
  <c r="N17" i="17"/>
  <c r="L17" i="17"/>
  <c r="J17" i="17"/>
  <c r="H17" i="17"/>
  <c r="F17" i="17"/>
  <c r="F18" i="17" s="1"/>
  <c r="F23" i="17" s="1"/>
  <c r="B17" i="17"/>
  <c r="C17" i="17" s="1"/>
  <c r="E17" i="17" s="1"/>
  <c r="Z15" i="17"/>
  <c r="C15" i="17"/>
  <c r="E15" i="17" s="1"/>
  <c r="G15" i="17" s="1"/>
  <c r="I15" i="17" s="1"/>
  <c r="K15" i="17" s="1"/>
  <c r="M15" i="17" s="1"/>
  <c r="O15" i="17" s="1"/>
  <c r="Q15" i="17" s="1"/>
  <c r="S15" i="17" s="1"/>
  <c r="U15" i="17" s="1"/>
  <c r="W15" i="17" s="1"/>
  <c r="Y15" i="17" s="1"/>
  <c r="C14" i="17"/>
  <c r="E14" i="17" s="1"/>
  <c r="G14" i="17" s="1"/>
  <c r="I14" i="17" s="1"/>
  <c r="K14" i="17" s="1"/>
  <c r="M14" i="17" s="1"/>
  <c r="O14" i="17" s="1"/>
  <c r="Q14" i="17" s="1"/>
  <c r="S14" i="17" s="1"/>
  <c r="U14" i="17" s="1"/>
  <c r="W14" i="17" s="1"/>
  <c r="Y14" i="17" s="1"/>
  <c r="C13" i="17"/>
  <c r="X12" i="17"/>
  <c r="V12" i="17"/>
  <c r="T12" i="17"/>
  <c r="R12" i="17"/>
  <c r="P12" i="17"/>
  <c r="N12" i="17"/>
  <c r="L12" i="17"/>
  <c r="J12" i="17"/>
  <c r="H12" i="17"/>
  <c r="D12" i="17"/>
  <c r="D18" i="17" s="1"/>
  <c r="D23" i="17" s="1"/>
  <c r="Z11" i="17"/>
  <c r="C11" i="17"/>
  <c r="E11" i="17" s="1"/>
  <c r="G11" i="17" s="1"/>
  <c r="I11" i="17" s="1"/>
  <c r="K11" i="17" s="1"/>
  <c r="M11" i="17" s="1"/>
  <c r="O11" i="17" s="1"/>
  <c r="Q11" i="17" s="1"/>
  <c r="S11" i="17" s="1"/>
  <c r="U11" i="17" s="1"/>
  <c r="Z10" i="17"/>
  <c r="D7" i="16"/>
  <c r="F7" i="15"/>
  <c r="F8" i="15" s="1"/>
  <c r="B29" i="13"/>
  <c r="E15" i="12"/>
  <c r="M19" i="12"/>
  <c r="L19" i="12"/>
  <c r="K19" i="12"/>
  <c r="J19" i="12"/>
  <c r="I19" i="12"/>
  <c r="H19" i="12"/>
  <c r="G19" i="12"/>
  <c r="E11" i="12"/>
  <c r="D11" i="12"/>
  <c r="G12" i="11"/>
  <c r="G14" i="11" s="1"/>
  <c r="D6" i="10"/>
  <c r="C6" i="10"/>
  <c r="E6" i="9"/>
  <c r="C70" i="8"/>
  <c r="C56" i="8"/>
  <c r="C48" i="8"/>
  <c r="C44" i="8"/>
  <c r="C41" i="8"/>
  <c r="C13" i="8"/>
  <c r="H22" i="17" l="1"/>
  <c r="D10" i="14"/>
  <c r="D16" i="14" s="1"/>
  <c r="N43" i="17"/>
  <c r="J43" i="17"/>
  <c r="B18" i="17"/>
  <c r="B23" i="17" s="1"/>
  <c r="F11" i="12"/>
  <c r="F20" i="12" s="1"/>
  <c r="J18" i="17"/>
  <c r="J23" i="17" s="1"/>
  <c r="N18" i="17"/>
  <c r="N23" i="17" s="1"/>
  <c r="V18" i="17"/>
  <c r="V23" i="17" s="1"/>
  <c r="G17" i="17"/>
  <c r="I17" i="17" s="1"/>
  <c r="K17" i="17" s="1"/>
  <c r="M17" i="17" s="1"/>
  <c r="O17" i="17" s="1"/>
  <c r="Q17" i="17" s="1"/>
  <c r="S17" i="17" s="1"/>
  <c r="U17" i="17" s="1"/>
  <c r="W17" i="17" s="1"/>
  <c r="Y17" i="17" s="1"/>
  <c r="B35" i="17"/>
  <c r="B43" i="17" s="1"/>
  <c r="H18" i="17"/>
  <c r="H23" i="17" s="1"/>
  <c r="L18" i="17"/>
  <c r="L23" i="17" s="1"/>
  <c r="X18" i="17"/>
  <c r="X23" i="17" s="1"/>
  <c r="C28" i="12"/>
  <c r="E14" i="12" s="1"/>
  <c r="T18" i="17"/>
  <c r="T23" i="17" s="1"/>
  <c r="E22" i="17"/>
  <c r="P18" i="17"/>
  <c r="P23" i="17" s="1"/>
  <c r="I37" i="17"/>
  <c r="K37" i="17" s="1"/>
  <c r="C40" i="17"/>
  <c r="I21" i="17"/>
  <c r="K21" i="17" s="1"/>
  <c r="M21" i="17" s="1"/>
  <c r="O21" i="17" s="1"/>
  <c r="Q21" i="17" s="1"/>
  <c r="S21" i="17" s="1"/>
  <c r="U21" i="17" s="1"/>
  <c r="W21" i="17" s="1"/>
  <c r="Y21" i="17" s="1"/>
  <c r="E6" i="10"/>
  <c r="F44" i="17"/>
  <c r="W38" i="17"/>
  <c r="Y38" i="17" s="1"/>
  <c r="R18" i="17"/>
  <c r="R23" i="17" s="1"/>
  <c r="R44" i="17" s="1"/>
  <c r="E13" i="17"/>
  <c r="G13" i="17" s="1"/>
  <c r="I13" i="17" s="1"/>
  <c r="K13" i="17" s="1"/>
  <c r="M13" i="17" s="1"/>
  <c r="O13" i="17" s="1"/>
  <c r="Q13" i="17" s="1"/>
  <c r="S13" i="17" s="1"/>
  <c r="U13" i="17" s="1"/>
  <c r="W13" i="17" s="1"/>
  <c r="Y13" i="17" s="1"/>
  <c r="Z39" i="17"/>
  <c r="C12" i="17"/>
  <c r="W11" i="17"/>
  <c r="Y11" i="17" s="1"/>
  <c r="Z12" i="17"/>
  <c r="Z13" i="17"/>
  <c r="Z17" i="17"/>
  <c r="I20" i="17"/>
  <c r="K20" i="17" s="1"/>
  <c r="M20" i="17" s="1"/>
  <c r="O20" i="17" s="1"/>
  <c r="Q20" i="17" s="1"/>
  <c r="S20" i="17" s="1"/>
  <c r="U20" i="17" s="1"/>
  <c r="W20" i="17" s="1"/>
  <c r="Y20" i="17" s="1"/>
  <c r="Z22" i="17"/>
  <c r="D35" i="17"/>
  <c r="D43" i="17" s="1"/>
  <c r="D44" i="17" s="1"/>
  <c r="H35" i="17"/>
  <c r="H43" i="17" s="1"/>
  <c r="L35" i="17"/>
  <c r="L43" i="17" s="1"/>
  <c r="P35" i="17"/>
  <c r="P43" i="17" s="1"/>
  <c r="T35" i="17"/>
  <c r="T43" i="17" s="1"/>
  <c r="X35" i="17"/>
  <c r="X43" i="17" s="1"/>
  <c r="E29" i="17"/>
  <c r="G29" i="17" s="1"/>
  <c r="I29" i="17" s="1"/>
  <c r="K29" i="17" s="1"/>
  <c r="M29" i="17" s="1"/>
  <c r="O29" i="17" s="1"/>
  <c r="Q29" i="17" s="1"/>
  <c r="S29" i="17" s="1"/>
  <c r="U29" i="17" s="1"/>
  <c r="W29" i="17" s="1"/>
  <c r="Y29" i="17" s="1"/>
  <c r="E31" i="17"/>
  <c r="G31" i="17" s="1"/>
  <c r="I31" i="17" s="1"/>
  <c r="K31" i="17" s="1"/>
  <c r="M31" i="17" s="1"/>
  <c r="O31" i="17" s="1"/>
  <c r="Q31" i="17" s="1"/>
  <c r="S31" i="17" s="1"/>
  <c r="U31" i="17" s="1"/>
  <c r="W31" i="17" s="1"/>
  <c r="Y31" i="17" s="1"/>
  <c r="E33" i="17"/>
  <c r="G33" i="17" s="1"/>
  <c r="I33" i="17" s="1"/>
  <c r="E36" i="17"/>
  <c r="E40" i="17" s="1"/>
  <c r="C7" i="16"/>
  <c r="C8" i="15"/>
  <c r="G10" i="17"/>
  <c r="G19" i="17"/>
  <c r="Z20" i="17"/>
  <c r="Z28" i="17"/>
  <c r="Z29" i="17"/>
  <c r="Z30" i="17"/>
  <c r="Z31" i="17"/>
  <c r="Z32" i="17"/>
  <c r="Z33" i="17"/>
  <c r="Z34" i="17"/>
  <c r="C28" i="17"/>
  <c r="V40" i="17"/>
  <c r="Z40" i="17" s="1"/>
  <c r="G7" i="15"/>
  <c r="G8" i="15" s="1"/>
  <c r="C61" i="8"/>
  <c r="C63" i="8" s="1"/>
  <c r="N44" i="17" l="1"/>
  <c r="E19" i="12"/>
  <c r="E20" i="12" s="1"/>
  <c r="K33" i="17"/>
  <c r="M33" i="17" s="1"/>
  <c r="O33" i="17" s="1"/>
  <c r="Q33" i="17" s="1"/>
  <c r="S33" i="17" s="1"/>
  <c r="U33" i="17" s="1"/>
  <c r="W33" i="17" s="1"/>
  <c r="Y33" i="17" s="1"/>
  <c r="M37" i="17"/>
  <c r="O37" i="17" s="1"/>
  <c r="Q37" i="17" s="1"/>
  <c r="S37" i="17" s="1"/>
  <c r="U37" i="17" s="1"/>
  <c r="W37" i="17" s="1"/>
  <c r="Y37" i="17" s="1"/>
  <c r="G62" i="13"/>
  <c r="G36" i="17"/>
  <c r="G40" i="17" s="1"/>
  <c r="J44" i="17"/>
  <c r="P44" i="17"/>
  <c r="G11" i="12"/>
  <c r="G20" i="12" s="1"/>
  <c r="X44" i="17"/>
  <c r="L44" i="17"/>
  <c r="H44" i="17"/>
  <c r="Z23" i="17"/>
  <c r="T44" i="17"/>
  <c r="T25" i="19"/>
  <c r="T16" i="19"/>
  <c r="Z35" i="17"/>
  <c r="Z18" i="17"/>
  <c r="E12" i="17"/>
  <c r="C18" i="17"/>
  <c r="C23" i="17" s="1"/>
  <c r="V43" i="17"/>
  <c r="V44" i="17" s="1"/>
  <c r="E28" i="17"/>
  <c r="C35" i="17"/>
  <c r="C43" i="17" s="1"/>
  <c r="B48" i="17"/>
  <c r="I10" i="17"/>
  <c r="G22" i="17"/>
  <c r="I19" i="17"/>
  <c r="B44" i="17"/>
  <c r="E7" i="16"/>
  <c r="F6" i="16"/>
  <c r="H7" i="15"/>
  <c r="H8" i="15" s="1"/>
  <c r="C73" i="8"/>
  <c r="F12" i="13" l="1"/>
  <c r="G13" i="13"/>
  <c r="D18" i="22"/>
  <c r="E18" i="22" s="1"/>
  <c r="G58" i="13"/>
  <c r="I36" i="17"/>
  <c r="K36" i="17" s="1"/>
  <c r="E12" i="13"/>
  <c r="H11" i="12"/>
  <c r="H20" i="12" s="1"/>
  <c r="D48" i="17"/>
  <c r="F48" i="17" s="1"/>
  <c r="H48" i="17" s="1"/>
  <c r="J48" i="17" s="1"/>
  <c r="L48" i="17" s="1"/>
  <c r="N48" i="17" s="1"/>
  <c r="P48" i="17" s="1"/>
  <c r="R48" i="17" s="1"/>
  <c r="T48" i="17" s="1"/>
  <c r="V48" i="17" s="1"/>
  <c r="Z43" i="17"/>
  <c r="Z44" i="17" s="1"/>
  <c r="I40" i="17"/>
  <c r="C44" i="17"/>
  <c r="G12" i="17"/>
  <c r="I12" i="17" s="1"/>
  <c r="E18" i="17"/>
  <c r="E23" i="17" s="1"/>
  <c r="I22" i="17"/>
  <c r="K10" i="17"/>
  <c r="E35" i="17"/>
  <c r="E43" i="17" s="1"/>
  <c r="G28" i="17"/>
  <c r="F7" i="16"/>
  <c r="G6" i="16"/>
  <c r="I7" i="15"/>
  <c r="I8" i="15" s="1"/>
  <c r="G12" i="13" l="1"/>
  <c r="I11" i="12"/>
  <c r="I20" i="12" s="1"/>
  <c r="X48" i="17"/>
  <c r="Z48" i="17" s="1"/>
  <c r="M36" i="17"/>
  <c r="K40" i="17"/>
  <c r="E44" i="17"/>
  <c r="G18" i="17"/>
  <c r="G23" i="17" s="1"/>
  <c r="G35" i="17"/>
  <c r="G43" i="17" s="1"/>
  <c r="I28" i="17"/>
  <c r="M10" i="17"/>
  <c r="K22" i="17"/>
  <c r="M19" i="17"/>
  <c r="G7" i="16"/>
  <c r="H6" i="16"/>
  <c r="G72" i="13" l="1"/>
  <c r="D21" i="22"/>
  <c r="E21" i="22" s="1"/>
  <c r="J11" i="12"/>
  <c r="J20" i="12" s="1"/>
  <c r="O36" i="17"/>
  <c r="M40" i="17"/>
  <c r="G44" i="17"/>
  <c r="K12" i="17"/>
  <c r="I18" i="17"/>
  <c r="I23" i="17" s="1"/>
  <c r="M22" i="17"/>
  <c r="O19" i="17"/>
  <c r="O10" i="17"/>
  <c r="I35" i="17"/>
  <c r="I43" i="17" s="1"/>
  <c r="K28" i="17"/>
  <c r="H7" i="16"/>
  <c r="I6" i="16"/>
  <c r="I7" i="16" s="1"/>
  <c r="K11" i="12" l="1"/>
  <c r="K20" i="12" s="1"/>
  <c r="Q36" i="17"/>
  <c r="O40" i="17"/>
  <c r="I44" i="17"/>
  <c r="M12" i="17"/>
  <c r="K18" i="17"/>
  <c r="K23" i="17" s="1"/>
  <c r="K35" i="17"/>
  <c r="K43" i="17" s="1"/>
  <c r="M28" i="17"/>
  <c r="Q10" i="17"/>
  <c r="O22" i="17"/>
  <c r="Q19" i="17"/>
  <c r="P7" i="19"/>
  <c r="N17" i="19"/>
  <c r="D13" i="11" l="1"/>
  <c r="P49" i="19"/>
  <c r="T46" i="19"/>
  <c r="M11" i="12"/>
  <c r="M20" i="12" s="1"/>
  <c r="L11" i="12"/>
  <c r="L20" i="12" s="1"/>
  <c r="T41" i="19"/>
  <c r="T10" i="19"/>
  <c r="S36" i="17"/>
  <c r="Q40" i="17"/>
  <c r="T39" i="19"/>
  <c r="T33" i="19"/>
  <c r="K44" i="17"/>
  <c r="O12" i="17"/>
  <c r="M18" i="17"/>
  <c r="M23" i="17" s="1"/>
  <c r="Q22" i="17"/>
  <c r="S19" i="17"/>
  <c r="S10" i="17"/>
  <c r="M35" i="17"/>
  <c r="M43" i="17" s="1"/>
  <c r="O28" i="17"/>
  <c r="G66" i="13" l="1"/>
  <c r="N29" i="19"/>
  <c r="G32" i="13"/>
  <c r="G20" i="13"/>
  <c r="P29" i="19"/>
  <c r="T31" i="19"/>
  <c r="Q29" i="19"/>
  <c r="U36" i="17"/>
  <c r="S40" i="17"/>
  <c r="R29" i="19"/>
  <c r="T35" i="19"/>
  <c r="M44" i="17"/>
  <c r="Q12" i="17"/>
  <c r="O18" i="17"/>
  <c r="O23" i="17" s="1"/>
  <c r="E7" i="11"/>
  <c r="H7" i="11" s="1"/>
  <c r="O35" i="17"/>
  <c r="O43" i="17" s="1"/>
  <c r="Q28" i="17"/>
  <c r="U10" i="17"/>
  <c r="W10" i="17" s="1"/>
  <c r="S22" i="17"/>
  <c r="U19" i="17"/>
  <c r="E9" i="11"/>
  <c r="D8" i="22" l="1"/>
  <c r="E8" i="22" s="1"/>
  <c r="G56" i="13"/>
  <c r="D15" i="22"/>
  <c r="E15" i="22" s="1"/>
  <c r="E10" i="11"/>
  <c r="H10" i="11" s="1"/>
  <c r="W36" i="17"/>
  <c r="U40" i="17"/>
  <c r="E8" i="11"/>
  <c r="F8" i="11" s="1"/>
  <c r="N49" i="19"/>
  <c r="O44" i="17"/>
  <c r="S12" i="17"/>
  <c r="S18" i="17" s="1"/>
  <c r="S23" i="17" s="1"/>
  <c r="Q18" i="17"/>
  <c r="Q23" i="17" s="1"/>
  <c r="H9" i="11"/>
  <c r="F9" i="11"/>
  <c r="F7" i="11"/>
  <c r="U22" i="17"/>
  <c r="W19" i="17"/>
  <c r="Q35" i="17"/>
  <c r="Q43" i="17" s="1"/>
  <c r="S28" i="17"/>
  <c r="F16" i="13" l="1"/>
  <c r="D7" i="22"/>
  <c r="F10" i="11"/>
  <c r="E16" i="13"/>
  <c r="H8" i="11"/>
  <c r="Q44" i="17"/>
  <c r="Y36" i="17"/>
  <c r="Y40" i="17" s="1"/>
  <c r="W40" i="17"/>
  <c r="U12" i="17"/>
  <c r="E13" i="11"/>
  <c r="S35" i="17"/>
  <c r="S43" i="17" s="1"/>
  <c r="S44" i="17" s="1"/>
  <c r="U28" i="17"/>
  <c r="Y10" i="17"/>
  <c r="W22" i="17"/>
  <c r="Y19" i="17"/>
  <c r="Y22" i="17" s="1"/>
  <c r="O17" i="19"/>
  <c r="E7" i="22" l="1"/>
  <c r="T17" i="19"/>
  <c r="W12" i="17"/>
  <c r="U18" i="17"/>
  <c r="U23" i="17" s="1"/>
  <c r="F13" i="11"/>
  <c r="U35" i="17"/>
  <c r="U43" i="17" s="1"/>
  <c r="W28" i="17"/>
  <c r="D19" i="22" l="1"/>
  <c r="E19" i="22" s="1"/>
  <c r="D10" i="22"/>
  <c r="E10" i="22" s="1"/>
  <c r="G67" i="13"/>
  <c r="D17" i="22"/>
  <c r="E17" i="22" s="1"/>
  <c r="O49" i="19"/>
  <c r="T9" i="19"/>
  <c r="U44" i="17"/>
  <c r="Y12" i="17"/>
  <c r="Y18" i="17" s="1"/>
  <c r="Y23" i="17" s="1"/>
  <c r="W18" i="17"/>
  <c r="W23" i="17" s="1"/>
  <c r="W35" i="17"/>
  <c r="W43" i="17" s="1"/>
  <c r="Y28" i="17"/>
  <c r="Y35" i="17" s="1"/>
  <c r="Y43" i="17" s="1"/>
  <c r="O7" i="19"/>
  <c r="G30" i="13" l="1"/>
  <c r="F28" i="13"/>
  <c r="G57" i="13"/>
  <c r="D16" i="22"/>
  <c r="E16" i="22" s="1"/>
  <c r="G65" i="13"/>
  <c r="F64" i="13"/>
  <c r="F15" i="13"/>
  <c r="T30" i="19"/>
  <c r="T49" i="19" s="1"/>
  <c r="O29" i="19"/>
  <c r="T29" i="19" s="1"/>
  <c r="E28" i="13"/>
  <c r="E15" i="13"/>
  <c r="D12" i="11"/>
  <c r="D14" i="11" s="1"/>
  <c r="E10" i="13"/>
  <c r="Y44" i="17"/>
  <c r="W44" i="17"/>
  <c r="E26" i="13" l="1"/>
  <c r="G11" i="13"/>
  <c r="F10" i="13"/>
  <c r="G15" i="13"/>
  <c r="D9" i="22"/>
  <c r="G28" i="13"/>
  <c r="D11" i="22"/>
  <c r="E11" i="22" s="1"/>
  <c r="G64" i="13"/>
  <c r="T7" i="19"/>
  <c r="E34" i="13"/>
  <c r="AB18" i="17"/>
  <c r="AB23" i="17"/>
  <c r="C12" i="11"/>
  <c r="C14" i="11" s="1"/>
  <c r="E9" i="22" l="1"/>
  <c r="E12" i="22" s="1"/>
  <c r="E24" i="22" s="1"/>
  <c r="D12" i="22"/>
  <c r="D24" i="22" s="1"/>
  <c r="F26" i="13"/>
  <c r="G10" i="13"/>
  <c r="C12" i="22"/>
  <c r="C24" i="22" s="1"/>
  <c r="G55" i="13"/>
  <c r="F54" i="13"/>
  <c r="F70" i="13" s="1"/>
  <c r="F74" i="13" s="1"/>
  <c r="C22" i="22"/>
  <c r="C25" i="22" s="1"/>
  <c r="D14" i="22"/>
  <c r="E11" i="11"/>
  <c r="H11" i="11" s="1"/>
  <c r="H12" i="11" s="1"/>
  <c r="F34" i="13" l="1"/>
  <c r="G34" i="13" s="1"/>
  <c r="G26" i="13"/>
  <c r="G54" i="13"/>
  <c r="E14" i="22"/>
  <c r="E22" i="22" s="1"/>
  <c r="E25" i="22" s="1"/>
  <c r="D22" i="22"/>
  <c r="D25" i="22" s="1"/>
  <c r="E74" i="13"/>
  <c r="G74" i="13" s="1"/>
  <c r="G70" i="13"/>
  <c r="E12" i="11"/>
  <c r="E14" i="11" s="1"/>
  <c r="F11" i="11"/>
  <c r="F12" i="11" s="1"/>
  <c r="F14" i="11" s="1"/>
</calcChain>
</file>

<file path=xl/sharedStrings.xml><?xml version="1.0" encoding="utf-8"?>
<sst xmlns="http://schemas.openxmlformats.org/spreadsheetml/2006/main" count="2293" uniqueCount="663">
  <si>
    <t>Megnevezés</t>
  </si>
  <si>
    <t>Rovatkód</t>
  </si>
  <si>
    <t>K1101</t>
  </si>
  <si>
    <t>Jubileumi jutalom</t>
  </si>
  <si>
    <t>K1106</t>
  </si>
  <si>
    <t>Béren kívüli juttatások</t>
  </si>
  <si>
    <t>K1107</t>
  </si>
  <si>
    <t>Közlekedési költségtérítés</t>
  </si>
  <si>
    <t>K1109</t>
  </si>
  <si>
    <t>K1110</t>
  </si>
  <si>
    <t>K1113</t>
  </si>
  <si>
    <t>K11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</si>
  <si>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</si>
  <si>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</si>
  <si>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</si>
  <si>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</si>
  <si>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</si>
  <si>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</si>
  <si>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</si>
  <si>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</si>
  <si>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</si>
  <si>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</si>
  <si>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</si>
  <si>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</si>
  <si>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</si>
  <si>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</si>
  <si>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</si>
  <si>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</si>
  <si>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</si>
  <si>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</si>
  <si>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</si>
  <si>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</si>
  <si>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K333</t>
  </si>
  <si>
    <t>Karbantartási, kisjavítási szolgáltatások</t>
  </si>
  <si>
    <t>K334</t>
  </si>
  <si>
    <t>K336</t>
  </si>
  <si>
    <t>K337</t>
  </si>
  <si>
    <t>K33</t>
  </si>
  <si>
    <t>Kiküldetések kiadásai</t>
  </si>
  <si>
    <t>K341</t>
  </si>
  <si>
    <t>K34</t>
  </si>
  <si>
    <t>Működési célú előzetesen felszámított általános forgalmi adó</t>
  </si>
  <si>
    <t>K351</t>
  </si>
  <si>
    <t>K352</t>
  </si>
  <si>
    <t>K35</t>
  </si>
  <si>
    <t>K3</t>
  </si>
  <si>
    <t>K48</t>
  </si>
  <si>
    <t>K4</t>
  </si>
  <si>
    <t>A helyi önkormányzatok előző évi elszámolásából származó kiadások</t>
  </si>
  <si>
    <t>K5021</t>
  </si>
  <si>
    <t>K506</t>
  </si>
  <si>
    <t>K512</t>
  </si>
  <si>
    <t>Tartalékok</t>
  </si>
  <si>
    <t>K513</t>
  </si>
  <si>
    <t>K5</t>
  </si>
  <si>
    <t>K62</t>
  </si>
  <si>
    <t>Egyéb tárgyi eszközök beszerzése, létesítése</t>
  </si>
  <si>
    <t>K64</t>
  </si>
  <si>
    <t>Beruházási célú előzetesen felszámított általános forgalmi adó</t>
  </si>
  <si>
    <t>K67</t>
  </si>
  <si>
    <t>K6</t>
  </si>
  <si>
    <t>Ingatlanok felújítása</t>
  </si>
  <si>
    <t>K71</t>
  </si>
  <si>
    <t>Felújítási célú előzetesen felszámított általános forgalmi adó</t>
  </si>
  <si>
    <t>K74</t>
  </si>
  <si>
    <t>K7</t>
  </si>
  <si>
    <t>K86</t>
  </si>
  <si>
    <t>K8</t>
  </si>
  <si>
    <t>K1-K8</t>
  </si>
  <si>
    <t>K9113</t>
  </si>
  <si>
    <t>K911</t>
  </si>
  <si>
    <t>Államháztartáson belüli megelőlegezések visszafizetése</t>
  </si>
  <si>
    <t>K914</t>
  </si>
  <si>
    <t>K915</t>
  </si>
  <si>
    <t>K91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</si>
  <si>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</si>
  <si>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</si>
  <si>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</si>
  <si>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</si>
  <si>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</si>
  <si>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B113</t>
  </si>
  <si>
    <t>B114</t>
  </si>
  <si>
    <t>Működési célú költségvetési támogatások és kiegészítő támogatások</t>
  </si>
  <si>
    <t>B115</t>
  </si>
  <si>
    <t>B11</t>
  </si>
  <si>
    <t>B16</t>
  </si>
  <si>
    <t>B1</t>
  </si>
  <si>
    <t>B25</t>
  </si>
  <si>
    <t>B2</t>
  </si>
  <si>
    <t>B34</t>
  </si>
  <si>
    <t>B351</t>
  </si>
  <si>
    <t>B355</t>
  </si>
  <si>
    <t>B35</t>
  </si>
  <si>
    <t>B36</t>
  </si>
  <si>
    <t>B3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</si>
  <si>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</si>
  <si>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</si>
  <si>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</si>
  <si>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</si>
  <si>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</si>
  <si>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</si>
  <si>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</si>
  <si>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B411</t>
  </si>
  <si>
    <t>B4</t>
  </si>
  <si>
    <t>B52</t>
  </si>
  <si>
    <t>Egyéb tárgyi eszközök értékesítése</t>
  </si>
  <si>
    <t>B53</t>
  </si>
  <si>
    <t>B5</t>
  </si>
  <si>
    <t>B1-B7</t>
  </si>
  <si>
    <t>B8113</t>
  </si>
  <si>
    <t>B811</t>
  </si>
  <si>
    <t>Előző év költségvetési maradványának igénybevétele</t>
  </si>
  <si>
    <t>B8131</t>
  </si>
  <si>
    <t>Központi, irányító szervi támogatás</t>
  </si>
  <si>
    <t>B816</t>
  </si>
  <si>
    <t>B81</t>
  </si>
  <si>
    <t>B8</t>
  </si>
  <si>
    <t>Egyéb működési célú támogatások bevételei államháztartáson belülről</t>
  </si>
  <si>
    <t>Bérleti és lízing díjak</t>
  </si>
  <si>
    <t>Törvény szerinti illetmények munkabérek</t>
  </si>
  <si>
    <t>Sorszám</t>
  </si>
  <si>
    <t xml:space="preserve">Egyéb költségtérítések </t>
  </si>
  <si>
    <t>Foglalkoztatottak egyéb személyi juttatásai</t>
  </si>
  <si>
    <t>Választott tisztviselők juttatásai</t>
  </si>
  <si>
    <t>Szakmai tevékenységet segítő szolgáltatások</t>
  </si>
  <si>
    <t>Egyéb szolgáltatások</t>
  </si>
  <si>
    <t>Fizetendő áltaános forgalmi adó</t>
  </si>
  <si>
    <t>Egyéb nem intézményi ellátások</t>
  </si>
  <si>
    <t>Egyéb működési célú támogatások államháztartáson belülre</t>
  </si>
  <si>
    <t>Egyéb működési célú támogatások államháztartáson kívülre</t>
  </si>
  <si>
    <t xml:space="preserve">     ebből: egyéb civil szervezetek</t>
  </si>
  <si>
    <t>Ingatlanok beszerzése létesítése</t>
  </si>
  <si>
    <t>Egyéb tárgyi eszközök felújítása</t>
  </si>
  <si>
    <t>Felhalmozási célú visszatérítendő támogatások, kölcsönök nyújtása államháztartáson kívülre</t>
  </si>
  <si>
    <t xml:space="preserve">     ebből: háztartások</t>
  </si>
  <si>
    <t>Rövid lejáratú hitelek, kölcsönök törlesztése pénzügyi vállalkozásoknak</t>
  </si>
  <si>
    <t>Központi irányzító szervi támogatások folyósítása</t>
  </si>
  <si>
    <t>Települési önkormányzatok szociális, gyermekjóléti és gyermekétkeztetési feladatainak támogatása</t>
  </si>
  <si>
    <t>Települési önkormányzatok kulturális feladatinak támogatása</t>
  </si>
  <si>
    <t>Egyéb felhalmozási célú támogatások bevételei államháztartáson belülről</t>
  </si>
  <si>
    <t>Vagyoni típusú adók</t>
  </si>
  <si>
    <t>Értékesítési és forgalmi adók</t>
  </si>
  <si>
    <t>Egyéb áruhasználati és szolgáltatási adók</t>
  </si>
  <si>
    <t>Egyéb közhatalmi bevételek</t>
  </si>
  <si>
    <t>Szolgáltatások ellenértéke</t>
  </si>
  <si>
    <t>Közvetített szolgáltatások ellenértéke</t>
  </si>
  <si>
    <t>Tulajdonosi bevételek</t>
  </si>
  <si>
    <t xml:space="preserve">     ebből: egyéb részesedések után kapott osztalék</t>
  </si>
  <si>
    <t>Egyéb működési bevételek</t>
  </si>
  <si>
    <t>Ingatlanok értékesítése</t>
  </si>
  <si>
    <t>Rövid lejárítú hitelek, kölcsönök felvétele pénzügyi vállalkozástól</t>
  </si>
  <si>
    <t xml:space="preserve">B813 </t>
  </si>
  <si>
    <t>Kiadások összesen</t>
  </si>
  <si>
    <t>Bevételek összesen</t>
  </si>
  <si>
    <t>Polgármesteri Hivatal</t>
  </si>
  <si>
    <t>Foglalkoztatottak személyi juttatásai (01+…+07)</t>
  </si>
  <si>
    <t>Külső személyi juttatások (9+10+11)</t>
  </si>
  <si>
    <t>Elvonások és befizetések (44)</t>
  </si>
  <si>
    <t>Egyéb felhalmozási célú kiadások (64+66)</t>
  </si>
  <si>
    <t>Községi Gondozási Központ</t>
  </si>
  <si>
    <t>Készletbeszerzés (17+18)</t>
  </si>
  <si>
    <t>Kommunikációs szolgáltatások (20+21)</t>
  </si>
  <si>
    <t>Szolgáltatási kiadások (23+24+25+26+27)</t>
  </si>
  <si>
    <t>Kiküldetések, reklám- és propagandakiadások (29)</t>
  </si>
  <si>
    <t>K355</t>
  </si>
  <si>
    <t>Egyéb dologi kiadások</t>
  </si>
  <si>
    <t>Különféle befizetések és egyéb dologi kiadások (31+…36)</t>
  </si>
  <si>
    <t>Költségvetési kiadások (13+14+38+44+53+60+64+68)</t>
  </si>
  <si>
    <t>Hitel-, kölcsöntörlesztés államháztartáson kívülre (69)</t>
  </si>
  <si>
    <t>Belföldi finanszírozás kiadásai (71+72+73)</t>
  </si>
  <si>
    <t>Termékek és szolgáltatások adói (95+97+99)</t>
  </si>
  <si>
    <t>Felhalmozási bevételek (119+120)</t>
  </si>
  <si>
    <t>Hitel-, kölcsönfelvétel pénzügyi vállalkozástól  (125)</t>
  </si>
  <si>
    <t>Maradvány igénybevétele (127)</t>
  </si>
  <si>
    <t>Belföldi finanszírozás bevételei (126+128+129)</t>
  </si>
  <si>
    <t>Önkormányzatok működési támogatásai (77+…..+81)</t>
  </si>
  <si>
    <t>Működési célú támogatások államháztartáson belülről (82+83)</t>
  </si>
  <si>
    <t>Rovat
kód</t>
  </si>
  <si>
    <t>Személyi juttatások:</t>
  </si>
  <si>
    <t xml:space="preserve">Személyi juttatások összesen(8+12): </t>
  </si>
  <si>
    <t>Dologi kiadások:</t>
  </si>
  <si>
    <t>ezer Ft-ban</t>
  </si>
  <si>
    <t>Dologi kiadások összesen(19+22+28+30+37):</t>
  </si>
  <si>
    <t>Ellátottak pénzbeli juttatásai:</t>
  </si>
  <si>
    <t>Ellátottak pénzbeli juttatásai összesen(38+40):</t>
  </si>
  <si>
    <t>Egyéb működési célú kiadások:</t>
  </si>
  <si>
    <t>Egyéb működési célú kiadások összesen(45+46+49+51):</t>
  </si>
  <si>
    <t>Beruházások:</t>
  </si>
  <si>
    <t>Beruházások összesen (53+55+56+57+58):</t>
  </si>
  <si>
    <t>Felújítások:</t>
  </si>
  <si>
    <t>Felújítások összesen (60+61+62):</t>
  </si>
  <si>
    <t>Egyéb felhalmozási célú kiadások:</t>
  </si>
  <si>
    <t>Finanszírozási kiadások:</t>
  </si>
  <si>
    <t>Működési célú támogatások államháztartáson belülről:</t>
  </si>
  <si>
    <t>Felhalmozási célú támogatások államháztartáson belülről:</t>
  </si>
  <si>
    <t>Felhalmozási célú támogatások államháztartáson belülről  összesen (89+90):</t>
  </si>
  <si>
    <t>Közhatalmi bevételek:</t>
  </si>
  <si>
    <t>Közhatalmi bevételek összesen (93+101+102):</t>
  </si>
  <si>
    <t>Finanszírozási kiadások összesen (74):</t>
  </si>
  <si>
    <t>Működési bevételek:</t>
  </si>
  <si>
    <t>Felhalmozási bevételek:</t>
  </si>
  <si>
    <t>Működési bevételek  összesen (107+108+109+111+112+114+116+117)</t>
  </si>
  <si>
    <t>Finanszírozási bevételek összesen:(130)</t>
  </si>
  <si>
    <t>Költségvetési bevételek összesen(87+91+105+117+120+122)</t>
  </si>
  <si>
    <t>Feladatok megnevezése</t>
  </si>
  <si>
    <t>Előirányzat</t>
  </si>
  <si>
    <t>I.   BERUHÁZÁSOK</t>
  </si>
  <si>
    <t>1.</t>
  </si>
  <si>
    <t>KONYHA</t>
  </si>
  <si>
    <t>KONYHA beruházásai összesen:</t>
  </si>
  <si>
    <t>2.</t>
  </si>
  <si>
    <t>Könyvtár és Művelődési ház</t>
  </si>
  <si>
    <t>-</t>
  </si>
  <si>
    <t>…………………..</t>
  </si>
  <si>
    <t>Könyvtár és művelődési ház beruházásai összesen:</t>
  </si>
  <si>
    <t>4.</t>
  </si>
  <si>
    <t>Kastélykert Óvoda</t>
  </si>
  <si>
    <t>………………….</t>
  </si>
  <si>
    <t>Kastélykert Óvoda beruházásai össz.:</t>
  </si>
  <si>
    <t>Gondozási központ</t>
  </si>
  <si>
    <t>Gondozási központ beruházásai össz.:</t>
  </si>
  <si>
    <t>5.</t>
  </si>
  <si>
    <t>Polgármesteri  Hivatal</t>
  </si>
  <si>
    <t>Polgármesteri Hivatal beruházásai összesen:</t>
  </si>
  <si>
    <t>6.</t>
  </si>
  <si>
    <t>Önkormányzat  beruházásai</t>
  </si>
  <si>
    <t>Önkormányzat beruházásai összesen:</t>
  </si>
  <si>
    <t>I. Beruházások mindösszesen:</t>
  </si>
  <si>
    <t>II.  FELÚJÍTÁSOK</t>
  </si>
  <si>
    <t>Konyha</t>
  </si>
  <si>
    <t>…………….</t>
  </si>
  <si>
    <t>Konyha felújításai összesen:</t>
  </si>
  <si>
    <t>Könyvtár és művelődési ház felújításai összesen:</t>
  </si>
  <si>
    <t>Kastélykert Óvoda felújításai össz.:</t>
  </si>
  <si>
    <t>Gondozási központ felújításai össz.:</t>
  </si>
  <si>
    <t>……………………</t>
  </si>
  <si>
    <t>Polgármesteri Hivatal felújításai összesen:</t>
  </si>
  <si>
    <t>Önkormányzat felújításai összesen:</t>
  </si>
  <si>
    <t>II. Felújítások mindösszesen:</t>
  </si>
  <si>
    <t>III.  EGYÉB FELHALMOZÁSI KIADÁSOK</t>
  </si>
  <si>
    <t>Egyéb felhalmozási kiadások összesen:</t>
  </si>
  <si>
    <t>Felhalmozási kiadások összesen:</t>
  </si>
  <si>
    <t>Önkormányzat  felújításai</t>
  </si>
  <si>
    <t>Felújítási áfa</t>
  </si>
  <si>
    <t>Ezer forintban!</t>
  </si>
  <si>
    <t>Ssz.</t>
  </si>
  <si>
    <t>Intézmények megnevezése</t>
  </si>
  <si>
    <t>Megítélt támogatás</t>
  </si>
  <si>
    <t>Önerő</t>
  </si>
  <si>
    <t>Összes bekerülési érték</t>
  </si>
  <si>
    <t>I.</t>
  </si>
  <si>
    <t>Önkormányzat</t>
  </si>
  <si>
    <t>Önkormányzat összesen:</t>
  </si>
  <si>
    <t>Intézmény, szervezet megnevezése</t>
  </si>
  <si>
    <t>Intézményi költségvetési kiadás</t>
  </si>
  <si>
    <t>Intézményi saját bevétel</t>
  </si>
  <si>
    <t>Önkormányzati költségvetési támogatás, finanszírozás</t>
  </si>
  <si>
    <t>Intézményi bevételek összesen  (2+3)</t>
  </si>
  <si>
    <t>Állami hozzájárulás mértéke intézményenként</t>
  </si>
  <si>
    <t>Tényleges Ömkormányzati hozzájárulás</t>
  </si>
  <si>
    <t>3.</t>
  </si>
  <si>
    <t>Helyi önkormányzati Intézmények</t>
  </si>
  <si>
    <t>Intézményi összesen (1-6):</t>
  </si>
  <si>
    <t>Helyi Önkormányzat</t>
  </si>
  <si>
    <t>Önkörmányzat összesen:</t>
  </si>
  <si>
    <t>Ellenőrzőszám:</t>
  </si>
  <si>
    <t>Tápiógyörgye Község Önkormányzat adósságot keletkeztető ügyletekből és kezességvállalásokból fennálló kötelezettségeinek és a 353/2011. (XII.30.) korm. Rendeletben meghatározott saját bevételeinek alakulása</t>
  </si>
  <si>
    <t>7.</t>
  </si>
  <si>
    <t>8.</t>
  </si>
  <si>
    <t>9.</t>
  </si>
  <si>
    <t>10.</t>
  </si>
  <si>
    <t>11.</t>
  </si>
  <si>
    <t>Adósságot keletkeztető ügyletekből eredő kötelezettségek</t>
  </si>
  <si>
    <t>Adósságot keletkeztető ügyletekből eredő kötelezettségek összesen:</t>
  </si>
  <si>
    <t>Saját bevételek</t>
  </si>
  <si>
    <t>Helyi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</si>
  <si>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</si>
  <si>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</si>
  <si>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</si>
  <si>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</si>
  <si>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Saját bevételek összesen:</t>
  </si>
  <si>
    <t>Kötelezettségek aránya:</t>
  </si>
  <si>
    <t>Helyi adók részletezése:</t>
  </si>
  <si>
    <t>Ingatlanok bérbeadása</t>
  </si>
  <si>
    <t>Összesen:</t>
  </si>
  <si>
    <t xml:space="preserve">Tápiógyörgye Község Önkormányzatának                                               </t>
  </si>
  <si>
    <t xml:space="preserve"> számviteli mérlege</t>
  </si>
  <si>
    <t>BEVÉTELEK</t>
  </si>
  <si>
    <t>%</t>
  </si>
  <si>
    <t>Működési bevételek</t>
  </si>
  <si>
    <t>2.2</t>
  </si>
  <si>
    <t>II.</t>
  </si>
  <si>
    <t>Támogatások</t>
  </si>
  <si>
    <t>Önkormányzatok költségvetési támogatása</t>
  </si>
  <si>
    <t>1.1</t>
  </si>
  <si>
    <t>Normatív állami támogatás</t>
  </si>
  <si>
    <t>III.</t>
  </si>
  <si>
    <t>Felhalmozási és tőke jellegű bevételek</t>
  </si>
  <si>
    <t>IV.</t>
  </si>
  <si>
    <t>V.</t>
  </si>
  <si>
    <t>Megtérülések, felhalmozási célú támogatási kölcsönök visszatérülése</t>
  </si>
  <si>
    <t>VI.</t>
  </si>
  <si>
    <t>Folyó évi bevételek összesen</t>
  </si>
  <si>
    <t>VII.</t>
  </si>
  <si>
    <t>Pénzforgalom néküli bevételek</t>
  </si>
  <si>
    <t>Előző évi pénzmaradvány felhasználás (működési)</t>
  </si>
  <si>
    <t>VIII.</t>
  </si>
  <si>
    <t>Finanszírozási műveletek:</t>
  </si>
  <si>
    <t>IX.</t>
  </si>
  <si>
    <t>Bevételek összesen:</t>
  </si>
  <si>
    <t>KIADÁSOK</t>
  </si>
  <si>
    <t>Működési, fenntartási kiadások</t>
  </si>
  <si>
    <t>Személyi juttatás</t>
  </si>
  <si>
    <t>Járulékok</t>
  </si>
  <si>
    <t>Dologi kiadások</t>
  </si>
  <si>
    <t>Pénzeszköz átadás</t>
  </si>
  <si>
    <t>Társadalmi és szociálpolitikai juttatás</t>
  </si>
  <si>
    <t>Ellátottak pénzbeni juttatásai</t>
  </si>
  <si>
    <t>Általános tartalék</t>
  </si>
  <si>
    <t>Céltartalék</t>
  </si>
  <si>
    <t>Felhalmozási és tőke jellegű kiadások</t>
  </si>
  <si>
    <t>Beruházás</t>
  </si>
  <si>
    <t>Felújítás</t>
  </si>
  <si>
    <t>Egyéb felhalmozási kiadások</t>
  </si>
  <si>
    <t xml:space="preserve"> Pénzeszköz átadás</t>
  </si>
  <si>
    <t>Folyó évi kiadások összesen</t>
  </si>
  <si>
    <t>Finanszírozási kiadások</t>
  </si>
  <si>
    <t>Kiadások összesen:</t>
  </si>
  <si>
    <t>Engedélyezett létszámkeret</t>
  </si>
  <si>
    <t>Tervezett közfoglalkoztatottak létszám:</t>
  </si>
  <si>
    <t>Tervezett össz létszám:</t>
  </si>
  <si>
    <t>A</t>
  </si>
  <si>
    <t>B</t>
  </si>
  <si>
    <t>Sor-szám</t>
  </si>
  <si>
    <t>Jogcím</t>
  </si>
  <si>
    <t>Összeg</t>
  </si>
  <si>
    <t>Ellátottak térítési díjának, kártérítésének méltányossági alapon történő elengedése</t>
  </si>
  <si>
    <t>Lakásépítéshez, lakásfelújításhoz nyújtott kölcsönök elengedése</t>
  </si>
  <si>
    <t>Gépjárműadó kedvezmények és adómentesség</t>
  </si>
  <si>
    <t>Magánszemélyek kommunális adójának kedvezménye</t>
  </si>
  <si>
    <t>Helyiségek, eszközök hasznosításából származó bevétel kedvezménye</t>
  </si>
  <si>
    <t>Ivóvíz és szennyvízcsatorna díj lakossági támogatása</t>
  </si>
  <si>
    <t>Szemétszállítási díj kedvezménye</t>
  </si>
  <si>
    <t xml:space="preserve">    ezer Ft-ban</t>
  </si>
  <si>
    <t>Több éves elkötelezettséggel járó kiadási tételek évenkénti bontásban</t>
  </si>
  <si>
    <t>Feladat megnevezése</t>
  </si>
  <si>
    <t>Előző év december 31-i állapot</t>
  </si>
  <si>
    <t>2018. év</t>
  </si>
  <si>
    <t>2019. év</t>
  </si>
  <si>
    <t>2020. év</t>
  </si>
  <si>
    <t>Tartós kötelezettség</t>
  </si>
  <si>
    <t>A tervezett Infláció:</t>
  </si>
  <si>
    <t>Csatorna kamatok</t>
  </si>
  <si>
    <t>Hitel törlesztés</t>
  </si>
  <si>
    <t>Az Önkormányzati hitelek alakulása</t>
  </si>
  <si>
    <t>Hitel állomány alakulása</t>
  </si>
  <si>
    <t>I. Bevételek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</si>
  <si>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</si>
  <si>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</si>
  <si>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</si>
  <si>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</si>
  <si>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</si>
  <si>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</si>
  <si>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</si>
  <si>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</si>
  <si>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</si>
  <si>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</si>
  <si>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</si>
  <si>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</si>
  <si>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Összesen</t>
  </si>
  <si>
    <t>Bevételi táblákból</t>
  </si>
  <si>
    <t>havi</t>
  </si>
  <si>
    <t>halmozott</t>
  </si>
  <si>
    <t>Várható támogatások</t>
  </si>
  <si>
    <t>Hitel</t>
  </si>
  <si>
    <t>Megtérülések</t>
  </si>
  <si>
    <t>Előző évi felhalmozási pénzmaradvány</t>
  </si>
  <si>
    <t>Felhalmozási hitel</t>
  </si>
  <si>
    <t>Felhalm. bevételek összesen:</t>
  </si>
  <si>
    <t>II. Kiadások</t>
  </si>
  <si>
    <t>Személyi juttatások</t>
  </si>
  <si>
    <t>Munkaadót terhelő járulék</t>
  </si>
  <si>
    <t>Dologi kiadás</t>
  </si>
  <si>
    <t>Ellátottak pénzbeni juttatása</t>
  </si>
  <si>
    <t>Hiteltörlesztés</t>
  </si>
  <si>
    <t>Egyéb felhalmozási kiadás</t>
  </si>
  <si>
    <t>Egyenleg (havi záró pénzáll.):</t>
  </si>
  <si>
    <t>(Készpénz+Bank)</t>
  </si>
  <si>
    <t>Pénzmaradvány</t>
  </si>
  <si>
    <t xml:space="preserve">Pénzállomány változás </t>
  </si>
  <si>
    <t>(Likviditás változás havonta)</t>
  </si>
  <si>
    <t>Nettó finanszírozás ütemezése:</t>
  </si>
  <si>
    <t xml:space="preserve">            Varró István</t>
  </si>
  <si>
    <t>____________________</t>
  </si>
  <si>
    <t xml:space="preserve">               polgármester</t>
  </si>
  <si>
    <t xml:space="preserve">               jegyző</t>
  </si>
  <si>
    <t>A környezet védelmének általános szabályairól szóló 1995. évi LIII. törvény                   58. § (5) bekezdése alapján</t>
  </si>
  <si>
    <t>Tápiógyörgye Község Önkormányzat Környezetvédelmi Alap felhasználási terve 2015. évben</t>
  </si>
  <si>
    <t>(tervezet)</t>
  </si>
  <si>
    <t>A környezetvédelmi alap jelenleg 0 forintot tartalmaz.</t>
  </si>
  <si>
    <t>Talajterhelési bírság</t>
  </si>
  <si>
    <t>2021. év</t>
  </si>
  <si>
    <t>2022. év</t>
  </si>
  <si>
    <t>2023. év</t>
  </si>
  <si>
    <t>Kommunális adó</t>
  </si>
  <si>
    <t>Mezőőri járulék</t>
  </si>
  <si>
    <t>Helyi iparűzési adó</t>
  </si>
  <si>
    <t>Telenor bérleti díja</t>
  </si>
  <si>
    <t>Vodafone bérleti díja</t>
  </si>
  <si>
    <t>Telekom bérleti díja</t>
  </si>
  <si>
    <t>Tápiómenti Települések Csatornamű Vízgazdálkodási Társulata kamatok</t>
  </si>
  <si>
    <t>Beruházási áfa</t>
  </si>
  <si>
    <t>2017. év</t>
  </si>
  <si>
    <t>Közhatalmi bevételek</t>
  </si>
  <si>
    <t>2. Felhalmozási célú állami támogatások</t>
  </si>
  <si>
    <t>Működési célú átvett pénzeszközök</t>
  </si>
  <si>
    <t>Tápió-Vidéki Többcélú Kistérségi Társulás</t>
  </si>
  <si>
    <t>Felhalmozási célú támogatások</t>
  </si>
  <si>
    <t>368/2011. (XII. 31.)Korm. 6. sz. melléklet</t>
  </si>
  <si>
    <t>S.szám</t>
  </si>
  <si>
    <t>ÁFA</t>
  </si>
  <si>
    <t>A táborból származó idegenforgalmi adó:</t>
  </si>
  <si>
    <t>Étkezéshez kapcsolódó áfa</t>
  </si>
  <si>
    <t>Bevételek</t>
  </si>
  <si>
    <t>Üzemeltetési anyagok</t>
  </si>
  <si>
    <t>gyógyszervásárlás</t>
  </si>
  <si>
    <t>Egyéb kommunikációs szolgátatások</t>
  </si>
  <si>
    <t>Szakmai tevékenységet segítő szolgátatások</t>
  </si>
  <si>
    <t>telefondíj</t>
  </si>
  <si>
    <t>Kocza Imre szakértés</t>
  </si>
  <si>
    <t>Áfa</t>
  </si>
  <si>
    <t>Munkaadókat terhelő járulékok</t>
  </si>
  <si>
    <t>Beruházási célú előzetesen felszámított áfa</t>
  </si>
  <si>
    <t>rendezvény sátor</t>
  </si>
  <si>
    <t>Kiadások</t>
  </si>
  <si>
    <t>adatok e Ft-ban</t>
  </si>
  <si>
    <t>Előirányzat megnevezése</t>
  </si>
  <si>
    <t>ÖNKÉNT VÁLLALT FELADATOK</t>
  </si>
  <si>
    <t>ÁLLAMIGAZGATÁSI FELADATOK</t>
  </si>
  <si>
    <t xml:space="preserve">KÖTELEZŐ FELADATOK </t>
  </si>
  <si>
    <t xml:space="preserve">ÖSSZES FELADAT </t>
  </si>
  <si>
    <t>Összes intézmény</t>
  </si>
  <si>
    <t>Személyi</t>
  </si>
  <si>
    <t>Munkaadói járulék</t>
  </si>
  <si>
    <t>Dologi</t>
  </si>
  <si>
    <t>Ellátottak pénzbeli juttatásai</t>
  </si>
  <si>
    <t>Működési c. végl. pe. átadá ÁH-n belül</t>
  </si>
  <si>
    <t>Működési c. végl. pe. átadá ÁH-n kívül</t>
  </si>
  <si>
    <t>Műk. c. visszatérítendő támog. és kölcsön nyújt. ÁH-n belül</t>
  </si>
  <si>
    <t>Műk. c. visszatérítendő támog. és kölcsön nyújt. ÁH-n kívül</t>
  </si>
  <si>
    <t>ÁH-n kívüli kamat kiadás</t>
  </si>
  <si>
    <t>Céltart. + Ált.tartalék működési</t>
  </si>
  <si>
    <t>Felhalmozás, felújítás</t>
  </si>
  <si>
    <t>Előző évi megelőlegezés</t>
  </si>
  <si>
    <t>Felh. célú támogatás ÁH-n belül</t>
  </si>
  <si>
    <t>Felh. célú támogatás ÁH-n kívül</t>
  </si>
  <si>
    <t xml:space="preserve">Felh. c. visszatérítendő tám. és kölcsön nyújtása ÁH-n belül </t>
  </si>
  <si>
    <t xml:space="preserve">Felh. c. visszatérítendő tám. és kölcsön nyújtása ÁH-n kívül </t>
  </si>
  <si>
    <t>Fejlesztési célú hitelek kamatkiadásai</t>
  </si>
  <si>
    <t>Felhalmozási céltartalék</t>
  </si>
  <si>
    <t>Működési célú hitel törlesztése</t>
  </si>
  <si>
    <t>Fejlesztési célú hitelek törlesztése</t>
  </si>
  <si>
    <t>Intézményi finanszírozás-  működési</t>
  </si>
  <si>
    <t>Intézményi finanszírozás - felhalmozási</t>
  </si>
  <si>
    <t>Összes kiadás</t>
  </si>
  <si>
    <t>Intézmény működési bevételei</t>
  </si>
  <si>
    <t xml:space="preserve">Önkormányzat feladatalapú támogatása </t>
  </si>
  <si>
    <t>Műk.-i célú támogatás ÁH-n belül</t>
  </si>
  <si>
    <t>Műk.-i célú pe. átvét ÁH-n kívül</t>
  </si>
  <si>
    <t>TB támogatás</t>
  </si>
  <si>
    <t>Működőképesség megőrz. tám. igény</t>
  </si>
  <si>
    <t>Önkormányzati támogatás működési célú</t>
  </si>
  <si>
    <t>Finanszírozási bevétel</t>
  </si>
  <si>
    <t>Felhalmozási célú egyéb bevétel</t>
  </si>
  <si>
    <t>Kommunális adóbevétel felhalmozási mérleg</t>
  </si>
  <si>
    <t>Felhalm.-i célú támog. ÁH-n belül</t>
  </si>
  <si>
    <t>Felhalm.-i célú pe. átv. Áh-n kívül</t>
  </si>
  <si>
    <t>Felhalmozási célú kölcsön, támogatás visszatérülése</t>
  </si>
  <si>
    <t>Önkormányzati támogatás felhalmozási célú</t>
  </si>
  <si>
    <t>Hitel felvétel - felhalmozás</t>
  </si>
  <si>
    <t xml:space="preserve">Hitel felvétel - működési </t>
  </si>
  <si>
    <t>Pénzmaradvány - működési</t>
  </si>
  <si>
    <t>Pénzmaradvány - felhalmozási</t>
  </si>
  <si>
    <t>Összes bevétel</t>
  </si>
  <si>
    <t>Községi Konyha és Étterem</t>
  </si>
  <si>
    <t>Községi Könyvtár és Művelődési Ház</t>
  </si>
  <si>
    <t>Kastélykert Egységes Óvoda-Bölcsőde</t>
  </si>
  <si>
    <t>Helyi adók összesen</t>
  </si>
  <si>
    <t>adatok: fő</t>
  </si>
  <si>
    <t>Tervezett létszám</t>
  </si>
  <si>
    <t>Tervezett közfoglalkoztatottak</t>
  </si>
  <si>
    <t>Összes tervezett létszám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</si>
  <si>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</si>
  <si>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</si>
  <si>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</si>
  <si>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</si>
  <si>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</si>
  <si>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</si>
  <si>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</si>
  <si>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</si>
  <si>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</si>
  <si>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</si>
  <si>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</si>
  <si>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</si>
  <si>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</si>
  <si>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</si>
  <si>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</si>
  <si>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</si>
  <si>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</si>
  <si>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</si>
  <si>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Működési támogatások államháztartáson belülről</t>
  </si>
  <si>
    <t>Felhalmozási bevételek</t>
  </si>
  <si>
    <t>Finanszírozási bevételek</t>
  </si>
  <si>
    <t>Személyi Juttatások</t>
  </si>
  <si>
    <t>Egyéb működési kiadások</t>
  </si>
  <si>
    <t>Felhalmozási kiadások</t>
  </si>
  <si>
    <t>Kiadások Összesen:</t>
  </si>
  <si>
    <t>Az önkormányzat költségvetési évet követő három év tervezett bevételi és kiadási előirányzata</t>
  </si>
  <si>
    <t>Önkormányzat bevételei összesen:</t>
  </si>
  <si>
    <t>Önkormányzat kiadásai összesen:</t>
  </si>
  <si>
    <t>Készletértékesítés ellenértéke</t>
  </si>
  <si>
    <t>B401</t>
  </si>
  <si>
    <t>Felhalmozási célú visszatérítendő támogatások, kölcsönök visszatérülése államháztartáson kívülről</t>
  </si>
  <si>
    <t>B74</t>
  </si>
  <si>
    <t>Felhalmozási célú átvett pénzeszközök</t>
  </si>
  <si>
    <t>B7</t>
  </si>
  <si>
    <t>Felhalmozási célú átvett pénzeszközök:</t>
  </si>
  <si>
    <t xml:space="preserve">Államháztartáson belüli megelőlegezések  </t>
  </si>
  <si>
    <t>B814</t>
  </si>
  <si>
    <t>telefon, internet</t>
  </si>
  <si>
    <t>Strand, Tábor</t>
  </si>
  <si>
    <t>2017. évi magyarázat</t>
  </si>
  <si>
    <t>2018. évi magyarázat</t>
  </si>
  <si>
    <t>szemeteszsák, fa vásárlás, fűnyíráshoz 
benzin, toalett papír vásárlás</t>
  </si>
  <si>
    <t>matractisztítás, kártevő elleni védekezés, mosatás, 
kulcsmásolás, tüdőszűrés, serleg, vizsgálatok, 
úszómester képzés</t>
  </si>
  <si>
    <t>Közüzemi díjak:</t>
  </si>
  <si>
    <t>Strandszolgáltatás</t>
  </si>
  <si>
    <t>Üdülői szállászehly-szolgáltatás</t>
  </si>
  <si>
    <t>Ingatlanok beszerzése, létesítése</t>
  </si>
  <si>
    <t>Büfé megvásárlása</t>
  </si>
  <si>
    <r>
      <t xml:space="preserve">Táboros étkezés a </t>
    </r>
    <r>
      <rPr>
        <b/>
        <sz val="11"/>
        <color theme="1"/>
        <rFont val="Calibri"/>
        <family val="2"/>
        <charset val="238"/>
        <scheme val="minor"/>
      </rPr>
      <t>konyhán</t>
    </r>
  </si>
  <si>
    <t>Egyéb működési bevételek ÖNK</t>
  </si>
  <si>
    <t>áramdíj visszatérítés</t>
  </si>
  <si>
    <t>Étkeztetés</t>
  </si>
  <si>
    <t>gyógyszer és eü doboz vásárlás</t>
  </si>
  <si>
    <t>karszalag, cserjék, bokrok, virágok, deszka, üzemanyag, süllyesztett csap, üzemelt. Anyag, szivacsmatrac, zuhanyfüggöny, gázolaj</t>
  </si>
  <si>
    <t>áramdíj, vízdíj</t>
  </si>
  <si>
    <t>medence idénymunkái, vezérlőszekrény
 átalakítás</t>
  </si>
  <si>
    <t>fürdőhelyen zenefelhasználás, adatszolg.
díj, elsősegély nyújtó tanfolyam, tüdőszűrés, kémiai és bakteriológiai vizsg., kártevő elleni védekezés</t>
  </si>
  <si>
    <t>Útiköltség térítés</t>
  </si>
  <si>
    <t>Egyéb tárgyi eszköz beszerzés</t>
  </si>
  <si>
    <t>Gamesz Nonprofit kft</t>
  </si>
  <si>
    <t>-Beruházás áfa</t>
  </si>
  <si>
    <t>Ingatlan beszerzés</t>
  </si>
  <si>
    <t>Cafetéria</t>
  </si>
  <si>
    <t xml:space="preserve">-Beruházás  </t>
  </si>
  <si>
    <t>Kastélykert Óvoda és Mini Bölcsőde</t>
  </si>
  <si>
    <t>2024. év</t>
  </si>
  <si>
    <t>Ezer Ft-ban</t>
  </si>
  <si>
    <t>Ft-ban</t>
  </si>
  <si>
    <t>Arány (%)</t>
  </si>
  <si>
    <t>Magyarázat</t>
  </si>
  <si>
    <t>Megjegyzés</t>
  </si>
  <si>
    <t>Egyéb felhalmozási célú támogatások államháztartáson kívülre</t>
  </si>
  <si>
    <t>K89</t>
  </si>
  <si>
    <t>Elszámolásból származó bevételek</t>
  </si>
  <si>
    <t>B116</t>
  </si>
  <si>
    <t>felhalmozási célú dologi támogatás közfogl. Keretében</t>
  </si>
  <si>
    <t>Informatikai eszközök beszerzése</t>
  </si>
  <si>
    <t>gyógyszer</t>
  </si>
  <si>
    <t>üzemanyag, festék falióra, 
táblafilc, karszalag, csuklópánt, tisztítószer</t>
  </si>
  <si>
    <t>bakterológiai vizsgálat, 
száll.díj, mosodai szolg, matrac tisztítás</t>
  </si>
  <si>
    <t>2020. évi eredeti
előirányzat</t>
  </si>
  <si>
    <t>2025. év</t>
  </si>
  <si>
    <t>2020. évre</t>
  </si>
  <si>
    <t>…/2020. (…….) rendelet</t>
  </si>
  <si>
    <t>áram, gáz, víz, közvilágítás</t>
  </si>
  <si>
    <t>Kamatmentes kölcsön magánszemélyeknek</t>
  </si>
  <si>
    <t>Munkaadókat terhelő járulékok és szociális hozzájárulási adó</t>
  </si>
  <si>
    <t>Betegszab, többletfeladatok ellátásának díjazása, közfoglalkoztatás többletdíjazás</t>
  </si>
  <si>
    <t>lakosság által csatorna felé fizetendő egyéb tartozás, autópálya matrica, időszakos műszaki vizsgák, bér kerekítés, pénztár kerekítés</t>
  </si>
  <si>
    <t>ebből:</t>
  </si>
  <si>
    <t xml:space="preserve">   +6 egyéb tiszteletdíjas</t>
  </si>
  <si>
    <t xml:space="preserve">   +2megb.díjas</t>
  </si>
  <si>
    <t xml:space="preserve"> +1 fő megb.díjas</t>
  </si>
  <si>
    <t xml:space="preserve"> +2 megbízási díjas</t>
  </si>
  <si>
    <t>hangfal</t>
  </si>
  <si>
    <t>2019. évi magyarázat</t>
  </si>
  <si>
    <t>bejárati ajtóüveg betörés 
megtérítése</t>
  </si>
  <si>
    <t>Rezsi befizetés V. István</t>
  </si>
  <si>
    <t>Bérleti díj V. István</t>
  </si>
  <si>
    <t xml:space="preserve"> +1 megb.díjas</t>
  </si>
  <si>
    <t>jogi szolg: 100,- eft/hó, Dr. Hódi Pál: 7.200eFt, Dr. Jancsó: 9.600eFt + 480eFt iskolaorvosi, Dr. Kreis Med. Bt.: 3.600eFt, strand szakmai felügyeleti szolg. díj600eFt, Maxentrop Tanácsadás: 240eft, Ökoplan Kft.: 2.000eft</t>
  </si>
  <si>
    <t>2021. évi eredeti
előirányzat</t>
  </si>
  <si>
    <t>Részesedések értékesítése</t>
  </si>
  <si>
    <t>B54</t>
  </si>
  <si>
    <t>Az önkormányzat 2021. évi felhalmozási kiadásai</t>
  </si>
  <si>
    <t>Az Önkormányzatnál 2021. évben megvalósuló európai forrásból finanszírozott programok, projektek</t>
  </si>
  <si>
    <t>2021. év azon fejlesztési céljait, amelyek megvalósításához a Stabilitási tv. 3. § (1) bekezdése szerinti adósságot keletkeztető ügylet megkötése válik vagy válhat szükségessé</t>
  </si>
  <si>
    <t>Önállóan működő és gazdálkodó, valamint önállóan működő intézmények  2021. évi költségvetési támogatása</t>
  </si>
  <si>
    <t>szakorvosi ellátás 50eft/hó</t>
  </si>
  <si>
    <t xml:space="preserve"> orvos asszisztens m.díj, faluújság szerkesztői díj</t>
  </si>
  <si>
    <t>2019. évi felülv.: 294eft, 2017. évi felülv.: 2003eft</t>
  </si>
  <si>
    <t>szakkönyvek, gyógyszer</t>
  </si>
  <si>
    <t>karbantartáshoz szükséges anyagok, fertőtlenítőszer, irodaszer, munkacipő, munkaruha, tisztítószer, kesztyű,</t>
  </si>
  <si>
    <t>internet, telefon</t>
  </si>
  <si>
    <t>víz, gáz, villany</t>
  </si>
  <si>
    <t>fénymásoló bérleti díj</t>
  </si>
  <si>
    <t>ifjúság egészségügyi ellátás</t>
  </si>
  <si>
    <t>bankköltség, fénymásoló másolati díj, előadó művészeti szolg, hulladék szállítás, mosoda, posta, rágcsáló- és rovarirtás, tűztávfelügyelet, tűzvédelmi szolg</t>
  </si>
  <si>
    <t>kerekítés</t>
  </si>
  <si>
    <t>élelmiszer, irodaszer, tiszítószer,</t>
  </si>
  <si>
    <t>WinMenza program</t>
  </si>
  <si>
    <t>áram, víz, gáz</t>
  </si>
  <si>
    <t>dietetikus 30eft/hó</t>
  </si>
  <si>
    <t>bankköltség, hulladék szállítás, mosoda, rágcsáló- és rovarirtás, szőnyeg tisztítás</t>
  </si>
  <si>
    <t>iskolai, óvodai, Gondozási Kp, felnőtt,
táboros étkeztetés</t>
  </si>
  <si>
    <t>tisztítószerek, karbantartáshoz szükséges anyagok</t>
  </si>
  <si>
    <t>áram,víz, gáz</t>
  </si>
  <si>
    <t>bankköltség, postaktg, hulladék száll, másolás és nyomtatás díja, növénytermesztési szolgáltatás, rendezvényeken előadók, tűzijáték</t>
  </si>
  <si>
    <t>olvasói, internet díjak</t>
  </si>
  <si>
    <t>takarítónő minimálbér</t>
  </si>
  <si>
    <t>gyógyszer, folyóirat</t>
  </si>
  <si>
    <t>karbantartáshoz szükséges anyagok, ásványvíz, élelmiszer, fertőtlenítőszer, irodaszer, kesztyű, munkaruha, tisztítószer</t>
  </si>
  <si>
    <t>bankköltség, hulladék szállítás, kártevőírtás, postaktg, postaktg</t>
  </si>
  <si>
    <t>mosodai szolgáltatások</t>
  </si>
  <si>
    <t>átmeneti, tartós ellátás, szociális étkeztetés, 
házi segítségnyújtás</t>
  </si>
  <si>
    <t>szemüveg, irodaszer, tisztítószer, nyomtatvány</t>
  </si>
  <si>
    <t>Polisz</t>
  </si>
  <si>
    <t xml:space="preserve">NKE tisztviselői normatíva, bankköltség,  szállítási díj, másolati díj, hulladék száll, postaktg, </t>
  </si>
  <si>
    <t>házasságkötési díj</t>
  </si>
  <si>
    <t>bérleti díj</t>
  </si>
  <si>
    <t>Tiszteletdíjak választott biz. tagoknak 16eft/hó/fő, 
orvos asszisztens m.díj, újság kihordó megb.díj</t>
  </si>
  <si>
    <t>gyógyszer, faluújság</t>
  </si>
  <si>
    <t>üzemanyag, tisztítószer, üzemeltetési anyagok, irodaszer</t>
  </si>
  <si>
    <t>Visual Ixdoki 329 eft, védőnői szoftver 86eft, domain hosszabbítás: 12eft</t>
  </si>
  <si>
    <t>mosodai szolgáltatás, postaköltség, növénytermesztési szolgáltatás , kártevőírtás táborban, hulladékszállítás, matractisztítás és fertőtlenítés , biztosítás, fogl.eü szolg., közmunka támogatás, csatorna bizt. Díj, Techno-Víz Lab. Kft. Víz vizsg, halott tár. díj, intézményi vagyonbizt., tűzvédelmi oktatás, bankköltség, ebrendészeti szolgáltatás 90eft/hó</t>
  </si>
  <si>
    <t xml:space="preserve">Köztemetés, segélycsomag, szoc. Tűzifa </t>
  </si>
  <si>
    <t>Csatorna kamatok, bursa hungarica, Többcélú kist. Társ.</t>
  </si>
  <si>
    <t>Civil szervezetek</t>
  </si>
  <si>
    <t>iparűzési adó</t>
  </si>
  <si>
    <t>idegenforgalmi adó</t>
  </si>
  <si>
    <t>Talajterhelési díj, bírság, pótlék, mezőőri járulék</t>
  </si>
  <si>
    <t xml:space="preserve">autóbuszos személyszáll, hirdetés faluújságban, 
iskolában karbantartás, szállásdíj, strandbelépők, gépi munkavégzés, temetői bevételek, piaci helypénz, </t>
  </si>
  <si>
    <t xml:space="preserve">köztemetés, telefondíj, rezsi megtérítés </t>
  </si>
  <si>
    <t>közterület használat, TRV bérleti díj,
 gép bérlés, lakbér, garázs, terembérlet</t>
  </si>
  <si>
    <t>Mezőőri: 2160eft, közfogl. Fin.: 35016330ft, 
orvosok, védőnő finansz.: 46248654ft
2020: 2160eft, 35.816827ft, 41.305.200ft</t>
  </si>
  <si>
    <t>2020 dec.31-i</t>
  </si>
  <si>
    <t>Idegenforgalmi adó</t>
  </si>
  <si>
    <t>Talajterhelési díj</t>
  </si>
  <si>
    <t>Tápiógyörgye Községi Önkormányzat által adott közvetett 
támogatások (kedvezmények) 2021. évi terve</t>
  </si>
  <si>
    <t>2026. év</t>
  </si>
  <si>
    <t>Tápiógyörgye, 2020.12.20.</t>
  </si>
  <si>
    <t>2020.12.31. pénzállomány</t>
  </si>
  <si>
    <t>Egyenleg 2021.12.31.-én</t>
  </si>
  <si>
    <t>Tápiógyörgye Község Önkormányzata 2021. évi kötelező, önként vállalt és államigazgatási feladatainak bemutatása</t>
  </si>
  <si>
    <t>2021. évre</t>
  </si>
  <si>
    <t>2021. évre tervezett létszám adatok</t>
  </si>
  <si>
    <t xml:space="preserve"> + 1fő megb.díjas</t>
  </si>
  <si>
    <t>2021.év.</t>
  </si>
  <si>
    <t xml:space="preserve">2021. évi költségvetésének   </t>
  </si>
  <si>
    <t>kommunális adó 9eft/év/adótárgy</t>
  </si>
  <si>
    <t>A 20-ból 7 választott tiszt.vis.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</si>
</sst>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#,##0\ &quot;Ft&quot;;\-#,##0\ &quot;Ft&quot;"/>
    <numFmt numFmtId="43" formatCode="_-* #,##0.00\ _F_t_-;\-* #,##0.00\ _F_t_-;_-* &quot;-&quot;??\ _F_t_-;_-@_-"/>
    <numFmt numFmtId="164" formatCode="#,##0_ ;\-#,##0\ "/>
    <numFmt numFmtId="165" formatCode="_-* #,###,;"/>
    <numFmt numFmtId="166" formatCode="#,##0\ &quot;Ft&quot;"/>
    <numFmt numFmtId="167" formatCode="#,##0.00\ &quot;Ft&quot;"/>
    <numFmt numFmtId="168" formatCode="_-* ##,##0,;\-_*\ ##,##0,;"/>
    <numFmt numFmtId="169" formatCode="_-* ##,##0,&quot; eFt&quot;;\-_*\ ##,##0,&quot; eFt&quot;;"/>
    <numFmt numFmtId="170" formatCode="#,##0.00\ _F_t"/>
    <numFmt numFmtId="171" formatCode="#,##0\ _F_t"/>
  </numFmts>
  <fonts count="6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Garamond"/>
      <family val="1"/>
      <charset val="238"/>
    </font>
    <font>
      <sz val="12"/>
      <name val="Garamond"/>
      <family val="1"/>
      <charset val="238"/>
    </font>
    <font>
      <u/>
      <sz val="12"/>
      <name val="Garamond"/>
      <family val="1"/>
      <charset val="238"/>
    </font>
    <font>
      <b/>
      <sz val="12"/>
      <name val="Garamond"/>
      <family val="1"/>
      <charset val="238"/>
    </font>
    <font>
      <b/>
      <u/>
      <sz val="12"/>
      <name val="Garamond"/>
      <family val="1"/>
      <charset val="238"/>
    </font>
    <font>
      <b/>
      <sz val="14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57" fillId="0" borderId="0"/>
    <xf numFmtId="9" fontId="7" fillId="0" borderId="0" applyFont="0" applyFill="0" applyBorder="0" applyAlignment="0" applyProtection="0"/>
  </cellStyleXfs>
  <cellXfs count="6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1" xfId="0" applyFont="1" applyBorder="1"/>
    <xf numFmtId="0" fontId="0" fillId="0" borderId="0" xfId="0" applyAlignment="1">
      <alignment horizontal="right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0" fillId="0" borderId="1" xfId="0" applyFont="1" applyFill="1" applyBorder="1"/>
    <xf numFmtId="0" fontId="4" fillId="0" borderId="1" xfId="0" applyFont="1" applyFill="1" applyBorder="1"/>
    <xf numFmtId="0" fontId="0" fillId="0" borderId="0" xfId="0" applyFill="1" applyAlignment="1">
      <alignment horizontal="center"/>
    </xf>
    <xf numFmtId="0" fontId="5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right"/>
    </xf>
    <xf numFmtId="165" fontId="6" fillId="0" borderId="0" xfId="0" applyNumberFormat="1" applyFont="1" applyFill="1"/>
    <xf numFmtId="165" fontId="0" fillId="0" borderId="1" xfId="0" applyNumberFormat="1" applyFill="1" applyBorder="1"/>
    <xf numFmtId="165" fontId="1" fillId="0" borderId="1" xfId="0" applyNumberFormat="1" applyFont="1" applyFill="1" applyBorder="1"/>
    <xf numFmtId="165" fontId="3" fillId="0" borderId="1" xfId="0" applyNumberFormat="1" applyFont="1" applyFill="1" applyBorder="1"/>
    <xf numFmtId="165" fontId="4" fillId="0" borderId="1" xfId="0" applyNumberFormat="1" applyFont="1" applyFill="1" applyBorder="1"/>
    <xf numFmtId="165" fontId="0" fillId="0" borderId="1" xfId="0" applyNumberFormat="1" applyFont="1" applyFill="1" applyBorder="1"/>
    <xf numFmtId="165" fontId="0" fillId="0" borderId="1" xfId="0" applyNumberFormat="1" applyBorder="1"/>
    <xf numFmtId="165" fontId="1" fillId="0" borderId="1" xfId="0" applyNumberFormat="1" applyFont="1" applyBorder="1"/>
    <xf numFmtId="165" fontId="3" fillId="0" borderId="1" xfId="0" applyNumberFormat="1" applyFont="1" applyBorder="1"/>
    <xf numFmtId="165" fontId="4" fillId="0" borderId="1" xfId="0" applyNumberFormat="1" applyFont="1" applyBorder="1"/>
    <xf numFmtId="164" fontId="0" fillId="0" borderId="0" xfId="0" applyNumberFormat="1"/>
    <xf numFmtId="165" fontId="0" fillId="0" borderId="1" xfId="0" applyNumberFormat="1" applyFont="1" applyBorder="1"/>
    <xf numFmtId="164" fontId="0" fillId="0" borderId="0" xfId="0" applyNumberFormat="1" applyFill="1"/>
    <xf numFmtId="0" fontId="0" fillId="0" borderId="0" xfId="0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1" fontId="10" fillId="0" borderId="0" xfId="3" applyNumberFormat="1" applyFont="1" applyAlignment="1">
      <alignment horizontal="center" vertical="center"/>
    </xf>
    <xf numFmtId="0" fontId="10" fillId="0" borderId="0" xfId="3" applyFont="1" applyAlignment="1">
      <alignment vertical="center"/>
    </xf>
    <xf numFmtId="1" fontId="12" fillId="0" borderId="5" xfId="3" applyNumberFormat="1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 wrapText="1"/>
    </xf>
    <xf numFmtId="1" fontId="12" fillId="0" borderId="0" xfId="3" applyNumberFormat="1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 wrapText="1"/>
    </xf>
    <xf numFmtId="1" fontId="13" fillId="0" borderId="0" xfId="3" applyNumberFormat="1" applyFont="1" applyAlignment="1">
      <alignment vertical="center"/>
    </xf>
    <xf numFmtId="3" fontId="10" fillId="0" borderId="0" xfId="3" applyNumberFormat="1" applyFont="1" applyAlignment="1">
      <alignment vertical="center"/>
    </xf>
    <xf numFmtId="0" fontId="11" fillId="0" borderId="0" xfId="3" applyFont="1" applyAlignment="1">
      <alignment horizontal="left" vertical="center"/>
    </xf>
    <xf numFmtId="165" fontId="10" fillId="0" borderId="0" xfId="3" applyNumberFormat="1" applyFont="1" applyAlignment="1">
      <alignment vertical="center"/>
    </xf>
    <xf numFmtId="165" fontId="12" fillId="0" borderId="6" xfId="3" applyNumberFormat="1" applyFont="1" applyBorder="1" applyAlignment="1">
      <alignment horizontal="right" vertical="center"/>
    </xf>
    <xf numFmtId="1" fontId="10" fillId="0" borderId="0" xfId="3" applyNumberFormat="1" applyFont="1" applyBorder="1" applyAlignment="1">
      <alignment horizontal="center" vertical="center"/>
    </xf>
    <xf numFmtId="0" fontId="11" fillId="0" borderId="0" xfId="3" applyFont="1" applyBorder="1" applyAlignment="1">
      <alignment horizontal="left" vertical="center"/>
    </xf>
    <xf numFmtId="165" fontId="10" fillId="0" borderId="0" xfId="3" applyNumberFormat="1" applyFont="1" applyBorder="1" applyAlignment="1">
      <alignment vertical="center"/>
    </xf>
    <xf numFmtId="49" fontId="10" fillId="0" borderId="0" xfId="3" applyNumberFormat="1" applyFont="1" applyAlignment="1">
      <alignment vertical="center"/>
    </xf>
    <xf numFmtId="165" fontId="10" fillId="0" borderId="6" xfId="3" applyNumberFormat="1" applyFont="1" applyBorder="1" applyAlignment="1">
      <alignment horizontal="right" vertical="center"/>
    </xf>
    <xf numFmtId="1" fontId="10" fillId="0" borderId="0" xfId="3" quotePrefix="1" applyNumberFormat="1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165" fontId="10" fillId="0" borderId="6" xfId="3" applyNumberFormat="1" applyFont="1" applyBorder="1" applyAlignment="1">
      <alignment vertical="center"/>
    </xf>
    <xf numFmtId="1" fontId="10" fillId="0" borderId="6" xfId="3" applyNumberFormat="1" applyFont="1" applyBorder="1" applyAlignment="1">
      <alignment horizontal="center" vertical="center"/>
    </xf>
    <xf numFmtId="0" fontId="12" fillId="0" borderId="6" xfId="3" applyFont="1" applyBorder="1" applyAlignment="1">
      <alignment horizontal="right" vertical="center"/>
    </xf>
    <xf numFmtId="49" fontId="11" fillId="0" borderId="0" xfId="3" applyNumberFormat="1" applyFont="1" applyBorder="1" applyAlignment="1">
      <alignment vertical="center" wrapText="1"/>
    </xf>
    <xf numFmtId="165" fontId="12" fillId="0" borderId="0" xfId="3" applyNumberFormat="1" applyFont="1" applyBorder="1" applyAlignment="1">
      <alignment vertical="center"/>
    </xf>
    <xf numFmtId="1" fontId="10" fillId="0" borderId="0" xfId="3" quotePrefix="1" applyNumberFormat="1" applyFont="1" applyBorder="1" applyAlignment="1">
      <alignment horizontal="center" vertical="center"/>
    </xf>
    <xf numFmtId="49" fontId="10" fillId="0" borderId="0" xfId="3" applyNumberFormat="1" applyFont="1" applyBorder="1" applyAlignment="1">
      <alignment vertical="center" wrapText="1"/>
    </xf>
    <xf numFmtId="0" fontId="10" fillId="0" borderId="0" xfId="3" applyNumberFormat="1" applyFont="1" applyAlignment="1">
      <alignment vertical="center"/>
    </xf>
    <xf numFmtId="165" fontId="10" fillId="0" borderId="0" xfId="3" applyNumberFormat="1" applyFont="1" applyBorder="1" applyAlignment="1">
      <alignment horizontal="right" vertical="center"/>
    </xf>
    <xf numFmtId="49" fontId="10" fillId="0" borderId="0" xfId="3" applyNumberFormat="1" applyFont="1" applyAlignment="1">
      <alignment vertical="center" wrapText="1"/>
    </xf>
    <xf numFmtId="1" fontId="10" fillId="0" borderId="8" xfId="3" applyNumberFormat="1" applyFont="1" applyBorder="1" applyAlignment="1">
      <alignment horizontal="center" vertical="center"/>
    </xf>
    <xf numFmtId="0" fontId="12" fillId="0" borderId="8" xfId="3" applyFont="1" applyBorder="1" applyAlignment="1">
      <alignment horizontal="right" vertical="center"/>
    </xf>
    <xf numFmtId="165" fontId="12" fillId="0" borderId="8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5" fontId="12" fillId="0" borderId="0" xfId="3" applyNumberFormat="1" applyFont="1" applyBorder="1" applyAlignment="1">
      <alignment horizontal="right" vertical="center"/>
    </xf>
    <xf numFmtId="165" fontId="10" fillId="0" borderId="0" xfId="3" applyNumberFormat="1" applyFont="1" applyAlignment="1">
      <alignment horizontal="right" vertical="center"/>
    </xf>
    <xf numFmtId="165" fontId="12" fillId="0" borderId="6" xfId="3" applyNumberFormat="1" applyFont="1" applyBorder="1" applyAlignment="1">
      <alignment vertical="center"/>
    </xf>
    <xf numFmtId="0" fontId="12" fillId="0" borderId="0" xfId="3" applyFont="1" applyAlignment="1">
      <alignment vertical="center"/>
    </xf>
    <xf numFmtId="0" fontId="10" fillId="0" borderId="0" xfId="3" applyNumberFormat="1" applyFont="1" applyAlignment="1" applyProtection="1">
      <alignment vertical="center" wrapText="1"/>
      <protection locked="0"/>
    </xf>
    <xf numFmtId="165" fontId="12" fillId="0" borderId="9" xfId="3" applyNumberFormat="1" applyFont="1" applyBorder="1" applyAlignment="1">
      <alignment horizontal="right" vertical="center"/>
    </xf>
    <xf numFmtId="1" fontId="10" fillId="0" borderId="10" xfId="3" applyNumberFormat="1" applyFont="1" applyBorder="1" applyAlignment="1">
      <alignment horizontal="center" vertical="center"/>
    </xf>
    <xf numFmtId="0" fontId="12" fillId="0" borderId="10" xfId="3" applyFont="1" applyBorder="1" applyAlignment="1">
      <alignment horizontal="right" vertical="center"/>
    </xf>
    <xf numFmtId="165" fontId="12" fillId="0" borderId="10" xfId="3" applyNumberFormat="1" applyFont="1" applyBorder="1" applyAlignment="1">
      <alignment horizontal="right" vertical="center"/>
    </xf>
    <xf numFmtId="1" fontId="0" fillId="0" borderId="0" xfId="0" applyNumberFormat="1" applyAlignment="1">
      <alignment horizontal="center"/>
    </xf>
    <xf numFmtId="0" fontId="10" fillId="0" borderId="0" xfId="3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49" fontId="16" fillId="0" borderId="0" xfId="0" applyNumberFormat="1" applyFont="1" applyBorder="1"/>
    <xf numFmtId="165" fontId="15" fillId="0" borderId="0" xfId="0" applyNumberFormat="1" applyFont="1" applyBorder="1" applyAlignment="1"/>
    <xf numFmtId="0" fontId="15" fillId="0" borderId="10" xfId="0" applyFont="1" applyBorder="1" applyAlignment="1">
      <alignment horizontal="center" vertical="top"/>
    </xf>
    <xf numFmtId="49" fontId="15" fillId="0" borderId="10" xfId="0" applyNumberFormat="1" applyFont="1" applyBorder="1" applyAlignment="1">
      <alignment wrapText="1"/>
    </xf>
    <xf numFmtId="165" fontId="15" fillId="0" borderId="10" xfId="0" applyNumberFormat="1" applyFont="1" applyBorder="1" applyAlignment="1"/>
    <xf numFmtId="166" fontId="15" fillId="0" borderId="0" xfId="0" applyNumberFormat="1" applyFont="1" applyBorder="1" applyAlignment="1"/>
    <xf numFmtId="49" fontId="15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horizontal="center" vertical="top"/>
    </xf>
    <xf numFmtId="166" fontId="17" fillId="0" borderId="0" xfId="0" applyNumberFormat="1" applyFont="1" applyBorder="1" applyAlignment="1"/>
    <xf numFmtId="166" fontId="18" fillId="0" borderId="0" xfId="0" applyNumberFormat="1" applyFont="1" applyBorder="1" applyAlignment="1"/>
    <xf numFmtId="165" fontId="15" fillId="0" borderId="0" xfId="0" applyNumberFormat="1" applyFont="1"/>
    <xf numFmtId="165" fontId="18" fillId="0" borderId="13" xfId="0" applyNumberFormat="1" applyFont="1" applyBorder="1" applyAlignment="1">
      <alignment horizontal="center" vertical="center" wrapText="1"/>
    </xf>
    <xf numFmtId="165" fontId="18" fillId="0" borderId="14" xfId="0" applyNumberFormat="1" applyFont="1" applyBorder="1" applyAlignment="1">
      <alignment horizontal="center" vertical="center" wrapText="1"/>
    </xf>
    <xf numFmtId="165" fontId="18" fillId="0" borderId="15" xfId="0" applyNumberFormat="1" applyFont="1" applyFill="1" applyBorder="1" applyAlignment="1">
      <alignment horizontal="center" vertical="center" wrapText="1"/>
    </xf>
    <xf numFmtId="165" fontId="15" fillId="0" borderId="16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165" fontId="15" fillId="0" borderId="17" xfId="0" applyNumberFormat="1" applyFont="1" applyFill="1" applyBorder="1" applyAlignment="1">
      <alignment horizontal="center" vertical="center" wrapText="1"/>
    </xf>
    <xf numFmtId="165" fontId="19" fillId="0" borderId="16" xfId="0" applyNumberFormat="1" applyFont="1" applyBorder="1"/>
    <xf numFmtId="165" fontId="19" fillId="0" borderId="1" xfId="0" applyNumberFormat="1" applyFont="1" applyBorder="1"/>
    <xf numFmtId="165" fontId="18" fillId="0" borderId="1" xfId="0" applyNumberFormat="1" applyFont="1" applyBorder="1"/>
    <xf numFmtId="165" fontId="15" fillId="0" borderId="1" xfId="0" applyNumberFormat="1" applyFont="1" applyBorder="1"/>
    <xf numFmtId="3" fontId="15" fillId="0" borderId="1" xfId="0" applyNumberFormat="1" applyFont="1" applyBorder="1"/>
    <xf numFmtId="165" fontId="18" fillId="0" borderId="3" xfId="0" applyNumberFormat="1" applyFont="1" applyBorder="1"/>
    <xf numFmtId="0" fontId="5" fillId="0" borderId="17" xfId="0" applyFont="1" applyBorder="1"/>
    <xf numFmtId="165" fontId="15" fillId="0" borderId="16" xfId="0" applyNumberFormat="1" applyFont="1" applyBorder="1" applyAlignment="1">
      <alignment horizontal="center"/>
    </xf>
    <xf numFmtId="0" fontId="17" fillId="0" borderId="1" xfId="0" applyFont="1" applyBorder="1"/>
    <xf numFmtId="168" fontId="15" fillId="0" borderId="1" xfId="0" applyNumberFormat="1" applyFont="1" applyBorder="1"/>
    <xf numFmtId="168" fontId="5" fillId="0" borderId="17" xfId="0" applyNumberFormat="1" applyFont="1" applyBorder="1"/>
    <xf numFmtId="165" fontId="15" fillId="0" borderId="18" xfId="0" applyNumberFormat="1" applyFont="1" applyBorder="1" applyAlignment="1">
      <alignment horizontal="center"/>
    </xf>
    <xf numFmtId="0" fontId="17" fillId="0" borderId="19" xfId="0" applyFont="1" applyBorder="1"/>
    <xf numFmtId="165" fontId="15" fillId="0" borderId="19" xfId="0" applyNumberFormat="1" applyFont="1" applyBorder="1"/>
    <xf numFmtId="168" fontId="15" fillId="0" borderId="19" xfId="0" applyNumberFormat="1" applyFont="1" applyBorder="1"/>
    <xf numFmtId="168" fontId="5" fillId="0" borderId="21" xfId="0" applyNumberFormat="1" applyFont="1" applyBorder="1"/>
    <xf numFmtId="3" fontId="20" fillId="0" borderId="22" xfId="0" applyNumberFormat="1" applyFont="1" applyBorder="1"/>
    <xf numFmtId="165" fontId="19" fillId="0" borderId="23" xfId="0" applyNumberFormat="1" applyFont="1" applyBorder="1" applyAlignment="1">
      <alignment horizontal="left"/>
    </xf>
    <xf numFmtId="165" fontId="18" fillId="0" borderId="23" xfId="0" applyNumberFormat="1" applyFont="1" applyBorder="1" applyAlignment="1">
      <alignment horizontal="right"/>
    </xf>
    <xf numFmtId="168" fontId="18" fillId="0" borderId="23" xfId="0" applyNumberFormat="1" applyFont="1" applyBorder="1" applyAlignment="1">
      <alignment horizontal="right"/>
    </xf>
    <xf numFmtId="168" fontId="18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center"/>
    </xf>
    <xf numFmtId="165" fontId="18" fillId="0" borderId="2" xfId="0" applyNumberFormat="1" applyFont="1" applyBorder="1" applyAlignment="1">
      <alignment horizontal="left"/>
    </xf>
    <xf numFmtId="165" fontId="17" fillId="0" borderId="2" xfId="0" applyNumberFormat="1" applyFont="1" applyBorder="1" applyAlignment="1">
      <alignment horizontal="right"/>
    </xf>
    <xf numFmtId="165" fontId="15" fillId="0" borderId="2" xfId="0" applyNumberFormat="1" applyFont="1" applyBorder="1"/>
    <xf numFmtId="168" fontId="15" fillId="0" borderId="2" xfId="0" applyNumberFormat="1" applyFont="1" applyBorder="1"/>
    <xf numFmtId="168" fontId="5" fillId="0" borderId="28" xfId="0" applyNumberFormat="1" applyFont="1" applyBorder="1"/>
    <xf numFmtId="3" fontId="20" fillId="0" borderId="29" xfId="0" applyNumberFormat="1" applyFont="1" applyBorder="1"/>
    <xf numFmtId="165" fontId="19" fillId="0" borderId="30" xfId="0" applyNumberFormat="1" applyFont="1" applyBorder="1"/>
    <xf numFmtId="165" fontId="18" fillId="0" borderId="30" xfId="0" applyNumberFormat="1" applyFont="1" applyBorder="1"/>
    <xf numFmtId="168" fontId="18" fillId="0" borderId="30" xfId="0" applyNumberFormat="1" applyFont="1" applyBorder="1"/>
    <xf numFmtId="165" fontId="18" fillId="0" borderId="31" xfId="0" applyNumberFormat="1" applyFont="1" applyBorder="1"/>
    <xf numFmtId="168" fontId="18" fillId="0" borderId="32" xfId="0" applyNumberFormat="1" applyFont="1" applyBorder="1"/>
    <xf numFmtId="0" fontId="5" fillId="0" borderId="0" xfId="0" applyFont="1"/>
    <xf numFmtId="0" fontId="6" fillId="0" borderId="0" xfId="0" applyFont="1"/>
    <xf numFmtId="169" fontId="4" fillId="0" borderId="0" xfId="0" applyNumberFormat="1" applyFont="1"/>
    <xf numFmtId="3" fontId="21" fillId="0" borderId="0" xfId="0" applyNumberFormat="1" applyFont="1"/>
    <xf numFmtId="3" fontId="22" fillId="0" borderId="8" xfId="0" applyNumberFormat="1" applyFont="1" applyBorder="1"/>
    <xf numFmtId="3" fontId="23" fillId="0" borderId="0" xfId="0" applyNumberFormat="1" applyFont="1" applyAlignment="1">
      <alignment horizontal="center"/>
    </xf>
    <xf numFmtId="3" fontId="23" fillId="0" borderId="0" xfId="0" applyNumberFormat="1" applyFont="1"/>
    <xf numFmtId="3" fontId="25" fillId="0" borderId="0" xfId="0" applyNumberFormat="1" applyFont="1" applyAlignment="1">
      <alignment horizontal="center"/>
    </xf>
    <xf numFmtId="3" fontId="27" fillId="0" borderId="1" xfId="0" applyNumberFormat="1" applyFont="1" applyFill="1" applyBorder="1" applyAlignment="1">
      <alignment vertical="center" wrapText="1"/>
    </xf>
    <xf numFmtId="3" fontId="27" fillId="0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165" fontId="23" fillId="0" borderId="1" xfId="0" applyNumberFormat="1" applyFont="1" applyFill="1" applyBorder="1" applyAlignment="1">
      <alignment vertical="center" wrapText="1"/>
    </xf>
    <xf numFmtId="165" fontId="23" fillId="0" borderId="1" xfId="0" applyNumberFormat="1" applyFont="1" applyFill="1" applyBorder="1" applyAlignment="1">
      <alignment horizontal="right" vertical="center" wrapText="1"/>
    </xf>
    <xf numFmtId="165" fontId="24" fillId="0" borderId="1" xfId="0" applyNumberFormat="1" applyFont="1" applyBorder="1" applyAlignment="1">
      <alignment horizontal="center"/>
    </xf>
    <xf numFmtId="165" fontId="23" fillId="0" borderId="1" xfId="0" applyNumberFormat="1" applyFont="1" applyBorder="1" applyAlignment="1">
      <alignment horizontal="right"/>
    </xf>
    <xf numFmtId="165" fontId="23" fillId="0" borderId="1" xfId="0" applyNumberFormat="1" applyFont="1" applyBorder="1"/>
    <xf numFmtId="165" fontId="23" fillId="0" borderId="1" xfId="0" applyNumberFormat="1" applyFont="1" applyFill="1" applyBorder="1" applyAlignment="1">
      <alignment horizontal="right"/>
    </xf>
    <xf numFmtId="165" fontId="24" fillId="0" borderId="1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horizontal="right"/>
    </xf>
    <xf numFmtId="165" fontId="23" fillId="0" borderId="1" xfId="0" applyNumberFormat="1" applyFont="1" applyFill="1" applyBorder="1"/>
    <xf numFmtId="165" fontId="24" fillId="0" borderId="1" xfId="0" applyNumberFormat="1" applyFont="1" applyFill="1" applyBorder="1" applyAlignment="1">
      <alignment horizontal="center"/>
    </xf>
    <xf numFmtId="165" fontId="23" fillId="0" borderId="1" xfId="0" applyNumberFormat="1" applyFont="1" applyFill="1" applyBorder="1" applyAlignment="1">
      <alignment horizontal="center"/>
    </xf>
    <xf numFmtId="165" fontId="24" fillId="0" borderId="1" xfId="0" applyNumberFormat="1" applyFont="1" applyFill="1" applyBorder="1"/>
    <xf numFmtId="3" fontId="24" fillId="2" borderId="1" xfId="0" applyNumberFormat="1" applyFont="1" applyFill="1" applyBorder="1" applyAlignment="1">
      <alignment horizontal="right" vertical="center"/>
    </xf>
    <xf numFmtId="165" fontId="24" fillId="2" borderId="1" xfId="0" applyNumberFormat="1" applyFont="1" applyFill="1" applyBorder="1"/>
    <xf numFmtId="9" fontId="24" fillId="2" borderId="1" xfId="0" applyNumberFormat="1" applyFont="1" applyFill="1" applyBorder="1"/>
    <xf numFmtId="0" fontId="29" fillId="0" borderId="16" xfId="0" applyFont="1" applyBorder="1"/>
    <xf numFmtId="165" fontId="0" fillId="0" borderId="17" xfId="0" applyNumberFormat="1" applyBorder="1"/>
    <xf numFmtId="0" fontId="29" fillId="0" borderId="37" xfId="0" applyFont="1" applyBorder="1"/>
    <xf numFmtId="165" fontId="0" fillId="0" borderId="38" xfId="0" applyNumberFormat="1" applyBorder="1"/>
    <xf numFmtId="0" fontId="1" fillId="0" borderId="41" xfId="0" applyFont="1" applyBorder="1"/>
    <xf numFmtId="165" fontId="1" fillId="0" borderId="42" xfId="0" applyNumberFormat="1" applyFont="1" applyBorder="1"/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5" xfId="0" applyFont="1" applyBorder="1"/>
    <xf numFmtId="0" fontId="22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/>
    </xf>
    <xf numFmtId="165" fontId="22" fillId="0" borderId="49" xfId="0" applyNumberFormat="1" applyFont="1" applyBorder="1"/>
    <xf numFmtId="9" fontId="17" fillId="0" borderId="50" xfId="0" applyNumberFormat="1" applyFont="1" applyBorder="1"/>
    <xf numFmtId="0" fontId="17" fillId="0" borderId="51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165" fontId="17" fillId="0" borderId="34" xfId="0" applyNumberFormat="1" applyFont="1" applyBorder="1"/>
    <xf numFmtId="0" fontId="17" fillId="0" borderId="5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5" fontId="17" fillId="0" borderId="1" xfId="0" applyNumberFormat="1" applyFont="1" applyBorder="1"/>
    <xf numFmtId="9" fontId="17" fillId="0" borderId="54" xfId="0" applyNumberFormat="1" applyFont="1" applyBorder="1"/>
    <xf numFmtId="49" fontId="17" fillId="0" borderId="1" xfId="0" applyNumberFormat="1" applyFont="1" applyBorder="1" applyAlignment="1">
      <alignment horizontal="center"/>
    </xf>
    <xf numFmtId="0" fontId="22" fillId="0" borderId="55" xfId="0" applyFont="1" applyBorder="1" applyAlignment="1">
      <alignment horizontal="center"/>
    </xf>
    <xf numFmtId="165" fontId="22" fillId="0" borderId="56" xfId="0" applyNumberFormat="1" applyFont="1" applyBorder="1"/>
    <xf numFmtId="0" fontId="22" fillId="0" borderId="53" xfId="0" applyFont="1" applyBorder="1" applyAlignment="1">
      <alignment horizontal="center"/>
    </xf>
    <xf numFmtId="165" fontId="22" fillId="0" borderId="1" xfId="0" applyNumberFormat="1" applyFont="1" applyBorder="1"/>
    <xf numFmtId="165" fontId="0" fillId="0" borderId="0" xfId="0" applyNumberFormat="1" applyFont="1" applyBorder="1"/>
    <xf numFmtId="49" fontId="17" fillId="0" borderId="3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2" fillId="0" borderId="57" xfId="0" applyFont="1" applyBorder="1" applyAlignment="1">
      <alignment horizontal="center"/>
    </xf>
    <xf numFmtId="165" fontId="22" fillId="0" borderId="19" xfId="0" applyNumberFormat="1" applyFont="1" applyBorder="1"/>
    <xf numFmtId="9" fontId="17" fillId="0" borderId="58" xfId="0" applyNumberFormat="1" applyFont="1" applyBorder="1"/>
    <xf numFmtId="3" fontId="17" fillId="0" borderId="0" xfId="0" applyNumberFormat="1" applyFont="1"/>
    <xf numFmtId="0" fontId="17" fillId="0" borderId="59" xfId="0" applyFont="1" applyBorder="1"/>
    <xf numFmtId="165" fontId="22" fillId="0" borderId="60" xfId="0" applyNumberFormat="1" applyFont="1" applyBorder="1"/>
    <xf numFmtId="0" fontId="17" fillId="0" borderId="61" xfId="0" applyFont="1" applyBorder="1" applyAlignment="1">
      <alignment horizontal="center"/>
    </xf>
    <xf numFmtId="165" fontId="17" fillId="0" borderId="33" xfId="0" applyNumberFormat="1" applyFont="1" applyBorder="1"/>
    <xf numFmtId="3" fontId="17" fillId="0" borderId="66" xfId="0" applyNumberFormat="1" applyFont="1" applyBorder="1"/>
    <xf numFmtId="9" fontId="17" fillId="0" borderId="67" xfId="0" applyNumberFormat="1" applyFont="1" applyBorder="1"/>
    <xf numFmtId="3" fontId="0" fillId="0" borderId="1" xfId="0" applyNumberFormat="1" applyFont="1" applyBorder="1"/>
    <xf numFmtId="3" fontId="0" fillId="0" borderId="19" xfId="0" applyNumberFormat="1" applyFont="1" applyBorder="1"/>
    <xf numFmtId="3" fontId="31" fillId="0" borderId="0" xfId="4" applyNumberFormat="1" applyFont="1"/>
    <xf numFmtId="3" fontId="30" fillId="2" borderId="29" xfId="0" applyNumberFormat="1" applyFont="1" applyFill="1" applyBorder="1" applyAlignment="1">
      <alignment horizontal="center"/>
    </xf>
    <xf numFmtId="3" fontId="30" fillId="0" borderId="69" xfId="0" applyNumberFormat="1" applyFont="1" applyBorder="1" applyAlignment="1">
      <alignment horizontal="center"/>
    </xf>
    <xf numFmtId="3" fontId="31" fillId="0" borderId="36" xfId="4" applyNumberFormat="1" applyFont="1" applyBorder="1" applyAlignment="1">
      <alignment horizontal="center" wrapText="1"/>
    </xf>
    <xf numFmtId="3" fontId="31" fillId="0" borderId="71" xfId="4" applyNumberFormat="1" applyFont="1" applyBorder="1" applyAlignment="1">
      <alignment horizontal="center" vertical="center" wrapText="1"/>
    </xf>
    <xf numFmtId="3" fontId="31" fillId="0" borderId="36" xfId="4" applyNumberFormat="1" applyFont="1" applyBorder="1" applyAlignment="1">
      <alignment horizontal="center"/>
    </xf>
    <xf numFmtId="3" fontId="31" fillId="3" borderId="71" xfId="4" applyNumberFormat="1" applyFont="1" applyFill="1" applyBorder="1"/>
    <xf numFmtId="3" fontId="31" fillId="0" borderId="16" xfId="4" applyNumberFormat="1" applyFont="1" applyBorder="1" applyAlignment="1">
      <alignment horizontal="center"/>
    </xf>
    <xf numFmtId="3" fontId="31" fillId="3" borderId="73" xfId="4" applyNumberFormat="1" applyFont="1" applyFill="1" applyBorder="1"/>
    <xf numFmtId="3" fontId="31" fillId="0" borderId="74" xfId="4" applyNumberFormat="1" applyFont="1" applyBorder="1" applyAlignment="1">
      <alignment horizontal="center"/>
    </xf>
    <xf numFmtId="0" fontId="0" fillId="0" borderId="0" xfId="0" applyFont="1"/>
    <xf numFmtId="165" fontId="31" fillId="3" borderId="73" xfId="4" applyNumberFormat="1" applyFont="1" applyFill="1" applyBorder="1"/>
    <xf numFmtId="165" fontId="30" fillId="0" borderId="69" xfId="4" applyNumberFormat="1" applyFont="1" applyBorder="1"/>
    <xf numFmtId="0" fontId="15" fillId="0" borderId="0" xfId="0" applyFont="1" applyAlignment="1">
      <alignment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69" fontId="15" fillId="0" borderId="1" xfId="0" applyNumberFormat="1" applyFont="1" applyBorder="1" applyAlignment="1">
      <alignment vertical="center"/>
    </xf>
    <xf numFmtId="165" fontId="15" fillId="0" borderId="1" xfId="0" applyNumberFormat="1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8" fillId="0" borderId="37" xfId="0" applyFont="1" applyBorder="1" applyAlignment="1">
      <alignment vertical="center"/>
    </xf>
    <xf numFmtId="0" fontId="18" fillId="0" borderId="56" xfId="0" applyFont="1" applyBorder="1" applyAlignment="1">
      <alignment horizontal="right" vertical="center"/>
    </xf>
    <xf numFmtId="169" fontId="18" fillId="0" borderId="56" xfId="0" applyNumberFormat="1" applyFont="1" applyBorder="1" applyAlignment="1">
      <alignment vertical="center"/>
    </xf>
    <xf numFmtId="165" fontId="18" fillId="0" borderId="56" xfId="0" applyNumberFormat="1" applyFont="1" applyBorder="1" applyAlignment="1">
      <alignment vertical="center"/>
    </xf>
    <xf numFmtId="0" fontId="18" fillId="0" borderId="38" xfId="0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0" fontId="37" fillId="0" borderId="0" xfId="0" applyFont="1" applyAlignment="1"/>
    <xf numFmtId="0" fontId="0" fillId="0" borderId="0" xfId="0" applyFont="1" applyAlignment="1"/>
    <xf numFmtId="0" fontId="37" fillId="0" borderId="0" xfId="0" applyFont="1"/>
    <xf numFmtId="0" fontId="38" fillId="0" borderId="0" xfId="0" applyFont="1"/>
    <xf numFmtId="0" fontId="0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171" fontId="39" fillId="0" borderId="1" xfId="0" applyNumberFormat="1" applyFont="1" applyBorder="1" applyAlignment="1">
      <alignment vertical="center"/>
    </xf>
    <xf numFmtId="171" fontId="39" fillId="0" borderId="34" xfId="0" applyNumberFormat="1" applyFont="1" applyBorder="1" applyAlignment="1">
      <alignment vertical="center"/>
    </xf>
    <xf numFmtId="171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vertical="center" wrapText="1"/>
    </xf>
    <xf numFmtId="0" fontId="39" fillId="0" borderId="19" xfId="0" applyFont="1" applyBorder="1" applyAlignment="1">
      <alignment vertical="center"/>
    </xf>
    <xf numFmtId="171" fontId="39" fillId="0" borderId="19" xfId="0" applyNumberFormat="1" applyFont="1" applyBorder="1" applyAlignment="1">
      <alignment vertical="center"/>
    </xf>
    <xf numFmtId="171" fontId="39" fillId="0" borderId="33" xfId="0" applyNumberFormat="1" applyFont="1" applyBorder="1" applyAlignment="1">
      <alignment vertical="center"/>
    </xf>
    <xf numFmtId="171" fontId="40" fillId="0" borderId="34" xfId="0" applyNumberFormat="1" applyFont="1" applyBorder="1" applyAlignment="1">
      <alignment vertical="center"/>
    </xf>
    <xf numFmtId="171" fontId="40" fillId="0" borderId="66" xfId="0" applyNumberFormat="1" applyFont="1" applyBorder="1" applyAlignment="1">
      <alignment vertical="center"/>
    </xf>
    <xf numFmtId="171" fontId="41" fillId="0" borderId="34" xfId="0" applyNumberFormat="1" applyFont="1" applyBorder="1" applyAlignment="1">
      <alignment vertical="center"/>
    </xf>
    <xf numFmtId="0" fontId="39" fillId="0" borderId="1" xfId="0" applyFont="1" applyBorder="1" applyAlignment="1">
      <alignment horizontal="left" vertical="center"/>
    </xf>
    <xf numFmtId="3" fontId="39" fillId="0" borderId="1" xfId="0" applyNumberFormat="1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3" fontId="39" fillId="0" borderId="19" xfId="0" applyNumberFormat="1" applyFont="1" applyBorder="1" applyAlignment="1">
      <alignment horizontal="center" vertical="center"/>
    </xf>
    <xf numFmtId="168" fontId="0" fillId="0" borderId="0" xfId="0" applyNumberFormat="1"/>
    <xf numFmtId="171" fontId="40" fillId="0" borderId="2" xfId="0" applyNumberFormat="1" applyFont="1" applyBorder="1" applyAlignment="1">
      <alignment vertical="center"/>
    </xf>
    <xf numFmtId="3" fontId="40" fillId="0" borderId="2" xfId="0" applyNumberFormat="1" applyFont="1" applyBorder="1" applyAlignment="1">
      <alignment horizontal="left" vertical="center"/>
    </xf>
    <xf numFmtId="171" fontId="41" fillId="0" borderId="49" xfId="0" applyNumberFormat="1" applyFont="1" applyBorder="1" applyAlignment="1">
      <alignment vertical="center"/>
    </xf>
    <xf numFmtId="171" fontId="40" fillId="0" borderId="30" xfId="0" applyNumberFormat="1" applyFont="1" applyBorder="1" applyAlignment="1">
      <alignment vertical="center"/>
    </xf>
    <xf numFmtId="3" fontId="40" fillId="0" borderId="30" xfId="0" applyNumberFormat="1" applyFont="1" applyBorder="1" applyAlignment="1">
      <alignment horizontal="left" vertical="center"/>
    </xf>
    <xf numFmtId="3" fontId="41" fillId="0" borderId="3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79" xfId="0" applyFont="1" applyBorder="1"/>
    <xf numFmtId="171" fontId="43" fillId="0" borderId="34" xfId="0" applyNumberFormat="1" applyFont="1" applyBorder="1" applyAlignment="1">
      <alignment vertical="center"/>
    </xf>
    <xf numFmtId="171" fontId="43" fillId="0" borderId="19" xfId="0" applyNumberFormat="1" applyFont="1" applyBorder="1" applyAlignment="1">
      <alignment vertical="center"/>
    </xf>
    <xf numFmtId="171" fontId="43" fillId="0" borderId="1" xfId="0" applyNumberFormat="1" applyFont="1" applyBorder="1" applyAlignment="1">
      <alignment vertical="center"/>
    </xf>
    <xf numFmtId="49" fontId="44" fillId="0" borderId="1" xfId="0" applyNumberFormat="1" applyFont="1" applyBorder="1"/>
    <xf numFmtId="171" fontId="41" fillId="0" borderId="43" xfId="0" applyNumberFormat="1" applyFont="1" applyBorder="1" applyAlignment="1">
      <alignment vertical="center"/>
    </xf>
    <xf numFmtId="0" fontId="1" fillId="0" borderId="0" xfId="0" applyFont="1"/>
    <xf numFmtId="3" fontId="0" fillId="0" borderId="13" xfId="0" applyNumberFormat="1" applyFont="1" applyBorder="1"/>
    <xf numFmtId="0" fontId="45" fillId="0" borderId="0" xfId="0" applyFont="1"/>
    <xf numFmtId="0" fontId="46" fillId="0" borderId="0" xfId="0" applyFont="1"/>
    <xf numFmtId="3" fontId="0" fillId="0" borderId="0" xfId="0" applyNumberFormat="1" applyFont="1"/>
    <xf numFmtId="0" fontId="42" fillId="0" borderId="0" xfId="0" applyFont="1"/>
    <xf numFmtId="0" fontId="0" fillId="0" borderId="68" xfId="0" applyFont="1" applyBorder="1"/>
    <xf numFmtId="3" fontId="0" fillId="0" borderId="30" xfId="0" applyNumberFormat="1" applyFont="1" applyBorder="1"/>
    <xf numFmtId="0" fontId="0" fillId="0" borderId="30" xfId="0" applyFont="1" applyBorder="1"/>
    <xf numFmtId="0" fontId="45" fillId="0" borderId="30" xfId="0" applyFont="1" applyBorder="1"/>
    <xf numFmtId="3" fontId="45" fillId="0" borderId="30" xfId="0" applyNumberFormat="1" applyFont="1" applyBorder="1"/>
    <xf numFmtId="0" fontId="15" fillId="0" borderId="0" xfId="0" applyFont="1" applyFill="1"/>
    <xf numFmtId="0" fontId="47" fillId="0" borderId="0" xfId="0" applyFont="1" applyFill="1"/>
    <xf numFmtId="0" fontId="0" fillId="0" borderId="8" xfId="0" applyBorder="1"/>
    <xf numFmtId="0" fontId="47" fillId="0" borderId="8" xfId="0" applyFont="1" applyFill="1" applyBorder="1"/>
    <xf numFmtId="5" fontId="47" fillId="0" borderId="8" xfId="0" applyNumberFormat="1" applyFont="1" applyFill="1" applyBorder="1"/>
    <xf numFmtId="0" fontId="48" fillId="0" borderId="0" xfId="0" applyFont="1"/>
    <xf numFmtId="0" fontId="47" fillId="0" borderId="0" xfId="0" applyFont="1"/>
    <xf numFmtId="0" fontId="49" fillId="0" borderId="0" xfId="0" applyFont="1"/>
    <xf numFmtId="166" fontId="49" fillId="0" borderId="0" xfId="0" applyNumberFormat="1" applyFont="1"/>
    <xf numFmtId="165" fontId="31" fillId="3" borderId="80" xfId="4" applyNumberFormat="1" applyFont="1" applyFill="1" applyBorder="1"/>
    <xf numFmtId="3" fontId="30" fillId="0" borderId="41" xfId="4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24" fillId="0" borderId="1" xfId="0" applyNumberFormat="1" applyFont="1" applyFill="1" applyBorder="1" applyAlignment="1">
      <alignment horizontal="right" vertical="center" wrapText="1"/>
    </xf>
    <xf numFmtId="165" fontId="23" fillId="0" borderId="1" xfId="2" applyNumberFormat="1" applyFont="1" applyFill="1" applyBorder="1" applyAlignment="1">
      <alignment horizontal="right"/>
    </xf>
    <xf numFmtId="165" fontId="24" fillId="0" borderId="1" xfId="2" applyNumberFormat="1" applyFont="1" applyFill="1" applyBorder="1" applyAlignment="1">
      <alignment horizontal="right"/>
    </xf>
    <xf numFmtId="165" fontId="0" fillId="0" borderId="17" xfId="2" applyNumberFormat="1" applyFont="1" applyBorder="1"/>
    <xf numFmtId="165" fontId="0" fillId="0" borderId="42" xfId="2" applyNumberFormat="1" applyFont="1" applyBorder="1"/>
    <xf numFmtId="0" fontId="17" fillId="0" borderId="0" xfId="0" applyFont="1" applyAlignment="1">
      <alignment horizontal="right"/>
    </xf>
    <xf numFmtId="165" fontId="0" fillId="0" borderId="0" xfId="0" applyNumberFormat="1" applyFont="1" applyFill="1" applyAlignment="1"/>
    <xf numFmtId="165" fontId="52" fillId="0" borderId="0" xfId="0" applyNumberFormat="1" applyFont="1" applyAlignment="1">
      <alignment horizontal="right"/>
    </xf>
    <xf numFmtId="165" fontId="53" fillId="0" borderId="82" xfId="0" applyNumberFormat="1" applyFont="1" applyBorder="1"/>
    <xf numFmtId="165" fontId="53" fillId="0" borderId="87" xfId="0" applyNumberFormat="1" applyFont="1" applyBorder="1" applyAlignment="1">
      <alignment horizontal="center"/>
    </xf>
    <xf numFmtId="165" fontId="53" fillId="0" borderId="88" xfId="0" applyNumberFormat="1" applyFont="1" applyBorder="1"/>
    <xf numFmtId="165" fontId="53" fillId="0" borderId="89" xfId="0" applyNumberFormat="1" applyFont="1" applyBorder="1" applyAlignment="1">
      <alignment horizontal="center" vertical="center" wrapText="1"/>
    </xf>
    <xf numFmtId="165" fontId="53" fillId="0" borderId="90" xfId="0" applyNumberFormat="1" applyFont="1" applyBorder="1" applyAlignment="1">
      <alignment horizontal="center" vertical="center" wrapText="1"/>
    </xf>
    <xf numFmtId="165" fontId="53" fillId="0" borderId="107" xfId="0" applyNumberFormat="1" applyFont="1" applyBorder="1" applyAlignment="1">
      <alignment horizontal="center" vertical="center" wrapText="1"/>
    </xf>
    <xf numFmtId="165" fontId="53" fillId="0" borderId="91" xfId="0" applyNumberFormat="1" applyFont="1" applyBorder="1" applyAlignment="1">
      <alignment horizontal="center" vertical="center" wrapText="1"/>
    </xf>
    <xf numFmtId="165" fontId="53" fillId="0" borderId="92" xfId="0" applyNumberFormat="1" applyFont="1" applyBorder="1" applyAlignment="1">
      <alignment horizontal="center" vertical="center"/>
    </xf>
    <xf numFmtId="165" fontId="54" fillId="2" borderId="93" xfId="0" applyNumberFormat="1" applyFont="1" applyFill="1" applyBorder="1" applyAlignment="1">
      <alignment horizontal="center" vertical="center" wrapText="1"/>
    </xf>
    <xf numFmtId="165" fontId="0" fillId="0" borderId="7" xfId="0" applyNumberFormat="1" applyBorder="1"/>
    <xf numFmtId="165" fontId="0" fillId="0" borderId="34" xfId="0" applyNumberFormat="1" applyBorder="1"/>
    <xf numFmtId="165" fontId="0" fillId="0" borderId="94" xfId="0" applyNumberFormat="1" applyBorder="1"/>
    <xf numFmtId="165" fontId="54" fillId="2" borderId="96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/>
    <xf numFmtId="165" fontId="0" fillId="0" borderId="97" xfId="0" applyNumberFormat="1" applyBorder="1"/>
    <xf numFmtId="165" fontId="54" fillId="2" borderId="71" xfId="0" applyNumberFormat="1" applyFont="1" applyFill="1" applyBorder="1" applyAlignment="1">
      <alignment horizontal="center" vertical="center" wrapText="1"/>
    </xf>
    <xf numFmtId="165" fontId="54" fillId="2" borderId="69" xfId="0" applyNumberFormat="1" applyFont="1" applyFill="1" applyBorder="1" applyAlignment="1">
      <alignment horizontal="center" vertical="center" wrapText="1"/>
    </xf>
    <xf numFmtId="165" fontId="54" fillId="2" borderId="73" xfId="0" applyNumberFormat="1" applyFont="1" applyFill="1" applyBorder="1" applyAlignment="1">
      <alignment horizontal="center" vertical="center" wrapText="1"/>
    </xf>
    <xf numFmtId="165" fontId="54" fillId="2" borderId="98" xfId="0" applyNumberFormat="1" applyFont="1" applyFill="1" applyBorder="1" applyAlignment="1">
      <alignment horizontal="center" vertical="center" wrapText="1"/>
    </xf>
    <xf numFmtId="165" fontId="0" fillId="0" borderId="64" xfId="0" applyNumberFormat="1" applyBorder="1"/>
    <xf numFmtId="165" fontId="0" fillId="0" borderId="33" xfId="0" applyNumberFormat="1" applyBorder="1"/>
    <xf numFmtId="165" fontId="0" fillId="0" borderId="99" xfId="0" applyNumberFormat="1" applyBorder="1"/>
    <xf numFmtId="165" fontId="0" fillId="0" borderId="100" xfId="0" applyNumberFormat="1" applyBorder="1"/>
    <xf numFmtId="165" fontId="55" fillId="2" borderId="101" xfId="0" applyNumberFormat="1" applyFont="1" applyFill="1" applyBorder="1" applyAlignment="1">
      <alignment horizontal="center" vertical="center" wrapText="1"/>
    </xf>
    <xf numFmtId="165" fontId="56" fillId="0" borderId="102" xfId="0" applyNumberFormat="1" applyFont="1" applyBorder="1"/>
    <xf numFmtId="165" fontId="56" fillId="0" borderId="108" xfId="0" applyNumberFormat="1" applyFont="1" applyBorder="1"/>
    <xf numFmtId="165" fontId="56" fillId="0" borderId="103" xfId="0" applyNumberFormat="1" applyFont="1" applyBorder="1"/>
    <xf numFmtId="165" fontId="56" fillId="0" borderId="104" xfId="0" applyNumberFormat="1" applyFont="1" applyBorder="1"/>
    <xf numFmtId="165" fontId="54" fillId="2" borderId="74" xfId="0" applyNumberFormat="1" applyFont="1" applyFill="1" applyBorder="1" applyAlignment="1">
      <alignment horizontal="center" vertical="center" wrapText="1"/>
    </xf>
    <xf numFmtId="165" fontId="54" fillId="2" borderId="16" xfId="0" applyNumberFormat="1" applyFont="1" applyFill="1" applyBorder="1" applyAlignment="1">
      <alignment horizontal="center" vertical="center" wrapText="1"/>
    </xf>
    <xf numFmtId="165" fontId="54" fillId="2" borderId="37" xfId="0" applyNumberFormat="1" applyFont="1" applyFill="1" applyBorder="1" applyAlignment="1">
      <alignment horizontal="center" vertical="center" wrapText="1"/>
    </xf>
    <xf numFmtId="165" fontId="54" fillId="2" borderId="36" xfId="0" applyNumberFormat="1" applyFont="1" applyFill="1" applyBorder="1" applyAlignment="1">
      <alignment horizontal="center" vertical="center" wrapText="1"/>
    </xf>
    <xf numFmtId="165" fontId="54" fillId="2" borderId="39" xfId="0" applyNumberFormat="1" applyFont="1" applyFill="1" applyBorder="1" applyAlignment="1">
      <alignment horizontal="center" vertical="center" wrapText="1"/>
    </xf>
    <xf numFmtId="165" fontId="0" fillId="0" borderId="2" xfId="0" applyNumberFormat="1" applyBorder="1"/>
    <xf numFmtId="165" fontId="55" fillId="2" borderId="105" xfId="0" applyNumberFormat="1" applyFont="1" applyFill="1" applyBorder="1" applyAlignment="1">
      <alignment horizontal="center" vertical="center" wrapText="1"/>
    </xf>
    <xf numFmtId="165" fontId="56" fillId="0" borderId="106" xfId="0" applyNumberFormat="1" applyFont="1" applyBorder="1"/>
    <xf numFmtId="0" fontId="25" fillId="0" borderId="0" xfId="0" applyFont="1" applyAlignment="1">
      <alignment horizontal="center"/>
    </xf>
    <xf numFmtId="0" fontId="0" fillId="0" borderId="81" xfId="0" applyBorder="1" applyAlignment="1"/>
    <xf numFmtId="0" fontId="0" fillId="0" borderId="5" xfId="0" applyBorder="1" applyAlignment="1"/>
    <xf numFmtId="0" fontId="0" fillId="0" borderId="4" xfId="0" applyBorder="1" applyAlignment="1"/>
    <xf numFmtId="0" fontId="29" fillId="0" borderId="39" xfId="0" applyFont="1" applyBorder="1"/>
    <xf numFmtId="165" fontId="0" fillId="0" borderId="40" xfId="0" applyNumberFormat="1" applyBorder="1"/>
    <xf numFmtId="165" fontId="53" fillId="0" borderId="29" xfId="0" applyNumberFormat="1" applyFont="1" applyBorder="1" applyAlignment="1">
      <alignment horizontal="center" vertical="center" wrapText="1"/>
    </xf>
    <xf numFmtId="165" fontId="53" fillId="0" borderId="30" xfId="0" applyNumberFormat="1" applyFont="1" applyBorder="1" applyAlignment="1">
      <alignment horizontal="center" vertical="center" wrapText="1"/>
    </xf>
    <xf numFmtId="0" fontId="0" fillId="0" borderId="34" xfId="0" applyBorder="1"/>
    <xf numFmtId="165" fontId="53" fillId="0" borderId="32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1" fillId="0" borderId="36" xfId="0" applyFont="1" applyBorder="1"/>
    <xf numFmtId="0" fontId="1" fillId="0" borderId="37" xfId="0" applyFont="1" applyBorder="1"/>
    <xf numFmtId="0" fontId="1" fillId="0" borderId="34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69" xfId="0" applyBorder="1"/>
    <xf numFmtId="0" fontId="4" fillId="0" borderId="0" xfId="0" applyFont="1"/>
    <xf numFmtId="0" fontId="58" fillId="0" borderId="0" xfId="6" applyFont="1" applyBorder="1"/>
    <xf numFmtId="0" fontId="59" fillId="4" borderId="109" xfId="6" applyFont="1" applyFill="1" applyBorder="1" applyAlignment="1">
      <alignment horizontal="center" vertical="center"/>
    </xf>
    <xf numFmtId="0" fontId="59" fillId="4" borderId="109" xfId="6" applyFont="1" applyFill="1" applyBorder="1" applyAlignment="1">
      <alignment horizontal="center" vertical="center" wrapText="1"/>
    </xf>
    <xf numFmtId="0" fontId="60" fillId="0" borderId="109" xfId="6" applyFont="1" applyBorder="1" applyAlignment="1">
      <alignment wrapText="1"/>
    </xf>
    <xf numFmtId="49" fontId="60" fillId="0" borderId="109" xfId="6" applyNumberFormat="1" applyFont="1" applyBorder="1" applyAlignment="1">
      <alignment horizontal="center" vertical="center"/>
    </xf>
    <xf numFmtId="165" fontId="60" fillId="0" borderId="109" xfId="6" applyNumberFormat="1" applyFont="1" applyBorder="1" applyAlignment="1">
      <alignment vertical="center"/>
    </xf>
    <xf numFmtId="0" fontId="60" fillId="0" borderId="109" xfId="6" applyFont="1" applyBorder="1"/>
    <xf numFmtId="49" fontId="60" fillId="0" borderId="109" xfId="6" applyNumberFormat="1" applyFont="1" applyBorder="1" applyAlignment="1">
      <alignment horizontal="center"/>
    </xf>
    <xf numFmtId="0" fontId="59" fillId="0" borderId="109" xfId="6" applyFont="1" applyBorder="1"/>
    <xf numFmtId="165" fontId="59" fillId="4" borderId="109" xfId="6" applyNumberFormat="1" applyFont="1" applyFill="1" applyBorder="1" applyAlignment="1">
      <alignment vertical="center"/>
    </xf>
    <xf numFmtId="0" fontId="59" fillId="0" borderId="110" xfId="6" applyFont="1" applyBorder="1"/>
    <xf numFmtId="49" fontId="59" fillId="0" borderId="110" xfId="6" applyNumberFormat="1" applyFont="1" applyBorder="1" applyAlignment="1">
      <alignment horizontal="center" vertical="center"/>
    </xf>
    <xf numFmtId="165" fontId="59" fillId="4" borderId="110" xfId="6" applyNumberFormat="1" applyFont="1" applyFill="1" applyBorder="1" applyAlignment="1">
      <alignment vertical="center"/>
    </xf>
    <xf numFmtId="0" fontId="59" fillId="0" borderId="1" xfId="6" applyFont="1" applyFill="1" applyBorder="1"/>
    <xf numFmtId="49" fontId="59" fillId="0" borderId="1" xfId="6" applyNumberFormat="1" applyFont="1" applyFill="1" applyBorder="1" applyAlignment="1">
      <alignment horizontal="center" vertical="center"/>
    </xf>
    <xf numFmtId="165" fontId="59" fillId="0" borderId="1" xfId="6" applyNumberFormat="1" applyFont="1" applyFill="1" applyBorder="1" applyAlignment="1">
      <alignment vertical="center"/>
    </xf>
    <xf numFmtId="49" fontId="59" fillId="0" borderId="109" xfId="6" applyNumberFormat="1" applyFont="1" applyBorder="1" applyAlignment="1">
      <alignment horizontal="center"/>
    </xf>
    <xf numFmtId="165" fontId="59" fillId="4" borderId="109" xfId="6" applyNumberFormat="1" applyFont="1" applyFill="1" applyBorder="1"/>
    <xf numFmtId="165" fontId="15" fillId="0" borderId="3" xfId="0" applyNumberFormat="1" applyFont="1" applyFill="1" applyBorder="1"/>
    <xf numFmtId="165" fontId="0" fillId="0" borderId="0" xfId="0" applyNumberFormat="1" applyFill="1"/>
    <xf numFmtId="0" fontId="43" fillId="0" borderId="2" xfId="0" applyFont="1" applyBorder="1" applyAlignment="1">
      <alignment horizontal="center" vertical="center"/>
    </xf>
    <xf numFmtId="171" fontId="43" fillId="0" borderId="2" xfId="0" applyNumberFormat="1" applyFont="1" applyBorder="1" applyAlignment="1">
      <alignment vertical="center"/>
    </xf>
    <xf numFmtId="0" fontId="0" fillId="0" borderId="1" xfId="0" applyFont="1" applyFill="1" applyBorder="1" applyAlignment="1">
      <alignment horizontal="left"/>
    </xf>
    <xf numFmtId="49" fontId="10" fillId="0" borderId="0" xfId="3" applyNumberFormat="1" applyFont="1" applyAlignment="1">
      <alignment horizontal="left" vertical="center"/>
    </xf>
    <xf numFmtId="165" fontId="0" fillId="0" borderId="95" xfId="0" applyNumberFormat="1" applyFill="1" applyBorder="1"/>
    <xf numFmtId="165" fontId="0" fillId="0" borderId="7" xfId="0" applyNumberFormat="1" applyFill="1" applyBorder="1"/>
    <xf numFmtId="165" fontId="0" fillId="0" borderId="34" xfId="0" applyNumberFormat="1" applyFill="1" applyBorder="1"/>
    <xf numFmtId="165" fontId="0" fillId="0" borderId="94" xfId="0" applyNumberFormat="1" applyFill="1" applyBorder="1"/>
    <xf numFmtId="165" fontId="0" fillId="0" borderId="4" xfId="0" applyNumberFormat="1" applyFill="1" applyBorder="1"/>
    <xf numFmtId="165" fontId="0" fillId="0" borderId="97" xfId="0" applyNumberFormat="1" applyFill="1" applyBorder="1"/>
    <xf numFmtId="165" fontId="52" fillId="0" borderId="95" xfId="0" applyNumberFormat="1" applyFont="1" applyFill="1" applyBorder="1"/>
    <xf numFmtId="165" fontId="0" fillId="0" borderId="111" xfId="0" applyNumberFormat="1" applyFill="1" applyBorder="1"/>
    <xf numFmtId="165" fontId="0" fillId="0" borderId="100" xfId="0" applyNumberFormat="1" applyFill="1" applyBorder="1"/>
    <xf numFmtId="0" fontId="0" fillId="0" borderId="0" xfId="0" applyAlignment="1">
      <alignment horizontal="right"/>
    </xf>
    <xf numFmtId="165" fontId="15" fillId="0" borderId="20" xfId="0" applyNumberFormat="1" applyFont="1" applyFill="1" applyBorder="1"/>
    <xf numFmtId="165" fontId="18" fillId="0" borderId="24" xfId="0" applyNumberFormat="1" applyFont="1" applyFill="1" applyBorder="1" applyAlignment="1">
      <alignment horizontal="right"/>
    </xf>
    <xf numFmtId="165" fontId="15" fillId="0" borderId="27" xfId="0" applyNumberFormat="1" applyFont="1" applyFill="1" applyBorder="1"/>
    <xf numFmtId="0" fontId="15" fillId="0" borderId="13" xfId="0" applyFont="1" applyFill="1" applyBorder="1" applyAlignment="1">
      <alignment horizontal="center" vertical="center" wrapText="1"/>
    </xf>
    <xf numFmtId="0" fontId="42" fillId="0" borderId="77" xfId="0" applyFont="1" applyBorder="1" applyAlignment="1">
      <alignment vertical="center"/>
    </xf>
    <xf numFmtId="0" fontId="42" fillId="0" borderId="78" xfId="0" applyFont="1" applyBorder="1" applyAlignment="1">
      <alignment vertical="center"/>
    </xf>
    <xf numFmtId="0" fontId="40" fillId="0" borderId="60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40" fillId="0" borderId="11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3" fillId="0" borderId="112" xfId="0" applyFont="1" applyBorder="1" applyAlignment="1">
      <alignment horizontal="center" vertical="center"/>
    </xf>
    <xf numFmtId="171" fontId="39" fillId="0" borderId="1" xfId="0" applyNumberFormat="1" applyFont="1" applyFill="1" applyBorder="1" applyAlignment="1">
      <alignment vertical="center"/>
    </xf>
    <xf numFmtId="171" fontId="39" fillId="0" borderId="19" xfId="0" applyNumberFormat="1" applyFont="1" applyFill="1" applyBorder="1" applyAlignment="1">
      <alignment vertical="center"/>
    </xf>
    <xf numFmtId="171" fontId="41" fillId="0" borderId="34" xfId="0" applyNumberFormat="1" applyFont="1" applyFill="1" applyBorder="1" applyAlignment="1">
      <alignment vertical="center"/>
    </xf>
    <xf numFmtId="171" fontId="43" fillId="0" borderId="1" xfId="0" applyNumberFormat="1" applyFont="1" applyFill="1" applyBorder="1" applyAlignment="1">
      <alignment vertical="center"/>
    </xf>
    <xf numFmtId="171" fontId="39" fillId="0" borderId="34" xfId="0" applyNumberFormat="1" applyFont="1" applyFill="1" applyBorder="1" applyAlignment="1">
      <alignment vertical="center"/>
    </xf>
    <xf numFmtId="171" fontId="39" fillId="0" borderId="2" xfId="0" applyNumberFormat="1" applyFont="1" applyFill="1" applyBorder="1" applyAlignment="1">
      <alignment vertical="center"/>
    </xf>
    <xf numFmtId="171" fontId="39" fillId="0" borderId="56" xfId="0" applyNumberFormat="1" applyFont="1" applyFill="1" applyBorder="1" applyAlignment="1">
      <alignment vertical="center"/>
    </xf>
    <xf numFmtId="165" fontId="1" fillId="0" borderId="0" xfId="0" applyNumberFormat="1" applyFont="1"/>
    <xf numFmtId="165" fontId="15" fillId="0" borderId="0" xfId="0" applyNumberFormat="1" applyFont="1" applyAlignment="1">
      <alignment horizontal="right"/>
    </xf>
    <xf numFmtId="0" fontId="57" fillId="0" borderId="0" xfId="0" applyFont="1" applyFill="1" applyAlignment="1">
      <alignment horizontal="right"/>
    </xf>
    <xf numFmtId="168" fontId="0" fillId="0" borderId="1" xfId="0" applyNumberFormat="1" applyFill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6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61" fillId="0" borderId="1" xfId="0" applyFont="1" applyFill="1" applyBorder="1"/>
    <xf numFmtId="0" fontId="60" fillId="0" borderId="1" xfId="0" applyFont="1" applyFill="1" applyBorder="1"/>
    <xf numFmtId="10" fontId="0" fillId="0" borderId="1" xfId="7" applyNumberFormat="1" applyFont="1" applyFill="1" applyBorder="1"/>
    <xf numFmtId="164" fontId="0" fillId="0" borderId="1" xfId="0" applyNumberFormat="1" applyBorder="1" applyAlignment="1">
      <alignment wrapText="1"/>
    </xf>
    <xf numFmtId="168" fontId="1" fillId="0" borderId="1" xfId="0" applyNumberFormat="1" applyFont="1" applyFill="1" applyBorder="1"/>
    <xf numFmtId="168" fontId="0" fillId="0" borderId="1" xfId="0" applyNumberFormat="1" applyBorder="1"/>
    <xf numFmtId="168" fontId="1" fillId="0" borderId="1" xfId="0" applyNumberFormat="1" applyFont="1" applyBorder="1"/>
    <xf numFmtId="168" fontId="3" fillId="0" borderId="1" xfId="0" applyNumberFormat="1" applyFont="1" applyBorder="1"/>
    <xf numFmtId="168" fontId="4" fillId="0" borderId="1" xfId="0" applyNumberFormat="1" applyFont="1" applyBorder="1"/>
    <xf numFmtId="168" fontId="3" fillId="0" borderId="1" xfId="0" applyNumberFormat="1" applyFont="1" applyFill="1" applyBorder="1"/>
    <xf numFmtId="168" fontId="4" fillId="0" borderId="1" xfId="0" applyNumberFormat="1" applyFont="1" applyFill="1" applyBorder="1"/>
    <xf numFmtId="0" fontId="60" fillId="0" borderId="1" xfId="0" applyFont="1" applyFill="1" applyBorder="1" applyAlignment="1">
      <alignment wrapText="1"/>
    </xf>
    <xf numFmtId="0" fontId="10" fillId="0" borderId="0" xfId="3" applyFont="1" applyBorder="1" applyAlignment="1">
      <alignment horizontal="left" vertical="center"/>
    </xf>
    <xf numFmtId="165" fontId="60" fillId="0" borderId="1" xfId="0" applyNumberFormat="1" applyFont="1" applyFill="1" applyBorder="1"/>
    <xf numFmtId="10" fontId="60" fillId="0" borderId="1" xfId="7" applyNumberFormat="1" applyFont="1" applyFill="1" applyBorder="1"/>
    <xf numFmtId="10" fontId="0" fillId="0" borderId="1" xfId="0" applyNumberFormat="1" applyBorder="1"/>
    <xf numFmtId="0" fontId="0" fillId="0" borderId="3" xfId="0" applyBorder="1"/>
    <xf numFmtId="0" fontId="1" fillId="0" borderId="3" xfId="0" applyFont="1" applyFill="1" applyBorder="1"/>
    <xf numFmtId="0" fontId="0" fillId="0" borderId="3" xfId="0" applyFill="1" applyBorder="1"/>
    <xf numFmtId="0" fontId="1" fillId="0" borderId="3" xfId="0" applyFont="1" applyBorder="1"/>
    <xf numFmtId="0" fontId="1" fillId="0" borderId="1" xfId="0" applyFont="1" applyFill="1" applyBorder="1" applyAlignment="1"/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165" fontId="0" fillId="0" borderId="2" xfId="0" applyNumberFormat="1" applyFill="1" applyBorder="1"/>
    <xf numFmtId="0" fontId="1" fillId="0" borderId="0" xfId="0" applyFont="1" applyFill="1" applyBorder="1"/>
    <xf numFmtId="168" fontId="0" fillId="0" borderId="0" xfId="0" applyNumberFormat="1" applyFill="1" applyBorder="1"/>
    <xf numFmtId="165" fontId="0" fillId="0" borderId="0" xfId="0" applyNumberFormat="1" applyBorder="1"/>
    <xf numFmtId="10" fontId="0" fillId="0" borderId="0" xfId="7" applyNumberFormat="1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4" fillId="0" borderId="0" xfId="0" applyFont="1" applyFill="1" applyBorder="1"/>
    <xf numFmtId="165" fontId="4" fillId="0" borderId="0" xfId="0" applyNumberFormat="1" applyFont="1" applyBorder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164" fontId="0" fillId="0" borderId="1" xfId="7" applyNumberFormat="1" applyFont="1" applyFill="1" applyBorder="1"/>
    <xf numFmtId="165" fontId="5" fillId="0" borderId="1" xfId="0" applyNumberFormat="1" applyFont="1" applyFill="1" applyBorder="1"/>
    <xf numFmtId="164" fontId="0" fillId="0" borderId="1" xfId="0" applyNumberFormat="1" applyFill="1" applyBorder="1"/>
    <xf numFmtId="0" fontId="0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60" fillId="0" borderId="1" xfId="0" applyNumberFormat="1" applyFont="1" applyFill="1" applyBorder="1" applyAlignment="1">
      <alignment wrapText="1"/>
    </xf>
    <xf numFmtId="0" fontId="7" fillId="0" borderId="0" xfId="0" applyFont="1" applyBorder="1"/>
    <xf numFmtId="0" fontId="34" fillId="0" borderId="0" xfId="0" applyFont="1" applyBorder="1"/>
    <xf numFmtId="0" fontId="31" fillId="0" borderId="0" xfId="0" applyFont="1" applyBorder="1" applyAlignment="1">
      <alignment horizontal="right"/>
    </xf>
    <xf numFmtId="166" fontId="31" fillId="0" borderId="0" xfId="0" applyNumberFormat="1" applyFont="1" applyBorder="1"/>
    <xf numFmtId="49" fontId="34" fillId="0" borderId="0" xfId="0" applyNumberFormat="1" applyFont="1" applyBorder="1"/>
    <xf numFmtId="166" fontId="36" fillId="0" borderId="0" xfId="0" applyNumberFormat="1" applyFont="1" applyBorder="1"/>
    <xf numFmtId="0" fontId="1" fillId="0" borderId="0" xfId="0" applyFont="1" applyBorder="1"/>
    <xf numFmtId="166" fontId="7" fillId="0" borderId="0" xfId="0" applyNumberFormat="1" applyFont="1" applyBorder="1"/>
    <xf numFmtId="3" fontId="32" fillId="0" borderId="0" xfId="4" applyNumberFormat="1" applyFont="1" applyFill="1"/>
    <xf numFmtId="3" fontId="31" fillId="0" borderId="0" xfId="4" applyNumberFormat="1" applyFont="1" applyFill="1"/>
    <xf numFmtId="0" fontId="33" fillId="0" borderId="0" xfId="0" applyFont="1" applyFill="1"/>
    <xf numFmtId="0" fontId="7" fillId="0" borderId="0" xfId="0" applyFont="1" applyFill="1"/>
    <xf numFmtId="0" fontId="34" fillId="0" borderId="0" xfId="0" applyFont="1" applyFill="1"/>
    <xf numFmtId="49" fontId="34" fillId="0" borderId="0" xfId="0" applyNumberFormat="1" applyFont="1" applyFill="1"/>
    <xf numFmtId="0" fontId="31" fillId="0" borderId="0" xfId="0" applyFont="1" applyFill="1" applyAlignment="1">
      <alignment horizontal="right"/>
    </xf>
    <xf numFmtId="166" fontId="31" fillId="0" borderId="0" xfId="0" applyNumberFormat="1" applyFont="1" applyFill="1"/>
    <xf numFmtId="0" fontId="33" fillId="0" borderId="0" xfId="0" applyFont="1" applyFill="1" applyBorder="1"/>
    <xf numFmtId="0" fontId="7" fillId="0" borderId="0" xfId="0" applyFont="1" applyFill="1" applyBorder="1"/>
    <xf numFmtId="0" fontId="35" fillId="0" borderId="0" xfId="0" applyFont="1" applyFill="1" applyBorder="1"/>
    <xf numFmtId="0" fontId="35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right"/>
    </xf>
    <xf numFmtId="166" fontId="31" fillId="0" borderId="0" xfId="0" applyNumberFormat="1" applyFont="1" applyFill="1" applyBorder="1"/>
    <xf numFmtId="166" fontId="35" fillId="0" borderId="0" xfId="0" applyNumberFormat="1" applyFont="1" applyFill="1" applyBorder="1"/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69" fontId="17" fillId="0" borderId="1" xfId="0" applyNumberFormat="1" applyFont="1" applyFill="1" applyBorder="1" applyAlignment="1">
      <alignment horizontal="right" vertical="center" wrapText="1"/>
    </xf>
    <xf numFmtId="165" fontId="60" fillId="0" borderId="109" xfId="6" applyNumberFormat="1" applyFont="1" applyFill="1" applyBorder="1" applyAlignment="1">
      <alignment vertical="center"/>
    </xf>
    <xf numFmtId="165" fontId="60" fillId="0" borderId="109" xfId="6" applyNumberFormat="1" applyFont="1" applyFill="1" applyBorder="1" applyAlignment="1">
      <alignment horizontal="right"/>
    </xf>
    <xf numFmtId="165" fontId="60" fillId="0" borderId="109" xfId="6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2" fillId="0" borderId="6" xfId="3" applyFont="1" applyBorder="1" applyAlignment="1">
      <alignment horizontal="right" vertical="center"/>
    </xf>
    <xf numFmtId="0" fontId="13" fillId="0" borderId="0" xfId="3" applyFont="1" applyBorder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167" fontId="14" fillId="0" borderId="0" xfId="0" applyNumberFormat="1" applyFont="1" applyAlignment="1">
      <alignment horizontal="center" vertical="center" wrapText="1"/>
    </xf>
    <xf numFmtId="165" fontId="18" fillId="0" borderId="11" xfId="0" applyNumberFormat="1" applyFont="1" applyBorder="1" applyAlignment="1">
      <alignment horizontal="center" vertical="center" wrapText="1"/>
    </xf>
    <xf numFmtId="165" fontId="18" fillId="0" borderId="12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0" fillId="0" borderId="114" xfId="0" applyBorder="1" applyAlignment="1"/>
    <xf numFmtId="0" fontId="0" fillId="0" borderId="9" xfId="0" applyBorder="1" applyAlignment="1"/>
    <xf numFmtId="0" fontId="0" fillId="0" borderId="112" xfId="0" applyBorder="1" applyAlignment="1"/>
    <xf numFmtId="0" fontId="5" fillId="0" borderId="8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3" fontId="24" fillId="0" borderId="1" xfId="0" applyNumberFormat="1" applyFont="1" applyFill="1" applyBorder="1" applyAlignment="1">
      <alignment horizontal="left" vertical="center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0" borderId="4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left" vertical="center"/>
    </xf>
    <xf numFmtId="3" fontId="23" fillId="0" borderId="3" xfId="0" applyNumberFormat="1" applyFont="1" applyFill="1" applyBorder="1" applyAlignment="1">
      <alignment horizontal="left" vertical="center"/>
    </xf>
    <xf numFmtId="3" fontId="23" fillId="0" borderId="4" xfId="0" applyNumberFormat="1" applyFont="1" applyFill="1" applyBorder="1" applyAlignment="1">
      <alignment horizontal="left" vertical="center"/>
    </xf>
    <xf numFmtId="3" fontId="24" fillId="0" borderId="3" xfId="0" applyNumberFormat="1" applyFont="1" applyFill="1" applyBorder="1" applyAlignment="1">
      <alignment horizontal="left" vertical="center" wrapText="1"/>
    </xf>
    <xf numFmtId="3" fontId="24" fillId="0" borderId="4" xfId="0" applyNumberFormat="1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center" vertical="center"/>
    </xf>
    <xf numFmtId="3" fontId="24" fillId="0" borderId="0" xfId="0" applyNumberFormat="1" applyFont="1" applyAlignment="1">
      <alignment horizontal="center" wrapText="1"/>
    </xf>
    <xf numFmtId="3" fontId="26" fillId="0" borderId="6" xfId="0" applyNumberFormat="1" applyFont="1" applyBorder="1" applyAlignment="1">
      <alignment horizontal="right"/>
    </xf>
    <xf numFmtId="3" fontId="27" fillId="0" borderId="33" xfId="0" applyNumberFormat="1" applyFont="1" applyFill="1" applyBorder="1" applyAlignment="1">
      <alignment horizontal="center" vertical="center" wrapText="1"/>
    </xf>
    <xf numFmtId="3" fontId="27" fillId="0" borderId="2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center" vertical="center" wrapText="1"/>
    </xf>
    <xf numFmtId="3" fontId="28" fillId="0" borderId="33" xfId="0" applyNumberFormat="1" applyFont="1" applyFill="1" applyBorder="1" applyAlignment="1">
      <alignment horizontal="center" vertical="center"/>
    </xf>
    <xf numFmtId="3" fontId="28" fillId="0" borderId="34" xfId="0" applyNumberFormat="1" applyFont="1" applyFill="1" applyBorder="1" applyAlignment="1">
      <alignment horizontal="center" vertical="center"/>
    </xf>
    <xf numFmtId="3" fontId="28" fillId="0" borderId="1" xfId="0" applyNumberFormat="1" applyFont="1" applyFill="1" applyBorder="1" applyAlignment="1">
      <alignment horizontal="center" vertical="center"/>
    </xf>
    <xf numFmtId="0" fontId="62" fillId="0" borderId="62" xfId="0" applyFont="1" applyBorder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0" fontId="1" fillId="0" borderId="35" xfId="0" applyFont="1" applyBorder="1" applyAlignment="1"/>
    <xf numFmtId="170" fontId="17" fillId="0" borderId="36" xfId="0" applyNumberFormat="1" applyFont="1" applyFill="1" applyBorder="1" applyAlignment="1">
      <alignment horizontal="left" vertical="center"/>
    </xf>
    <xf numFmtId="170" fontId="17" fillId="0" borderId="13" xfId="0" applyNumberFormat="1" applyFont="1" applyFill="1" applyBorder="1" applyAlignment="1">
      <alignment horizontal="left" vertical="center"/>
    </xf>
    <xf numFmtId="170" fontId="5" fillId="0" borderId="13" xfId="0" applyNumberFormat="1" applyFont="1" applyBorder="1" applyAlignment="1"/>
    <xf numFmtId="0" fontId="5" fillId="0" borderId="13" xfId="0" applyFont="1" applyBorder="1" applyAlignment="1"/>
    <xf numFmtId="0" fontId="0" fillId="0" borderId="15" xfId="0" applyBorder="1" applyAlignment="1"/>
    <xf numFmtId="0" fontId="5" fillId="0" borderId="16" xfId="0" applyFont="1" applyBorder="1" applyAlignment="1"/>
    <xf numFmtId="0" fontId="5" fillId="0" borderId="1" xfId="0" applyFont="1" applyBorder="1" applyAlignment="1"/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48" xfId="0" applyFont="1" applyBorder="1" applyAlignment="1">
      <alignment horizontal="left"/>
    </xf>
    <xf numFmtId="0" fontId="17" fillId="0" borderId="52" xfId="0" applyFont="1" applyBorder="1" applyAlignment="1"/>
    <xf numFmtId="0" fontId="17" fillId="0" borderId="7" xfId="0" applyFont="1" applyBorder="1" applyAlignment="1"/>
    <xf numFmtId="0" fontId="17" fillId="0" borderId="1" xfId="0" applyFont="1" applyBorder="1" applyAlignment="1">
      <alignment horizontal="left"/>
    </xf>
    <xf numFmtId="0" fontId="22" fillId="0" borderId="56" xfId="0" applyFont="1" applyBorder="1" applyAlignment="1">
      <alignment horizontal="left"/>
    </xf>
    <xf numFmtId="0" fontId="17" fillId="0" borderId="34" xfId="0" applyFont="1" applyBorder="1" applyAlignment="1">
      <alignment horizontal="left"/>
    </xf>
    <xf numFmtId="0" fontId="17" fillId="0" borderId="3" xfId="0" applyFont="1" applyBorder="1" applyAlignment="1"/>
    <xf numFmtId="0" fontId="17" fillId="0" borderId="5" xfId="0" applyFont="1" applyBorder="1" applyAlignment="1"/>
    <xf numFmtId="0" fontId="17" fillId="0" borderId="4" xfId="0" applyFont="1" applyBorder="1" applyAlignment="1"/>
    <xf numFmtId="49" fontId="22" fillId="0" borderId="3" xfId="0" applyNumberFormat="1" applyFont="1" applyBorder="1" applyAlignment="1">
      <alignment horizontal="left"/>
    </xf>
    <xf numFmtId="49" fontId="22" fillId="0" borderId="5" xfId="0" applyNumberFormat="1" applyFont="1" applyBorder="1" applyAlignment="1">
      <alignment horizontal="left"/>
    </xf>
    <xf numFmtId="49" fontId="22" fillId="0" borderId="4" xfId="0" applyNumberFormat="1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17" fillId="0" borderId="3" xfId="0" applyNumberFormat="1" applyFont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49" fontId="17" fillId="0" borderId="3" xfId="0" applyNumberFormat="1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0" fillId="0" borderId="57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17" fillId="0" borderId="62" xfId="0" applyFont="1" applyBorder="1" applyAlignment="1">
      <alignment horizontal="left"/>
    </xf>
    <xf numFmtId="0" fontId="17" fillId="0" borderId="63" xfId="0" applyFont="1" applyBorder="1" applyAlignment="1">
      <alignment horizontal="left"/>
    </xf>
    <xf numFmtId="0" fontId="17" fillId="0" borderId="64" xfId="0" applyFont="1" applyBorder="1" applyAlignment="1">
      <alignment horizontal="left"/>
    </xf>
    <xf numFmtId="0" fontId="17" fillId="0" borderId="65" xfId="0" applyFont="1" applyBorder="1" applyAlignment="1">
      <alignment horizontal="left"/>
    </xf>
    <xf numFmtId="0" fontId="17" fillId="0" borderId="66" xfId="0" applyFont="1" applyBorder="1" applyAlignment="1">
      <alignment horizontal="left"/>
    </xf>
    <xf numFmtId="0" fontId="0" fillId="0" borderId="53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3" fontId="30" fillId="0" borderId="76" xfId="4" applyNumberFormat="1" applyFont="1" applyBorder="1" applyAlignment="1"/>
    <xf numFmtId="3" fontId="30" fillId="0" borderId="8" xfId="4" applyNumberFormat="1" applyFont="1" applyBorder="1" applyAlignment="1"/>
    <xf numFmtId="3" fontId="30" fillId="0" borderId="0" xfId="4" applyNumberFormat="1" applyFont="1" applyAlignment="1">
      <alignment horizontal="center" wrapText="1"/>
    </xf>
    <xf numFmtId="3" fontId="30" fillId="0" borderId="0" xfId="4" applyNumberFormat="1" applyFont="1" applyAlignment="1">
      <alignment horizontal="center"/>
    </xf>
    <xf numFmtId="0" fontId="35" fillId="0" borderId="3" xfId="0" applyFont="1" applyBorder="1" applyAlignment="1"/>
    <xf numFmtId="0" fontId="35" fillId="0" borderId="4" xfId="0" applyFont="1" applyBorder="1" applyAlignment="1"/>
    <xf numFmtId="3" fontId="31" fillId="0" borderId="3" xfId="4" applyNumberFormat="1" applyFont="1" applyBorder="1" applyAlignment="1">
      <alignment horizontal="left"/>
    </xf>
    <xf numFmtId="3" fontId="31" fillId="0" borderId="72" xfId="4" applyNumberFormat="1" applyFont="1" applyBorder="1" applyAlignment="1">
      <alignment horizontal="left"/>
    </xf>
    <xf numFmtId="3" fontId="31" fillId="0" borderId="62" xfId="4" applyNumberFormat="1" applyFont="1" applyBorder="1" applyAlignment="1">
      <alignment horizontal="left"/>
    </xf>
    <xf numFmtId="3" fontId="31" fillId="0" borderId="75" xfId="4" applyNumberFormat="1" applyFont="1" applyBorder="1" applyAlignment="1">
      <alignment horizontal="left"/>
    </xf>
    <xf numFmtId="3" fontId="31" fillId="0" borderId="0" xfId="4" applyNumberFormat="1" applyFont="1" applyAlignment="1">
      <alignment horizontal="right"/>
    </xf>
    <xf numFmtId="3" fontId="30" fillId="0" borderId="31" xfId="0" applyNumberFormat="1" applyFont="1" applyBorder="1" applyAlignment="1">
      <alignment horizontal="center"/>
    </xf>
    <xf numFmtId="3" fontId="30" fillId="0" borderId="68" xfId="0" applyNumberFormat="1" applyFont="1" applyBorder="1" applyAlignment="1">
      <alignment horizontal="center"/>
    </xf>
    <xf numFmtId="3" fontId="31" fillId="0" borderId="14" xfId="4" applyNumberFormat="1" applyFont="1" applyBorder="1" applyAlignment="1">
      <alignment horizontal="center" vertical="center"/>
    </xf>
    <xf numFmtId="3" fontId="31" fillId="0" borderId="70" xfId="4" applyNumberFormat="1" applyFont="1" applyBorder="1" applyAlignment="1">
      <alignment horizontal="center" vertical="center"/>
    </xf>
    <xf numFmtId="3" fontId="31" fillId="0" borderId="14" xfId="4" applyNumberFormat="1" applyFont="1" applyBorder="1" applyAlignment="1"/>
    <xf numFmtId="3" fontId="31" fillId="0" borderId="70" xfId="4" applyNumberFormat="1" applyFont="1" applyBorder="1"/>
    <xf numFmtId="0" fontId="14" fillId="0" borderId="0" xfId="0" applyFont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0" fillId="0" borderId="0" xfId="0" applyAlignment="1"/>
    <xf numFmtId="0" fontId="39" fillId="0" borderId="64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/>
    </xf>
    <xf numFmtId="0" fontId="39" fillId="0" borderId="34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79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>
      <alignment horizontal="center"/>
    </xf>
    <xf numFmtId="165" fontId="50" fillId="0" borderId="0" xfId="5" applyNumberFormat="1" applyFont="1" applyBorder="1" applyAlignment="1">
      <alignment horizontal="center"/>
    </xf>
    <xf numFmtId="165" fontId="0" fillId="0" borderId="0" xfId="0" applyNumberFormat="1" applyAlignment="1"/>
    <xf numFmtId="165" fontId="51" fillId="0" borderId="0" xfId="5" applyNumberFormat="1" applyFont="1" applyBorder="1" applyAlignment="1">
      <alignment horizontal="center"/>
    </xf>
    <xf numFmtId="165" fontId="53" fillId="0" borderId="83" xfId="0" applyNumberFormat="1" applyFont="1" applyBorder="1" applyAlignment="1">
      <alignment horizontal="center"/>
    </xf>
    <xf numFmtId="165" fontId="0" fillId="0" borderId="84" xfId="0" applyNumberFormat="1" applyBorder="1" applyAlignment="1">
      <alignment horizontal="center"/>
    </xf>
    <xf numFmtId="165" fontId="53" fillId="0" borderId="82" xfId="0" applyNumberFormat="1" applyFont="1" applyBorder="1" applyAlignment="1">
      <alignment horizontal="center"/>
    </xf>
    <xf numFmtId="165" fontId="53" fillId="0" borderId="85" xfId="0" applyNumberFormat="1" applyFont="1" applyBorder="1" applyAlignment="1">
      <alignment horizontal="center"/>
    </xf>
    <xf numFmtId="165" fontId="53" fillId="0" borderId="86" xfId="0" applyNumberFormat="1" applyFont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0" applyNumberFormat="1" applyFont="1" applyFill="1" applyAlignment="1">
      <alignment horizontal="right"/>
    </xf>
  </cellXfs>
  <cellStyles count="8">
    <cellStyle name="Ezres" xfId="2" builtinId="3"/>
    <cellStyle name="Normál" xfId="0" builtinId="0"/>
    <cellStyle name="Normál 2" xfId="1"/>
    <cellStyle name="Normál_01 mell-bev" xfId="5"/>
    <cellStyle name="Normál_07 mell 2010-2012." xfId="6"/>
    <cellStyle name="Normál_Rendelet mellékletek 2008.jav." xfId="4"/>
    <cellStyle name="Normál_Tájékoztató - a 2005. évi pénzügyi terv I. félévi teljesítéséről (táblák)" xfId="3"/>
    <cellStyle name="Százalék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&#246;lts&#233;gvet&#233;s\2020.%20&#233;v\II.%20sz.%20m&#243;dos&#237;t&#225;s\2020.%20&#233;vi%20II.%20m&#243;dos&#237;t&#225;s%20el&#337;ir&#225;nyz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ca%20asztal%20ment&#233;s\2015.%20k&#246;lts&#233;gveet&#233;s%20terv\1_napirend_2015_&#233;vi_k&#246;lts&#233;gvet&#233;s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2. Önkormányzat"/>
      <sheetName val="3. PH"/>
      <sheetName val="4.GondozásiKp"/>
      <sheetName val="5. Könyvtár"/>
      <sheetName val="6. Konyha"/>
      <sheetName val="7. Óvoda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</sheetNames>
    <sheetDataSet>
      <sheetData sheetId="0"/>
      <sheetData sheetId="1"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152">
          <cell r="D152">
            <v>0</v>
          </cell>
          <cell r="E152">
            <v>0</v>
          </cell>
        </row>
      </sheetData>
      <sheetData sheetId="2"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152">
          <cell r="D152">
            <v>0</v>
          </cell>
          <cell r="E152">
            <v>0</v>
          </cell>
        </row>
      </sheetData>
      <sheetData sheetId="3"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152">
          <cell r="D152">
            <v>0</v>
          </cell>
          <cell r="E152">
            <v>0</v>
          </cell>
        </row>
      </sheetData>
      <sheetData sheetId="4"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152">
          <cell r="D152">
            <v>0</v>
          </cell>
          <cell r="E152">
            <v>0</v>
          </cell>
        </row>
      </sheetData>
      <sheetData sheetId="5"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152">
          <cell r="D152">
            <v>0</v>
          </cell>
          <cell r="E152">
            <v>0</v>
          </cell>
        </row>
      </sheetData>
      <sheetData sheetId="6"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152">
          <cell r="D152">
            <v>0</v>
          </cell>
          <cell r="E15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2_A"/>
      <sheetName val="3."/>
      <sheetName val="4."/>
      <sheetName val="5."/>
      <sheetName val="5_A_Feladatok"/>
      <sheetName val="6."/>
      <sheetName val="6_A_könyvtár"/>
      <sheetName val="Redezvények"/>
      <sheetName val="6_B_Konyha"/>
      <sheetName val="6_C_Gondkp"/>
      <sheetName val="6_D_Ovoda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</sheetNames>
    <sheetDataSet>
      <sheetData sheetId="0">
        <row r="129">
          <cell r="A129" t="str">
            <v>Előző évi pénzmaradvány felhasználás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0</v>
          </cell>
          <cell r="D6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43"/>
  <sheetViews>
    <sheetView tabSelected="1" showRuler="0" zoomScaleNormal="100" workbookViewId="0">
      <selection activeCell="I128" sqref="I128"/>
    </sheetView>
  </sheetViews>
  <sheetFormatPr defaultRowHeight="15" x14ac:dyDescent="0.25"/>
  <cols>
    <col min="1" max="1" width="6.85546875" style="16" customWidth="1"/>
    <col min="2" max="2" width="57.7109375" style="7" customWidth="1"/>
    <col min="3" max="3" width="6.7109375" style="7" bestFit="1" customWidth="1"/>
    <col min="4" max="4" width="14" style="7" customWidth="1"/>
    <col min="5" max="5" width="16.85546875" style="7" customWidth="1"/>
    <col min="6" max="6" width="10.28515625" style="7" bestFit="1" customWidth="1"/>
    <col min="7" max="7" width="11.28515625" style="7" bestFit="1" customWidth="1"/>
    <col min="8" max="8" width="9.140625" style="7"/>
    <col min="9" max="9" width="10.28515625" style="7" bestFit="1" customWidth="1"/>
    <col min="10" max="16384" width="9.140625" style="7"/>
  </cols>
  <sheetData>
    <row r="1" spans="1:6" ht="47.25" x14ac:dyDescent="0.25">
      <c r="A1" s="8" t="s">
        <v>419</v>
      </c>
      <c r="B1" s="8" t="s">
        <v>0</v>
      </c>
      <c r="C1" s="9" t="s">
        <v>177</v>
      </c>
      <c r="D1" s="9" t="s">
        <v>572</v>
      </c>
      <c r="E1" s="9" t="s">
        <v>593</v>
      </c>
      <c r="F1" s="9" t="s">
        <v>560</v>
      </c>
    </row>
    <row r="2" spans="1:6" x14ac:dyDescent="0.25">
      <c r="A2" s="10"/>
      <c r="B2" s="11"/>
      <c r="C2" s="11"/>
      <c r="D2" s="11"/>
      <c r="E2" s="11"/>
      <c r="F2" s="11"/>
    </row>
    <row r="3" spans="1:6" x14ac:dyDescent="0.25">
      <c r="A3" s="501" t="s">
        <v>178</v>
      </c>
      <c r="B3" s="501"/>
      <c r="C3" s="11"/>
      <c r="D3" s="11"/>
      <c r="E3" s="11"/>
      <c r="F3" s="11"/>
    </row>
    <row r="4" spans="1:6" x14ac:dyDescent="0.25">
      <c r="A4" s="10">
        <v>1</v>
      </c>
      <c r="B4" s="11" t="s">
        <v>119</v>
      </c>
      <c r="C4" s="11" t="s">
        <v>2</v>
      </c>
      <c r="D4" s="23">
        <f>+'2. Önkormányzat'!D4+'3. PH'!D4+'4.GondozásiKp'!D4+'5. Könyvtár'!D4+'6. Konyha'!D4+'7. Óvoda'!D4</f>
        <v>242069408</v>
      </c>
      <c r="E4" s="23">
        <f>+'2. Önkormányzat'!E4+'3. PH'!E4+'4.GondozásiKp'!E4+'5. Könyvtár'!E4+'6. Konyha'!E4+'7. Óvoda'!E4</f>
        <v>279775112</v>
      </c>
      <c r="F4" s="427">
        <f>+E4/D4</f>
        <v>1.1557640195493022</v>
      </c>
    </row>
    <row r="5" spans="1:6" x14ac:dyDescent="0.25">
      <c r="A5" s="10">
        <v>2</v>
      </c>
      <c r="B5" s="11" t="s">
        <v>3</v>
      </c>
      <c r="C5" s="11" t="s">
        <v>4</v>
      </c>
      <c r="D5" s="23">
        <f>+'2. Önkormányzat'!D5+'3. PH'!D5+'4.GondozásiKp'!D5+'5. Könyvtár'!D5+'6. Konyha'!D5+'7. Óvoda'!D5</f>
        <v>0</v>
      </c>
      <c r="E5" s="23">
        <f>+'2. Önkormányzat'!E5+'3. PH'!E5+'4.GondozásiKp'!E5+'5. Könyvtár'!E5+'6. Konyha'!E5+'7. Óvoda'!E5</f>
        <v>1655262</v>
      </c>
      <c r="F5" s="427"/>
    </row>
    <row r="6" spans="1:6" x14ac:dyDescent="0.25">
      <c r="A6" s="10">
        <v>3</v>
      </c>
      <c r="B6" s="11" t="s">
        <v>5</v>
      </c>
      <c r="C6" s="11" t="s">
        <v>6</v>
      </c>
      <c r="D6" s="23">
        <f>+'2. Önkormányzat'!D6+'3. PH'!D6+'4.GondozásiKp'!D6+'5. Könyvtár'!D6+'6. Konyha'!D6+'7. Óvoda'!D6</f>
        <v>1700000</v>
      </c>
      <c r="E6" s="23">
        <f>+'2. Önkormányzat'!E6+'3. PH'!E6+'4.GondozásiKp'!E6+'5. Könyvtár'!E6+'6. Konyha'!E6+'7. Óvoda'!E6</f>
        <v>1777012</v>
      </c>
      <c r="F6" s="427">
        <f t="shared" ref="F6:F68" si="0">+E6/D6</f>
        <v>1.0453011764705882</v>
      </c>
    </row>
    <row r="7" spans="1:6" x14ac:dyDescent="0.25">
      <c r="A7" s="10">
        <v>4</v>
      </c>
      <c r="B7" s="11" t="s">
        <v>7</v>
      </c>
      <c r="C7" s="11" t="s">
        <v>8</v>
      </c>
      <c r="D7" s="23">
        <f>+'2. Önkormányzat'!D7+'3. PH'!D7+'4.GondozásiKp'!D7+'5. Könyvtár'!D7+'6. Konyha'!D7+'7. Óvoda'!D7</f>
        <v>152837</v>
      </c>
      <c r="E7" s="23">
        <f>+'2. Önkormányzat'!E7+'3. PH'!E7+'4.GondozásiKp'!E7+'5. Könyvtár'!E7+'6. Konyha'!E7+'7. Óvoda'!E7</f>
        <v>87000</v>
      </c>
      <c r="F7" s="427">
        <f t="shared" si="0"/>
        <v>0.56923388969948374</v>
      </c>
    </row>
    <row r="8" spans="1:6" x14ac:dyDescent="0.25">
      <c r="A8" s="10">
        <v>5</v>
      </c>
      <c r="B8" s="11" t="s">
        <v>121</v>
      </c>
      <c r="C8" s="11" t="s">
        <v>9</v>
      </c>
      <c r="D8" s="23">
        <f>+'2. Önkormányzat'!D8+'3. PH'!D8+'4.GondozásiKp'!D8+'5. Könyvtár'!D8+'6. Konyha'!D8+'7. Óvoda'!D8</f>
        <v>144000</v>
      </c>
      <c r="E8" s="23">
        <f>+'2. Önkormányzat'!E8+'3. PH'!E8+'4.GondozásiKp'!E8+'5. Könyvtár'!E8+'6. Konyha'!E8+'7. Óvoda'!E8</f>
        <v>144000</v>
      </c>
      <c r="F8" s="427">
        <f t="shared" si="0"/>
        <v>1</v>
      </c>
    </row>
    <row r="9" spans="1:6" x14ac:dyDescent="0.25">
      <c r="A9" s="10">
        <v>6</v>
      </c>
      <c r="B9" s="11" t="s">
        <v>122</v>
      </c>
      <c r="C9" s="11" t="s">
        <v>10</v>
      </c>
      <c r="D9" s="23">
        <f>+'2. Önkormányzat'!D9+'3. PH'!D9+'4.GondozásiKp'!D9+'5. Könyvtár'!D9+'6. Konyha'!D9+'7. Óvoda'!D9</f>
        <v>14523777</v>
      </c>
      <c r="E9" s="23">
        <f>+'2. Önkormányzat'!E9+'3. PH'!E9+'4.GondozásiKp'!E9+'5. Könyvtár'!E9+'6. Konyha'!E9+'7. Óvoda'!E9</f>
        <v>15908300</v>
      </c>
      <c r="F9" s="427">
        <f t="shared" si="0"/>
        <v>1.0953280265870236</v>
      </c>
    </row>
    <row r="10" spans="1:6" x14ac:dyDescent="0.25">
      <c r="A10" s="10">
        <v>7</v>
      </c>
      <c r="B10" s="12" t="s">
        <v>155</v>
      </c>
      <c r="C10" s="12" t="s">
        <v>11</v>
      </c>
      <c r="D10" s="23">
        <f>+'2. Önkormányzat'!D10+'3. PH'!D10+'4.GondozásiKp'!D10+'5. Könyvtár'!D10+'6. Konyha'!D10+'7. Óvoda'!D10</f>
        <v>258590022</v>
      </c>
      <c r="E10" s="23">
        <f>+'2. Önkormányzat'!E10+'3. PH'!E10+'4.GondozásiKp'!E10+'5. Könyvtár'!E10+'6. Konyha'!E10+'7. Óvoda'!E10</f>
        <v>299346686</v>
      </c>
      <c r="F10" s="427">
        <f t="shared" si="0"/>
        <v>1.1576111239125846</v>
      </c>
    </row>
    <row r="11" spans="1:6" x14ac:dyDescent="0.25">
      <c r="A11" s="10">
        <v>8</v>
      </c>
      <c r="B11" s="11" t="s">
        <v>123</v>
      </c>
      <c r="C11" s="11" t="s">
        <v>12</v>
      </c>
      <c r="D11" s="23">
        <f>+'2. Önkormányzat'!D11+'3. PH'!D11+'4.GondozásiKp'!D11+'5. Könyvtár'!D11+'6. Konyha'!D11+'7. Óvoda'!D11</f>
        <v>12394424</v>
      </c>
      <c r="E11" s="23">
        <f>+'2. Önkormányzat'!E11+'3. PH'!E11+'4.GondozásiKp'!E11+'5. Könyvtár'!E11+'6. Konyha'!E11+'7. Óvoda'!E11</f>
        <v>12765440</v>
      </c>
      <c r="F11" s="427">
        <f t="shared" si="0"/>
        <v>1.0299341058527609</v>
      </c>
    </row>
    <row r="12" spans="1:6" x14ac:dyDescent="0.25">
      <c r="A12" s="10">
        <v>9</v>
      </c>
      <c r="B12" s="11" t="s">
        <v>13</v>
      </c>
      <c r="C12" s="11" t="s">
        <v>14</v>
      </c>
      <c r="D12" s="23">
        <f>+'2. Önkormányzat'!D12+'3. PH'!D12+'4.GondozásiKp'!D12+'5. Könyvtár'!D12+'6. Konyha'!D12+'7. Óvoda'!D12</f>
        <v>4483300</v>
      </c>
      <c r="E12" s="23">
        <f>+'2. Önkormányzat'!E12+'3. PH'!E12+'4.GondozásiKp'!E12+'5. Könyvtár'!E12+'6. Konyha'!E12+'7. Óvoda'!E12</f>
        <v>2500000</v>
      </c>
      <c r="F12" s="427">
        <f t="shared" si="0"/>
        <v>0.55762496375437731</v>
      </c>
    </row>
    <row r="13" spans="1:6" x14ac:dyDescent="0.25">
      <c r="A13" s="10">
        <v>10</v>
      </c>
      <c r="B13" s="11" t="s">
        <v>15</v>
      </c>
      <c r="C13" s="11" t="s">
        <v>16</v>
      </c>
      <c r="D13" s="23">
        <f>+'2. Önkormányzat'!D13+'3. PH'!D13+'4.GondozásiKp'!D13+'5. Könyvtár'!D13+'6. Konyha'!D13+'7. Óvoda'!D13</f>
        <v>7743323</v>
      </c>
      <c r="E13" s="23">
        <f>+'2. Önkormányzat'!E13+'3. PH'!E13+'4.GondozásiKp'!E13+'5. Könyvtár'!E13+'6. Konyha'!E13+'7. Óvoda'!E13</f>
        <v>10247732</v>
      </c>
      <c r="F13" s="427">
        <f t="shared" si="0"/>
        <v>1.3234281974289333</v>
      </c>
    </row>
    <row r="14" spans="1:6" x14ac:dyDescent="0.25">
      <c r="A14" s="10">
        <v>11</v>
      </c>
      <c r="B14" s="12" t="s">
        <v>156</v>
      </c>
      <c r="C14" s="12" t="s">
        <v>17</v>
      </c>
      <c r="D14" s="23">
        <f>+'2. Önkormányzat'!D14+'3. PH'!D14+'4.GondozásiKp'!D14+'5. Könyvtár'!D14+'6. Konyha'!D14+'7. Óvoda'!D14</f>
        <v>24621047</v>
      </c>
      <c r="E14" s="23">
        <f>+'2. Önkormányzat'!E14+'3. PH'!E14+'4.GondozásiKp'!E14+'5. Könyvtár'!E14+'6. Konyha'!E14+'7. Óvoda'!E14</f>
        <v>25513172</v>
      </c>
      <c r="F14" s="427">
        <f t="shared" si="0"/>
        <v>1.0362342430035572</v>
      </c>
    </row>
    <row r="15" spans="1:6" x14ac:dyDescent="0.25">
      <c r="A15" s="16">
        <v>12</v>
      </c>
      <c r="B15" s="21" t="s">
        <v>179</v>
      </c>
      <c r="C15" s="13" t="s">
        <v>18</v>
      </c>
      <c r="D15" s="23">
        <f>+'2. Önkormányzat'!D15+'3. PH'!D15+'4.GondozásiKp'!D15+'5. Könyvtár'!D15+'6. Konyha'!D15+'7. Óvoda'!D15</f>
        <v>283211069</v>
      </c>
      <c r="E15" s="23">
        <f>+'2. Önkormányzat'!E15+'3. PH'!E15+'4.GondozásiKp'!E15+'5. Könyvtár'!E15+'6. Konyha'!E15+'7. Óvoda'!E15</f>
        <v>324859858</v>
      </c>
      <c r="F15" s="427">
        <f t="shared" si="0"/>
        <v>1.1470591850348899</v>
      </c>
    </row>
    <row r="16" spans="1:6" x14ac:dyDescent="0.25">
      <c r="A16" s="10"/>
      <c r="B16" s="21"/>
      <c r="C16" s="11"/>
      <c r="D16" s="23">
        <f>+'2. Önkormányzat'!D16+'3. PH'!D16+'4.GondozásiKp'!D16+'5. Könyvtár'!D16+'6. Konyha'!D16+'7. Óvoda'!D16</f>
        <v>0</v>
      </c>
      <c r="E16" s="23">
        <f>+'2. Önkormányzat'!E16+'3. PH'!E16+'4.GondozásiKp'!E16+'5. Könyvtár'!E16+'6. Konyha'!E16+'7. Óvoda'!E16</f>
        <v>0</v>
      </c>
      <c r="F16" s="427"/>
    </row>
    <row r="17" spans="1:6" x14ac:dyDescent="0.25">
      <c r="A17" s="10">
        <v>13</v>
      </c>
      <c r="B17" s="13" t="s">
        <v>578</v>
      </c>
      <c r="C17" s="13" t="s">
        <v>19</v>
      </c>
      <c r="D17" s="23">
        <f>+'2. Önkormányzat'!D17+'3. PH'!D17+'4.GondozásiKp'!D17+'5. Könyvtár'!D17+'6. Konyha'!D17+'7. Óvoda'!D17</f>
        <v>51258434</v>
      </c>
      <c r="E17" s="23">
        <f>+'2. Önkormányzat'!E17+'3. PH'!E17+'4.GondozásiKp'!E17+'5. Könyvtár'!E17+'6. Konyha'!E17+'7. Óvoda'!E17</f>
        <v>50619829.789999999</v>
      </c>
      <c r="F17" s="427">
        <f t="shared" si="0"/>
        <v>0.98754148029571098</v>
      </c>
    </row>
    <row r="18" spans="1:6" x14ac:dyDescent="0.25">
      <c r="A18" s="10"/>
      <c r="B18" s="13"/>
      <c r="C18" s="11"/>
      <c r="D18" s="23">
        <f>+'2. Önkormányzat'!D18+'3. PH'!D18+'4.GondozásiKp'!D18+'5. Könyvtár'!D18+'6. Konyha'!D18+'7. Óvoda'!D18</f>
        <v>0</v>
      </c>
      <c r="E18" s="23">
        <f>+'2. Önkormányzat'!E18+'3. PH'!E18+'4.GondozásiKp'!E18+'5. Könyvtár'!E18+'6. Konyha'!E18+'7. Óvoda'!E18</f>
        <v>0</v>
      </c>
      <c r="F18" s="427"/>
    </row>
    <row r="19" spans="1:6" x14ac:dyDescent="0.25">
      <c r="A19" s="501" t="s">
        <v>180</v>
      </c>
      <c r="B19" s="501"/>
      <c r="C19" s="11"/>
      <c r="D19" s="23">
        <f>+'2. Önkormányzat'!D19+'3. PH'!D19+'4.GondozásiKp'!D19+'5. Könyvtár'!D19+'6. Konyha'!D19+'7. Óvoda'!D19</f>
        <v>0</v>
      </c>
      <c r="E19" s="23">
        <f>+'2. Önkormányzat'!E19+'3. PH'!E19+'4.GondozásiKp'!E19+'5. Könyvtár'!E19+'6. Konyha'!E19+'7. Óvoda'!E19</f>
        <v>0</v>
      </c>
      <c r="F19" s="427"/>
    </row>
    <row r="20" spans="1:6" x14ac:dyDescent="0.25">
      <c r="A20" s="10">
        <v>14</v>
      </c>
      <c r="B20" s="11" t="s">
        <v>20</v>
      </c>
      <c r="C20" s="11" t="s">
        <v>21</v>
      </c>
      <c r="D20" s="23">
        <f>+'2. Önkormányzat'!D20+'3. PH'!D20+'4.GondozásiKp'!D20+'5. Könyvtár'!D20+'6. Konyha'!D20+'7. Óvoda'!D20</f>
        <v>2683550</v>
      </c>
      <c r="E20" s="23">
        <f>+'2. Önkormányzat'!E20+'3. PH'!E20+'4.GondozásiKp'!E20+'5. Könyvtár'!E20+'6. Konyha'!E20+'7. Óvoda'!E20</f>
        <v>3510000</v>
      </c>
      <c r="F20" s="427">
        <f t="shared" si="0"/>
        <v>1.3079689217640811</v>
      </c>
    </row>
    <row r="21" spans="1:6" x14ac:dyDescent="0.25">
      <c r="A21" s="10">
        <v>15</v>
      </c>
      <c r="B21" s="11" t="s">
        <v>22</v>
      </c>
      <c r="C21" s="11" t="s">
        <v>23</v>
      </c>
      <c r="D21" s="23">
        <f>+'2. Önkormányzat'!D21+'3. PH'!D21+'4.GondozásiKp'!D21+'5. Könyvtár'!D21+'6. Konyha'!D21+'7. Óvoda'!D21</f>
        <v>62353000</v>
      </c>
      <c r="E21" s="23">
        <f>+'2. Önkormányzat'!E21+'3. PH'!E21+'4.GondozásiKp'!E21+'5. Könyvtár'!E21+'6. Konyha'!E21+'7. Óvoda'!E21</f>
        <v>75269000</v>
      </c>
      <c r="F21" s="427">
        <f t="shared" si="0"/>
        <v>1.2071432008083012</v>
      </c>
    </row>
    <row r="22" spans="1:6" x14ac:dyDescent="0.25">
      <c r="A22" s="10">
        <v>16</v>
      </c>
      <c r="B22" s="12" t="s">
        <v>160</v>
      </c>
      <c r="C22" s="12" t="s">
        <v>24</v>
      </c>
      <c r="D22" s="23">
        <f>+'2. Önkormányzat'!D22+'3. PH'!D22+'4.GondozásiKp'!D22+'5. Könyvtár'!D22+'6. Konyha'!D22+'7. Óvoda'!D22</f>
        <v>65036550</v>
      </c>
      <c r="E22" s="23">
        <f>+'2. Önkormányzat'!E22+'3. PH'!E22+'4.GondozásiKp'!E22+'5. Könyvtár'!E22+'6. Konyha'!E22+'7. Óvoda'!E22</f>
        <v>78779000</v>
      </c>
      <c r="F22" s="427">
        <f t="shared" si="0"/>
        <v>1.2113034901144049</v>
      </c>
    </row>
    <row r="23" spans="1:6" x14ac:dyDescent="0.25">
      <c r="A23" s="10">
        <v>17</v>
      </c>
      <c r="B23" s="11" t="s">
        <v>25</v>
      </c>
      <c r="C23" s="11" t="s">
        <v>26</v>
      </c>
      <c r="D23" s="23">
        <f>+'2. Önkormányzat'!D23+'3. PH'!D23+'4.GondozásiKp'!D23+'5. Könyvtár'!D23+'6. Konyha'!D23+'7. Óvoda'!D23</f>
        <v>1155504</v>
      </c>
      <c r="E23" s="23">
        <f>+'2. Önkormányzat'!E23+'3. PH'!E23+'4.GondozásiKp'!E23+'5. Könyvtár'!E23+'6. Konyha'!E23+'7. Óvoda'!E23</f>
        <v>1167276</v>
      </c>
      <c r="F23" s="427">
        <f t="shared" si="0"/>
        <v>1.0101877622232376</v>
      </c>
    </row>
    <row r="24" spans="1:6" x14ac:dyDescent="0.25">
      <c r="A24" s="10">
        <v>18</v>
      </c>
      <c r="B24" s="11" t="s">
        <v>27</v>
      </c>
      <c r="C24" s="11" t="s">
        <v>28</v>
      </c>
      <c r="D24" s="23">
        <f>+'2. Önkormányzat'!D24+'3. PH'!D24+'4.GondozásiKp'!D24+'5. Könyvtár'!D24+'6. Konyha'!D24+'7. Óvoda'!D24</f>
        <v>2692000</v>
      </c>
      <c r="E24" s="23">
        <f>+'2. Önkormányzat'!E24+'3. PH'!E24+'4.GondozásiKp'!E24+'5. Könyvtár'!E24+'6. Konyha'!E24+'7. Óvoda'!E24</f>
        <v>2595000</v>
      </c>
      <c r="F24" s="427">
        <f t="shared" si="0"/>
        <v>0.96396731054977713</v>
      </c>
    </row>
    <row r="25" spans="1:6" x14ac:dyDescent="0.25">
      <c r="A25" s="10">
        <v>19</v>
      </c>
      <c r="B25" s="12" t="s">
        <v>161</v>
      </c>
      <c r="C25" s="12" t="s">
        <v>29</v>
      </c>
      <c r="D25" s="23">
        <f>+'2. Önkormányzat'!D25+'3. PH'!D25+'4.GondozásiKp'!D25+'5. Könyvtár'!D25+'6. Konyha'!D25+'7. Óvoda'!D25</f>
        <v>3847504</v>
      </c>
      <c r="E25" s="23">
        <f>+'2. Önkormányzat'!E25+'3. PH'!E25+'4.GondozásiKp'!E25+'5. Könyvtár'!E25+'6. Konyha'!E25+'7. Óvoda'!E25</f>
        <v>3762276</v>
      </c>
      <c r="F25" s="427">
        <f t="shared" si="0"/>
        <v>0.97784849606394175</v>
      </c>
    </row>
    <row r="26" spans="1:6" x14ac:dyDescent="0.25">
      <c r="A26" s="10">
        <v>20</v>
      </c>
      <c r="B26" s="11" t="s">
        <v>30</v>
      </c>
      <c r="C26" s="11" t="s">
        <v>31</v>
      </c>
      <c r="D26" s="23">
        <f>+'2. Önkormányzat'!D26+'3. PH'!D26+'4.GondozásiKp'!D26+'5. Könyvtár'!D26+'6. Konyha'!D26+'7. Óvoda'!D26</f>
        <v>33910000</v>
      </c>
      <c r="E26" s="23">
        <f>+'2. Önkormányzat'!E26+'3. PH'!E26+'4.GondozásiKp'!E26+'5. Könyvtár'!E26+'6. Konyha'!E26+'7. Óvoda'!E26</f>
        <v>34400000</v>
      </c>
      <c r="F26" s="427">
        <f t="shared" si="0"/>
        <v>1.0144500147449129</v>
      </c>
    </row>
    <row r="27" spans="1:6" x14ac:dyDescent="0.25">
      <c r="A27" s="10">
        <v>21</v>
      </c>
      <c r="B27" s="11" t="s">
        <v>118</v>
      </c>
      <c r="C27" s="11" t="s">
        <v>32</v>
      </c>
      <c r="D27" s="23">
        <f>+'2. Önkormányzat'!D27+'3. PH'!D27+'4.GondozásiKp'!D27+'5. Könyvtár'!D27+'6. Konyha'!D27+'7. Óvoda'!D27</f>
        <v>131000</v>
      </c>
      <c r="E27" s="23">
        <f>+'2. Önkormányzat'!E27+'3. PH'!E27+'4.GondozásiKp'!E27+'5. Könyvtár'!E27+'6. Konyha'!E27+'7. Óvoda'!E27</f>
        <v>213000</v>
      </c>
      <c r="F27" s="427">
        <f t="shared" si="0"/>
        <v>1.6259541984732824</v>
      </c>
    </row>
    <row r="28" spans="1:6" x14ac:dyDescent="0.25">
      <c r="A28" s="10">
        <v>22</v>
      </c>
      <c r="B28" s="11" t="s">
        <v>33</v>
      </c>
      <c r="C28" s="11" t="s">
        <v>34</v>
      </c>
      <c r="D28" s="23">
        <f>+'2. Önkormányzat'!D28+'3. PH'!D28+'4.GondozásiKp'!D28+'5. Könyvtár'!D28+'6. Konyha'!D28+'7. Óvoda'!D28</f>
        <v>17051561</v>
      </c>
      <c r="E28" s="23">
        <f>+'2. Önkormányzat'!E28+'3. PH'!E28+'4.GondozásiKp'!E28+'5. Könyvtár'!E28+'6. Konyha'!E28+'7. Óvoda'!E28</f>
        <v>17340000</v>
      </c>
      <c r="F28" s="427">
        <f t="shared" si="0"/>
        <v>1.0169156946979809</v>
      </c>
    </row>
    <row r="29" spans="1:6" x14ac:dyDescent="0.25">
      <c r="A29" s="10">
        <v>23</v>
      </c>
      <c r="B29" s="11" t="s">
        <v>124</v>
      </c>
      <c r="C29" s="11" t="s">
        <v>35</v>
      </c>
      <c r="D29" s="23">
        <f>+'2. Önkormányzat'!D29+'3. PH'!D29+'4.GondozásiKp'!D29+'5. Könyvtár'!D29+'6. Konyha'!D29+'7. Óvoda'!D29</f>
        <v>25630000</v>
      </c>
      <c r="E29" s="23">
        <f>+'2. Önkormányzat'!E29+'3. PH'!E29+'4.GondozásiKp'!E29+'5. Könyvtár'!E29+'6. Konyha'!E29+'7. Óvoda'!E29</f>
        <v>25930000</v>
      </c>
      <c r="F29" s="427">
        <f t="shared" si="0"/>
        <v>1.0117050331642605</v>
      </c>
    </row>
    <row r="30" spans="1:6" x14ac:dyDescent="0.25">
      <c r="A30" s="10">
        <v>24</v>
      </c>
      <c r="B30" s="11" t="s">
        <v>125</v>
      </c>
      <c r="C30" s="11" t="s">
        <v>36</v>
      </c>
      <c r="D30" s="23">
        <f>+'2. Önkormányzat'!D30+'3. PH'!D30+'4.GondozásiKp'!D30+'5. Könyvtár'!D30+'6. Konyha'!D30+'7. Óvoda'!D30</f>
        <v>31983405</v>
      </c>
      <c r="E30" s="23">
        <f>+'2. Önkormányzat'!E30+'3. PH'!E30+'4.GondozásiKp'!E30+'5. Könyvtár'!E30+'6. Konyha'!E30+'7. Óvoda'!E30</f>
        <v>20876000</v>
      </c>
      <c r="F30" s="427">
        <f t="shared" si="0"/>
        <v>0.65271349313808202</v>
      </c>
    </row>
    <row r="31" spans="1:6" x14ac:dyDescent="0.25">
      <c r="A31" s="10">
        <v>25</v>
      </c>
      <c r="B31" s="12" t="s">
        <v>162</v>
      </c>
      <c r="C31" s="12" t="s">
        <v>37</v>
      </c>
      <c r="D31" s="23">
        <f>+'2. Önkormányzat'!D31+'3. PH'!D31+'4.GondozásiKp'!D31+'5. Könyvtár'!D31+'6. Konyha'!D31+'7. Óvoda'!D31</f>
        <v>108705966</v>
      </c>
      <c r="E31" s="23">
        <f>+'2. Önkormányzat'!E31+'3. PH'!E31+'4.GondozásiKp'!E31+'5. Könyvtár'!E31+'6. Konyha'!E31+'7. Óvoda'!E31</f>
        <v>98759000</v>
      </c>
      <c r="F31" s="427">
        <f t="shared" si="0"/>
        <v>0.90849659530186222</v>
      </c>
    </row>
    <row r="32" spans="1:6" x14ac:dyDescent="0.25">
      <c r="A32" s="10">
        <v>26</v>
      </c>
      <c r="B32" s="11" t="s">
        <v>38</v>
      </c>
      <c r="C32" s="11" t="s">
        <v>39</v>
      </c>
      <c r="D32" s="23">
        <f>+'2. Önkormányzat'!D32+'3. PH'!D32+'4.GondozásiKp'!D32+'5. Könyvtár'!D32+'6. Konyha'!D32+'7. Óvoda'!D32</f>
        <v>840495</v>
      </c>
      <c r="E32" s="23">
        <f>+'2. Önkormányzat'!E32+'3. PH'!E32+'4.GondozásiKp'!E32+'5. Könyvtár'!E32+'6. Konyha'!E32+'7. Óvoda'!E32</f>
        <v>602000</v>
      </c>
      <c r="F32" s="427">
        <f t="shared" si="0"/>
        <v>0.7162445939595119</v>
      </c>
    </row>
    <row r="33" spans="1:6" x14ac:dyDescent="0.25">
      <c r="A33" s="10">
        <v>27</v>
      </c>
      <c r="B33" s="12" t="s">
        <v>163</v>
      </c>
      <c r="C33" s="12" t="s">
        <v>40</v>
      </c>
      <c r="D33" s="23">
        <f>+'2. Önkormányzat'!D33+'3. PH'!D33+'4.GondozásiKp'!D33+'5. Könyvtár'!D33+'6. Konyha'!D33+'7. Óvoda'!D33</f>
        <v>840495</v>
      </c>
      <c r="E33" s="23">
        <f>+'2. Önkormányzat'!E33+'3. PH'!E33+'4.GondozásiKp'!E33+'5. Könyvtár'!E33+'6. Konyha'!E33+'7. Óvoda'!E33</f>
        <v>602000</v>
      </c>
      <c r="F33" s="427">
        <f t="shared" si="0"/>
        <v>0.7162445939595119</v>
      </c>
    </row>
    <row r="34" spans="1:6" x14ac:dyDescent="0.25">
      <c r="A34" s="10">
        <v>28</v>
      </c>
      <c r="B34" s="14" t="s">
        <v>41</v>
      </c>
      <c r="C34" s="14" t="s">
        <v>42</v>
      </c>
      <c r="D34" s="23">
        <f>+'2. Önkormányzat'!D34+'3. PH'!D34+'4.GondozásiKp'!D34+'5. Könyvtár'!D34+'6. Konyha'!D34+'7. Óvoda'!D34</f>
        <v>35647756</v>
      </c>
      <c r="E34" s="23">
        <f>+'2. Önkormányzat'!E34+'3. PH'!E34+'4.GondozásiKp'!E34+'5. Könyvtár'!E34+'6. Konyha'!E34+'7. Óvoda'!E34</f>
        <v>40907411.079999998</v>
      </c>
      <c r="F34" s="427">
        <f t="shared" si="0"/>
        <v>1.1475451941491071</v>
      </c>
    </row>
    <row r="35" spans="1:6" x14ac:dyDescent="0.25">
      <c r="A35" s="10">
        <v>29</v>
      </c>
      <c r="B35" s="14" t="s">
        <v>126</v>
      </c>
      <c r="C35" s="14" t="s">
        <v>43</v>
      </c>
      <c r="D35" s="23">
        <f>+'2. Önkormányzat'!D35+'3. PH'!D35+'4.GondozásiKp'!D35+'5. Könyvtár'!D35+'6. Konyha'!D35+'7. Óvoda'!D35</f>
        <v>4650000</v>
      </c>
      <c r="E35" s="23">
        <f>+'2. Önkormányzat'!E35+'3. PH'!E35+'4.GondozásiKp'!E35+'5. Könyvtár'!E35+'6. Konyha'!E35+'7. Óvoda'!E35</f>
        <v>5650000</v>
      </c>
      <c r="F35" s="427">
        <f t="shared" si="0"/>
        <v>1.2150537634408602</v>
      </c>
    </row>
    <row r="36" spans="1:6" x14ac:dyDescent="0.25">
      <c r="A36" s="10">
        <v>30</v>
      </c>
      <c r="B36" s="14" t="s">
        <v>165</v>
      </c>
      <c r="C36" s="11" t="s">
        <v>164</v>
      </c>
      <c r="D36" s="23">
        <f>+'2. Önkormányzat'!D36+'3. PH'!D36+'4.GondozásiKp'!D36+'5. Könyvtár'!D36+'6. Konyha'!D36+'7. Óvoda'!D36</f>
        <v>30808000</v>
      </c>
      <c r="E36" s="23">
        <f>+'2. Önkormányzat'!E36+'3. PH'!E36+'4.GondozásiKp'!E36+'5. Könyvtár'!E36+'6. Konyha'!E36+'7. Óvoda'!E36</f>
        <v>15008000</v>
      </c>
      <c r="F36" s="427">
        <f t="shared" si="0"/>
        <v>0.48714619579330043</v>
      </c>
    </row>
    <row r="37" spans="1:6" x14ac:dyDescent="0.25">
      <c r="A37" s="10">
        <v>31</v>
      </c>
      <c r="B37" s="12" t="s">
        <v>166</v>
      </c>
      <c r="C37" s="12" t="s">
        <v>44</v>
      </c>
      <c r="D37" s="23">
        <f>+'2. Önkormányzat'!D37+'3. PH'!D37+'4.GondozásiKp'!D37+'5. Könyvtár'!D37+'6. Konyha'!D37+'7. Óvoda'!D37</f>
        <v>71105756</v>
      </c>
      <c r="E37" s="23">
        <f>+'2. Önkormányzat'!E37+'3. PH'!E37+'4.GondozásiKp'!E37+'5. Könyvtár'!E37+'6. Konyha'!E37+'7. Óvoda'!E37</f>
        <v>61565411.079999998</v>
      </c>
      <c r="F37" s="427">
        <f t="shared" si="0"/>
        <v>0.86582879563224102</v>
      </c>
    </row>
    <row r="38" spans="1:6" x14ac:dyDescent="0.25">
      <c r="A38" s="10">
        <v>32</v>
      </c>
      <c r="B38" s="21" t="s">
        <v>182</v>
      </c>
      <c r="C38" s="13" t="s">
        <v>45</v>
      </c>
      <c r="D38" s="23">
        <f>+'2. Önkormányzat'!D38+'3. PH'!D38+'4.GondozásiKp'!D38+'5. Könyvtár'!D38+'6. Konyha'!D38+'7. Óvoda'!D38</f>
        <v>249536271</v>
      </c>
      <c r="E38" s="23">
        <f>+'2. Önkormányzat'!E38+'3. PH'!E38+'4.GondozásiKp'!E38+'5. Könyvtár'!E38+'6. Konyha'!E38+'7. Óvoda'!E38</f>
        <v>243467687.07999998</v>
      </c>
      <c r="F38" s="427">
        <f t="shared" si="0"/>
        <v>0.97568055379011409</v>
      </c>
    </row>
    <row r="39" spans="1:6" x14ac:dyDescent="0.25">
      <c r="A39" s="10"/>
      <c r="B39" s="21"/>
      <c r="C39" s="11"/>
      <c r="D39" s="23">
        <f>+'2. Önkormányzat'!D39+'3. PH'!D39+'4.GondozásiKp'!D39+'5. Könyvtár'!D39+'6. Konyha'!D39+'7. Óvoda'!D39</f>
        <v>0</v>
      </c>
      <c r="E39" s="23">
        <f>+'2. Önkormányzat'!E39+'3. PH'!E39+'4.GondozásiKp'!E39+'5. Könyvtár'!E39+'6. Konyha'!E39+'7. Óvoda'!E39</f>
        <v>0</v>
      </c>
      <c r="F39" s="427"/>
    </row>
    <row r="40" spans="1:6" x14ac:dyDescent="0.25">
      <c r="A40" s="445" t="s">
        <v>183</v>
      </c>
      <c r="B40" s="445"/>
      <c r="C40" s="11"/>
      <c r="D40" s="23">
        <f>+'2. Önkormányzat'!D40+'3. PH'!D40+'4.GondozásiKp'!D40+'5. Könyvtár'!D40+'6. Konyha'!D40+'7. Óvoda'!D40</f>
        <v>0</v>
      </c>
      <c r="E40" s="23">
        <f>+'2. Önkormányzat'!E40+'3. PH'!E40+'4.GondozásiKp'!E40+'5. Könyvtár'!E40+'6. Konyha'!E40+'7. Óvoda'!E40</f>
        <v>0</v>
      </c>
      <c r="F40" s="427"/>
    </row>
    <row r="41" spans="1:6" x14ac:dyDescent="0.25">
      <c r="A41" s="10">
        <v>33</v>
      </c>
      <c r="B41" s="12" t="s">
        <v>127</v>
      </c>
      <c r="C41" s="12" t="s">
        <v>46</v>
      </c>
      <c r="D41" s="23">
        <f>+'2. Önkormányzat'!D41+'3. PH'!D41+'4.GondozásiKp'!D41+'5. Könyvtár'!D41+'6. Konyha'!D41+'7. Óvoda'!D41</f>
        <v>1890000</v>
      </c>
      <c r="E41" s="23">
        <f>+'2. Önkormányzat'!E41+'3. PH'!E41+'4.GondozásiKp'!E41+'5. Könyvtár'!E41+'6. Konyha'!E41+'7. Óvoda'!E41</f>
        <v>5500000</v>
      </c>
      <c r="F41" s="427">
        <f t="shared" si="0"/>
        <v>2.9100529100529102</v>
      </c>
    </row>
    <row r="42" spans="1:6" x14ac:dyDescent="0.25">
      <c r="A42" s="10">
        <v>34</v>
      </c>
      <c r="B42" s="21" t="s">
        <v>184</v>
      </c>
      <c r="C42" s="13" t="s">
        <v>47</v>
      </c>
      <c r="D42" s="23">
        <f>+'2. Önkormányzat'!D42+'3. PH'!D42+'4.GondozásiKp'!D42+'5. Könyvtár'!D42+'6. Konyha'!D42+'7. Óvoda'!D42</f>
        <v>1890000</v>
      </c>
      <c r="E42" s="23">
        <f>+'2. Önkormányzat'!E42+'3. PH'!E42+'4.GondozásiKp'!E42+'5. Könyvtár'!E42+'6. Konyha'!E42+'7. Óvoda'!E42</f>
        <v>5500000</v>
      </c>
      <c r="F42" s="427">
        <f t="shared" si="0"/>
        <v>2.9100529100529102</v>
      </c>
    </row>
    <row r="43" spans="1:6" x14ac:dyDescent="0.25">
      <c r="A43" s="10"/>
      <c r="B43" s="21"/>
      <c r="C43" s="11"/>
      <c r="D43" s="23">
        <f>+'2. Önkormányzat'!D43+'3. PH'!D43+'4.GondozásiKp'!D43+'5. Könyvtár'!D43+'6. Konyha'!D43+'7. Óvoda'!D43</f>
        <v>0</v>
      </c>
      <c r="E43" s="23">
        <f>+'2. Önkormányzat'!E43+'3. PH'!E43+'4.GondozásiKp'!E43+'5. Könyvtár'!E43+'6. Konyha'!E43+'7. Óvoda'!E43</f>
        <v>0</v>
      </c>
      <c r="F43" s="427"/>
    </row>
    <row r="44" spans="1:6" x14ac:dyDescent="0.25">
      <c r="A44" s="501" t="s">
        <v>185</v>
      </c>
      <c r="B44" s="501"/>
      <c r="C44" s="11"/>
      <c r="D44" s="23">
        <f>+'2. Önkormányzat'!D44+'3. PH'!D44+'4.GondozásiKp'!D44+'5. Könyvtár'!D44+'6. Konyha'!D44+'7. Óvoda'!D44</f>
        <v>0</v>
      </c>
      <c r="E44" s="23">
        <f>+'2. Önkormányzat'!E44+'3. PH'!E44+'4.GondozásiKp'!E44+'5. Könyvtár'!E44+'6. Konyha'!E44+'7. Óvoda'!E44</f>
        <v>0</v>
      </c>
      <c r="F44" s="427"/>
    </row>
    <row r="45" spans="1:6" x14ac:dyDescent="0.25">
      <c r="A45" s="10">
        <v>35</v>
      </c>
      <c r="B45" s="14" t="s">
        <v>48</v>
      </c>
      <c r="C45" s="14" t="s">
        <v>49</v>
      </c>
      <c r="D45" s="23">
        <f>+'2. Önkormányzat'!D45+'3. PH'!D45+'4.GondozásiKp'!D45+'5. Könyvtár'!D45+'6. Konyha'!D45+'7. Óvoda'!D45</f>
        <v>8356081</v>
      </c>
      <c r="E45" s="23">
        <f>+'2. Önkormányzat'!E45+'3. PH'!E45+'4.GondozásiKp'!E45+'5. Könyvtár'!E45+'6. Konyha'!E45+'7. Óvoda'!E45</f>
        <v>2297153</v>
      </c>
      <c r="F45" s="427">
        <f t="shared" si="0"/>
        <v>0.27490793830265647</v>
      </c>
    </row>
    <row r="46" spans="1:6" x14ac:dyDescent="0.25">
      <c r="A46" s="10">
        <v>36</v>
      </c>
      <c r="B46" s="14" t="s">
        <v>157</v>
      </c>
      <c r="C46" s="14" t="s">
        <v>49</v>
      </c>
      <c r="D46" s="23">
        <f>+'2. Önkormányzat'!D46+'3. PH'!D46+'4.GondozásiKp'!D46+'5. Könyvtár'!D46+'6. Konyha'!D46+'7. Óvoda'!D46</f>
        <v>8356081</v>
      </c>
      <c r="E46" s="23">
        <f>+'2. Önkormányzat'!E46+'3. PH'!E46+'4.GondozásiKp'!E46+'5. Könyvtár'!E46+'6. Konyha'!E46+'7. Óvoda'!E46</f>
        <v>2297153</v>
      </c>
      <c r="F46" s="427">
        <f t="shared" si="0"/>
        <v>0.27490793830265647</v>
      </c>
    </row>
    <row r="47" spans="1:6" x14ac:dyDescent="0.25">
      <c r="A47" s="10">
        <v>37</v>
      </c>
      <c r="B47" s="14" t="s">
        <v>128</v>
      </c>
      <c r="C47" s="14" t="s">
        <v>50</v>
      </c>
      <c r="D47" s="23">
        <f>+'2. Önkormányzat'!D47+'3. PH'!D47+'4.GondozásiKp'!D47+'5. Könyvtár'!D47+'6. Konyha'!D47+'7. Óvoda'!D47</f>
        <v>17712022</v>
      </c>
      <c r="E47" s="23">
        <f>+'2. Önkormányzat'!E47+'3. PH'!E47+'4.GondozásiKp'!E47+'5. Könyvtár'!E47+'6. Konyha'!E47+'7. Óvoda'!E47</f>
        <v>10270000</v>
      </c>
      <c r="F47" s="427">
        <f t="shared" si="0"/>
        <v>0.57983216145508398</v>
      </c>
    </row>
    <row r="48" spans="1:6" x14ac:dyDescent="0.25">
      <c r="A48" s="10">
        <v>38</v>
      </c>
      <c r="B48" s="14" t="s">
        <v>129</v>
      </c>
      <c r="C48" s="11" t="s">
        <v>51</v>
      </c>
      <c r="D48" s="23">
        <f>+'2. Önkormányzat'!D48+'3. PH'!D48+'4.GondozásiKp'!D48+'5. Könyvtár'!D48+'6. Konyha'!D48+'7. Óvoda'!D48</f>
        <v>7640000</v>
      </c>
      <c r="E48" s="23">
        <f>+'2. Önkormányzat'!E48+'3. PH'!E48+'4.GondozásiKp'!E48+'5. Könyvtár'!E48+'6. Konyha'!E48+'7. Óvoda'!E48</f>
        <v>750000</v>
      </c>
      <c r="F48" s="427">
        <f t="shared" si="0"/>
        <v>9.8167539267015713E-2</v>
      </c>
    </row>
    <row r="49" spans="1:6" x14ac:dyDescent="0.25">
      <c r="A49" s="10">
        <v>39</v>
      </c>
      <c r="B49" s="14" t="s">
        <v>130</v>
      </c>
      <c r="C49" s="11"/>
      <c r="D49" s="23">
        <f>+'2. Önkormányzat'!D49+'3. PH'!D49+'4.GondozásiKp'!D49+'5. Könyvtár'!D49+'6. Konyha'!D49+'7. Óvoda'!D49</f>
        <v>7640000</v>
      </c>
      <c r="E49" s="23">
        <f>+'2. Önkormányzat'!E49+'3. PH'!E49+'4.GondozásiKp'!E49+'5. Könyvtár'!E49+'6. Konyha'!E49+'7. Óvoda'!E49</f>
        <v>0</v>
      </c>
      <c r="F49" s="427">
        <f t="shared" si="0"/>
        <v>0</v>
      </c>
    </row>
    <row r="50" spans="1:6" x14ac:dyDescent="0.25">
      <c r="A50" s="10">
        <v>40</v>
      </c>
      <c r="B50" s="14" t="s">
        <v>52</v>
      </c>
      <c r="C50" s="11" t="s">
        <v>53</v>
      </c>
      <c r="D50" s="23">
        <f>+'2. Önkormányzat'!D50+'3. PH'!D50+'4.GondozásiKp'!D50+'5. Könyvtár'!D50+'6. Konyha'!D50+'7. Óvoda'!D50</f>
        <v>5000000</v>
      </c>
      <c r="E50" s="23">
        <f>+'2. Önkormányzat'!E50+'3. PH'!E50+'4.GondozásiKp'!E50+'5. Könyvtár'!E50+'6. Konyha'!E50+'7. Óvoda'!E50</f>
        <v>5000000</v>
      </c>
      <c r="F50" s="427">
        <f t="shared" si="0"/>
        <v>1</v>
      </c>
    </row>
    <row r="51" spans="1:6" x14ac:dyDescent="0.25">
      <c r="A51" s="10">
        <v>41</v>
      </c>
      <c r="B51" s="21" t="s">
        <v>186</v>
      </c>
      <c r="C51" s="13" t="s">
        <v>54</v>
      </c>
      <c r="D51" s="23">
        <f>+'2. Önkormányzat'!D51+'3. PH'!D51+'4.GondozásiKp'!D51+'5. Könyvtár'!D51+'6. Konyha'!D51+'7. Óvoda'!D51</f>
        <v>38708103</v>
      </c>
      <c r="E51" s="23">
        <f>+'2. Önkormányzat'!E51+'3. PH'!E51+'4.GondozásiKp'!E51+'5. Könyvtár'!E51+'6. Konyha'!E51+'7. Óvoda'!E51</f>
        <v>18317153</v>
      </c>
      <c r="F51" s="427">
        <f t="shared" si="0"/>
        <v>0.47321236589661858</v>
      </c>
    </row>
    <row r="52" spans="1:6" x14ac:dyDescent="0.25">
      <c r="A52" s="10"/>
      <c r="B52" s="21"/>
      <c r="C52" s="11"/>
      <c r="D52" s="23">
        <f>+'2. Önkormányzat'!D52+'3. PH'!D52+'4.GondozásiKp'!D52+'5. Könyvtár'!D52+'6. Konyha'!D52+'7. Óvoda'!D52</f>
        <v>0</v>
      </c>
      <c r="E52" s="23">
        <f>+'2. Önkormányzat'!E52+'3. PH'!E52+'4.GondozásiKp'!E52+'5. Könyvtár'!E52+'6. Konyha'!E52+'7. Óvoda'!E52</f>
        <v>0</v>
      </c>
      <c r="F52" s="427"/>
    </row>
    <row r="53" spans="1:6" x14ac:dyDescent="0.25">
      <c r="A53" s="501" t="s">
        <v>187</v>
      </c>
      <c r="B53" s="501"/>
      <c r="C53" s="11"/>
      <c r="D53" s="23">
        <f>+'2. Önkormányzat'!D53+'3. PH'!D53+'4.GondozásiKp'!D53+'5. Könyvtár'!D53+'6. Konyha'!D53+'7. Óvoda'!D53</f>
        <v>0</v>
      </c>
      <c r="E53" s="23">
        <f>+'2. Önkormányzat'!E53+'3. PH'!E53+'4.GondozásiKp'!E53+'5. Könyvtár'!E53+'6. Konyha'!E53+'7. Óvoda'!E53</f>
        <v>0</v>
      </c>
      <c r="F53" s="427"/>
    </row>
    <row r="54" spans="1:6" x14ac:dyDescent="0.25">
      <c r="A54" s="10">
        <v>42</v>
      </c>
      <c r="B54" s="12" t="s">
        <v>131</v>
      </c>
      <c r="C54" s="12" t="s">
        <v>55</v>
      </c>
      <c r="D54" s="23">
        <f>+'2. Önkormányzat'!D54+'3. PH'!D54+'4.GondozásiKp'!D54+'5. Könyvtár'!D54+'6. Konyha'!D54+'7. Óvoda'!D54</f>
        <v>750000</v>
      </c>
      <c r="E54" s="23">
        <f>+'2. Önkormányzat'!E54+'3. PH'!E54+'4.GondozásiKp'!E54+'5. Könyvtár'!E54+'6. Konyha'!E54+'7. Óvoda'!E54</f>
        <v>0</v>
      </c>
      <c r="F54" s="427">
        <f t="shared" si="0"/>
        <v>0</v>
      </c>
    </row>
    <row r="55" spans="1:6" x14ac:dyDescent="0.25">
      <c r="A55" s="10">
        <v>51</v>
      </c>
      <c r="B55" s="12" t="s">
        <v>56</v>
      </c>
      <c r="C55" s="12" t="s">
        <v>57</v>
      </c>
      <c r="D55" s="23">
        <f>+'2. Önkormányzat'!D55+'3. PH'!D55+'4.GondozásiKp'!D55+'5. Könyvtár'!D55+'6. Konyha'!D55+'7. Óvoda'!D55</f>
        <v>5426225</v>
      </c>
      <c r="E55" s="23">
        <f>+'2. Önkormányzat'!E55+'3. PH'!E55+'4.GondozásiKp'!E55+'5. Könyvtár'!E55+'6. Konyha'!E55+'7. Óvoda'!E55</f>
        <v>2500000</v>
      </c>
      <c r="F55" s="427">
        <f t="shared" si="0"/>
        <v>0.46072545830664963</v>
      </c>
    </row>
    <row r="56" spans="1:6" x14ac:dyDescent="0.25">
      <c r="A56" s="10">
        <v>53</v>
      </c>
      <c r="B56" s="12" t="s">
        <v>58</v>
      </c>
      <c r="C56" s="12" t="s">
        <v>59</v>
      </c>
      <c r="D56" s="23">
        <f>+'2. Önkormányzat'!D56+'3. PH'!D56+'4.GondozásiKp'!D56+'5. Könyvtár'!D56+'6. Konyha'!D56+'7. Óvoda'!D56</f>
        <v>1465080</v>
      </c>
      <c r="E56" s="23">
        <f>+'2. Önkormányzat'!E56+'3. PH'!E56+'4.GondozásiKp'!E56+'5. Könyvtár'!E56+'6. Konyha'!E56+'7. Óvoda'!E56</f>
        <v>675000</v>
      </c>
      <c r="F56" s="427">
        <f t="shared" si="0"/>
        <v>0.46072569416004588</v>
      </c>
    </row>
    <row r="57" spans="1:6" x14ac:dyDescent="0.25">
      <c r="A57" s="10">
        <v>54</v>
      </c>
      <c r="B57" s="21" t="s">
        <v>188</v>
      </c>
      <c r="C57" s="13" t="s">
        <v>60</v>
      </c>
      <c r="D57" s="23">
        <f>+'2. Önkormányzat'!D57+'3. PH'!D57+'4.GondozásiKp'!D57+'5. Könyvtár'!D57+'6. Konyha'!D57+'7. Óvoda'!D57</f>
        <v>7641305</v>
      </c>
      <c r="E57" s="23">
        <f>+'2. Önkormányzat'!E57+'3. PH'!E57+'4.GondozásiKp'!E57+'5. Könyvtár'!E57+'6. Konyha'!E57+'7. Óvoda'!E57</f>
        <v>3175000</v>
      </c>
      <c r="F57" s="427">
        <f t="shared" si="0"/>
        <v>0.41550494320014708</v>
      </c>
    </row>
    <row r="58" spans="1:6" x14ac:dyDescent="0.25">
      <c r="A58" s="10"/>
      <c r="B58" s="21"/>
      <c r="C58" s="11"/>
      <c r="D58" s="23">
        <f>+'2. Önkormányzat'!D58+'3. PH'!D58+'4.GondozásiKp'!D58+'5. Könyvtár'!D58+'6. Konyha'!D58+'7. Óvoda'!D58</f>
        <v>0</v>
      </c>
      <c r="E58" s="23">
        <f>+'2. Önkormányzat'!E58+'3. PH'!E58+'4.GondozásiKp'!E58+'5. Könyvtár'!E58+'6. Konyha'!E58+'7. Óvoda'!E58</f>
        <v>0</v>
      </c>
      <c r="F58" s="427"/>
    </row>
    <row r="59" spans="1:6" x14ac:dyDescent="0.25">
      <c r="A59" s="502" t="s">
        <v>189</v>
      </c>
      <c r="B59" s="502"/>
      <c r="C59" s="11"/>
      <c r="D59" s="23">
        <f>+'2. Önkormányzat'!D59+'3. PH'!D59+'4.GondozásiKp'!D59+'5. Könyvtár'!D59+'6. Konyha'!D59+'7. Óvoda'!D59</f>
        <v>0</v>
      </c>
      <c r="E59" s="23">
        <f>+'2. Önkormányzat'!E59+'3. PH'!E59+'4.GondozásiKp'!E59+'5. Könyvtár'!E59+'6. Konyha'!E59+'7. Óvoda'!E59</f>
        <v>0</v>
      </c>
      <c r="F59" s="427"/>
    </row>
    <row r="60" spans="1:6" x14ac:dyDescent="0.25">
      <c r="A60" s="10">
        <v>55</v>
      </c>
      <c r="B60" s="12" t="s">
        <v>61</v>
      </c>
      <c r="C60" s="12" t="s">
        <v>62</v>
      </c>
      <c r="D60" s="23">
        <f>+'2. Önkormányzat'!D60+'3. PH'!D60+'4.GondozásiKp'!D60+'5. Könyvtár'!D60+'6. Konyha'!D60+'7. Óvoda'!D60</f>
        <v>20594197</v>
      </c>
      <c r="E60" s="23">
        <f>+'2. Önkormányzat'!E60+'3. PH'!E60+'4.GondozásiKp'!E60+'5. Könyvtár'!E60+'6. Konyha'!E60+'7. Óvoda'!E60</f>
        <v>0</v>
      </c>
      <c r="F60" s="427">
        <f t="shared" si="0"/>
        <v>0</v>
      </c>
    </row>
    <row r="61" spans="1:6" x14ac:dyDescent="0.25">
      <c r="A61" s="10">
        <v>56</v>
      </c>
      <c r="B61" s="12" t="s">
        <v>63</v>
      </c>
      <c r="C61" s="12" t="s">
        <v>64</v>
      </c>
      <c r="D61" s="23">
        <f>+'2. Önkormányzat'!D61+'3. PH'!D61+'4.GondozásiKp'!D61+'5. Könyvtár'!D61+'6. Konyha'!D61+'7. Óvoda'!D61</f>
        <v>5560433</v>
      </c>
      <c r="E61" s="23">
        <f>+'2. Önkormányzat'!E61+'3. PH'!E61+'4.GondozásiKp'!E61+'5. Könyvtár'!E61+'6. Konyha'!E61+'7. Óvoda'!E61</f>
        <v>0</v>
      </c>
      <c r="F61" s="427">
        <f t="shared" si="0"/>
        <v>0</v>
      </c>
    </row>
    <row r="62" spans="1:6" x14ac:dyDescent="0.25">
      <c r="A62" s="10">
        <v>57</v>
      </c>
      <c r="B62" s="21" t="s">
        <v>190</v>
      </c>
      <c r="C62" s="13" t="s">
        <v>65</v>
      </c>
      <c r="D62" s="23">
        <f>+'2. Önkormányzat'!D62+'3. PH'!D62+'4.GondozásiKp'!D62+'5. Könyvtár'!D62+'6. Konyha'!D62+'7. Óvoda'!D62</f>
        <v>26154630</v>
      </c>
      <c r="E62" s="23">
        <f>+'2. Önkormányzat'!E62+'3. PH'!E62+'4.GondozásiKp'!E62+'5. Könyvtár'!E62+'6. Konyha'!E62+'7. Óvoda'!E62</f>
        <v>0</v>
      </c>
      <c r="F62" s="427">
        <f t="shared" si="0"/>
        <v>0</v>
      </c>
    </row>
    <row r="63" spans="1:6" x14ac:dyDescent="0.25">
      <c r="A63" s="10"/>
      <c r="B63" s="13"/>
      <c r="C63" s="11"/>
      <c r="D63" s="23">
        <f>+'2. Önkormányzat'!D63+'3. PH'!D63+'4.GondozásiKp'!D63+'5. Könyvtár'!D63+'6. Konyha'!D63+'7. Óvoda'!D63</f>
        <v>0</v>
      </c>
      <c r="E63" s="23">
        <f>+'2. Önkormányzat'!E63+'3. PH'!E63+'4.GondozásiKp'!E63+'5. Könyvtár'!E63+'6. Konyha'!E63+'7. Óvoda'!E63</f>
        <v>0</v>
      </c>
      <c r="F63" s="427"/>
    </row>
    <row r="64" spans="1:6" x14ac:dyDescent="0.25">
      <c r="A64" s="501" t="s">
        <v>191</v>
      </c>
      <c r="B64" s="501"/>
      <c r="C64" s="11"/>
      <c r="D64" s="23">
        <f>+'2. Önkormányzat'!D64+'3. PH'!D64+'4.GondozásiKp'!D64+'5. Könyvtár'!D64+'6. Konyha'!D64+'7. Óvoda'!D64</f>
        <v>0</v>
      </c>
      <c r="E64" s="23">
        <f>+'2. Önkormányzat'!E64+'3. PH'!E64+'4.GondozásiKp'!E64+'5. Könyvtár'!E64+'6. Konyha'!E64+'7. Óvoda'!E64</f>
        <v>0</v>
      </c>
      <c r="F64" s="427"/>
    </row>
    <row r="65" spans="1:6" x14ac:dyDescent="0.25">
      <c r="A65" s="10">
        <v>58</v>
      </c>
      <c r="B65" s="12" t="s">
        <v>133</v>
      </c>
      <c r="C65" s="12" t="s">
        <v>66</v>
      </c>
      <c r="D65" s="23">
        <f>+'2. Önkormányzat'!D65+'3. PH'!D65+'4.GondozásiKp'!D65+'5. Könyvtár'!D65+'6. Konyha'!D65+'7. Óvoda'!D65</f>
        <v>130000</v>
      </c>
      <c r="E65" s="23">
        <f>+'2. Önkormányzat'!E65+'3. PH'!E65+'4.GondozásiKp'!E65+'5. Könyvtár'!E65+'6. Konyha'!E65+'7. Óvoda'!E65</f>
        <v>130000</v>
      </c>
      <c r="F65" s="427">
        <f t="shared" si="0"/>
        <v>1</v>
      </c>
    </row>
    <row r="66" spans="1:6" x14ac:dyDescent="0.25">
      <c r="A66" s="10">
        <v>59</v>
      </c>
      <c r="B66" s="14" t="s">
        <v>134</v>
      </c>
      <c r="C66" s="11"/>
      <c r="D66" s="23">
        <f>+'2. Önkormányzat'!D66+'3. PH'!D66+'4.GondozásiKp'!D66+'5. Könyvtár'!D66+'6. Konyha'!D66+'7. Óvoda'!D66</f>
        <v>0</v>
      </c>
      <c r="E66" s="23">
        <f>+'2. Önkormányzat'!E66+'3. PH'!E66+'4.GondozásiKp'!E66+'5. Könyvtár'!E66+'6. Konyha'!E66+'7. Óvoda'!E66</f>
        <v>0</v>
      </c>
      <c r="F66" s="427"/>
    </row>
    <row r="67" spans="1:6" x14ac:dyDescent="0.25">
      <c r="A67" s="10">
        <v>60</v>
      </c>
      <c r="B67" s="12" t="s">
        <v>563</v>
      </c>
      <c r="C67" s="12" t="s">
        <v>564</v>
      </c>
      <c r="D67" s="23">
        <f>+'2. Önkormányzat'!D67+'3. PH'!D67+'4.GondozásiKp'!D67+'5. Könyvtár'!D67+'6. Konyha'!D67+'7. Óvoda'!D67</f>
        <v>5078577</v>
      </c>
      <c r="E67" s="23">
        <f>+'2. Önkormányzat'!E67+'3. PH'!E67+'4.GondozásiKp'!E67+'5. Könyvtár'!E67+'6. Konyha'!E67+'7. Óvoda'!E67</f>
        <v>0</v>
      </c>
      <c r="F67" s="427">
        <f t="shared" si="0"/>
        <v>0</v>
      </c>
    </row>
    <row r="68" spans="1:6" x14ac:dyDescent="0.25">
      <c r="A68" s="10">
        <v>61</v>
      </c>
      <c r="B68" s="13" t="s">
        <v>158</v>
      </c>
      <c r="C68" s="13" t="s">
        <v>67</v>
      </c>
      <c r="D68" s="23">
        <f>+'2. Önkormányzat'!D68+'3. PH'!D68+'4.GondozásiKp'!D68+'5. Könyvtár'!D68+'6. Konyha'!D68+'7. Óvoda'!D68</f>
        <v>5208577</v>
      </c>
      <c r="E68" s="23">
        <f>+'2. Önkormányzat'!E68+'3. PH'!E68+'4.GondozásiKp'!E68+'5. Könyvtár'!E68+'6. Konyha'!E68+'7. Óvoda'!E68</f>
        <v>130000</v>
      </c>
      <c r="F68" s="427">
        <f t="shared" si="0"/>
        <v>2.4958832325988462E-2</v>
      </c>
    </row>
    <row r="69" spans="1:6" x14ac:dyDescent="0.25">
      <c r="A69" s="10"/>
      <c r="B69" s="13"/>
      <c r="C69" s="11"/>
      <c r="D69" s="23">
        <f>+'2. Önkormányzat'!D69+'3. PH'!D69+'4.GondozásiKp'!D69+'5. Könyvtár'!D69+'6. Konyha'!D69+'7. Óvoda'!D69</f>
        <v>0</v>
      </c>
      <c r="E69" s="23">
        <f>+'2. Önkormányzat'!E69+'3. PH'!E69+'4.GondozásiKp'!E69+'5. Könyvtár'!E69+'6. Konyha'!E69+'7. Óvoda'!E69</f>
        <v>0</v>
      </c>
      <c r="F69" s="427"/>
    </row>
    <row r="70" spans="1:6" x14ac:dyDescent="0.25">
      <c r="A70" s="10"/>
      <c r="B70" s="13"/>
      <c r="C70" s="11"/>
      <c r="D70" s="23">
        <f>+'2. Önkormányzat'!D70+'3. PH'!D70+'4.GondozásiKp'!D70+'5. Könyvtár'!D70+'6. Konyha'!D70+'7. Óvoda'!D70</f>
        <v>0</v>
      </c>
      <c r="E70" s="23">
        <f>+'2. Önkormányzat'!E70+'3. PH'!E70+'4.GondozásiKp'!E70+'5. Könyvtár'!E70+'6. Konyha'!E70+'7. Óvoda'!E70</f>
        <v>0</v>
      </c>
      <c r="F70" s="427"/>
    </row>
    <row r="71" spans="1:6" ht="15.75" x14ac:dyDescent="0.25">
      <c r="A71" s="10">
        <v>62</v>
      </c>
      <c r="B71" s="15" t="s">
        <v>167</v>
      </c>
      <c r="C71" s="15" t="s">
        <v>68</v>
      </c>
      <c r="D71" s="23">
        <f>+'2. Önkormányzat'!D71+'3. PH'!D71+'4.GondozásiKp'!D71+'5. Könyvtár'!D71+'6. Konyha'!D71+'7. Óvoda'!D71</f>
        <v>663608389</v>
      </c>
      <c r="E71" s="23">
        <f>+'2. Önkormányzat'!E71+'3. PH'!E71+'4.GondozásiKp'!E71+'5. Könyvtár'!E71+'6. Konyha'!E71+'7. Óvoda'!E71</f>
        <v>646069527.87</v>
      </c>
      <c r="F71" s="427">
        <f t="shared" ref="F71:F132" si="1">+E71/D71</f>
        <v>0.9735704650201461</v>
      </c>
    </row>
    <row r="72" spans="1:6" ht="15.75" x14ac:dyDescent="0.25">
      <c r="A72" s="10"/>
      <c r="B72" s="15"/>
      <c r="C72" s="11"/>
      <c r="D72" s="23">
        <f>+'2. Önkormányzat'!D72+'3. PH'!D72+'4.GondozásiKp'!D72+'5. Könyvtár'!D72+'6. Konyha'!D72+'7. Óvoda'!D72</f>
        <v>0</v>
      </c>
      <c r="E72" s="23">
        <f>+'2. Önkormányzat'!E72+'3. PH'!E72+'4.GondozásiKp'!E72+'5. Könyvtár'!E72+'6. Konyha'!E72+'7. Óvoda'!E72</f>
        <v>0</v>
      </c>
      <c r="F72" s="427"/>
    </row>
    <row r="73" spans="1:6" x14ac:dyDescent="0.25">
      <c r="A73" s="501" t="s">
        <v>192</v>
      </c>
      <c r="B73" s="501"/>
      <c r="C73" s="11"/>
      <c r="D73" s="23">
        <f>+'2. Önkormányzat'!D73+'3. PH'!D73+'4.GondozásiKp'!D73+'5. Könyvtár'!D73+'6. Konyha'!D73+'7. Óvoda'!D73</f>
        <v>0</v>
      </c>
      <c r="E73" s="23">
        <f>+'2. Önkormányzat'!E73+'3. PH'!E73+'4.GondozásiKp'!E73+'5. Könyvtár'!E73+'6. Konyha'!E73+'7. Óvoda'!E73</f>
        <v>0</v>
      </c>
      <c r="F73" s="427"/>
    </row>
    <row r="74" spans="1:6" x14ac:dyDescent="0.25">
      <c r="A74" s="10">
        <v>63</v>
      </c>
      <c r="B74" s="11" t="s">
        <v>135</v>
      </c>
      <c r="C74" s="11" t="s">
        <v>69</v>
      </c>
      <c r="D74" s="23">
        <f>+'2. Önkormányzat'!D74+'3. PH'!D74+'4.GondozásiKp'!D74+'5. Könyvtár'!D74+'6. Konyha'!D74+'7. Óvoda'!D74</f>
        <v>215531577</v>
      </c>
      <c r="E74" s="23">
        <f>+'2. Önkormányzat'!E74+'3. PH'!E74+'4.GondozásiKp'!E74+'5. Könyvtár'!E74+'6. Konyha'!E74+'7. Óvoda'!E74</f>
        <v>190000000</v>
      </c>
      <c r="F74" s="427">
        <f t="shared" si="1"/>
        <v>0.88154136226637458</v>
      </c>
    </row>
    <row r="75" spans="1:6" x14ac:dyDescent="0.25">
      <c r="A75" s="10">
        <v>64</v>
      </c>
      <c r="B75" s="11" t="s">
        <v>168</v>
      </c>
      <c r="C75" s="11" t="s">
        <v>70</v>
      </c>
      <c r="D75" s="23">
        <f>+'2. Önkormányzat'!D75+'3. PH'!D75+'4.GondozásiKp'!D75+'5. Könyvtár'!D75+'6. Konyha'!D75+'7. Óvoda'!D75</f>
        <v>215531577</v>
      </c>
      <c r="E75" s="23">
        <f>+'2. Önkormányzat'!E75+'3. PH'!E75+'4.GondozásiKp'!E75+'5. Könyvtár'!E75+'6. Konyha'!E75+'7. Óvoda'!E75</f>
        <v>190000000</v>
      </c>
      <c r="F75" s="427">
        <f t="shared" si="1"/>
        <v>0.88154136226637458</v>
      </c>
    </row>
    <row r="76" spans="1:6" x14ac:dyDescent="0.25">
      <c r="A76" s="10">
        <v>65</v>
      </c>
      <c r="B76" s="11" t="s">
        <v>71</v>
      </c>
      <c r="C76" s="11" t="s">
        <v>72</v>
      </c>
      <c r="D76" s="23">
        <f>+'2. Önkormányzat'!D76+'3. PH'!D76+'4.GondozásiKp'!D76+'5. Könyvtár'!D76+'6. Konyha'!D76+'7. Óvoda'!D76</f>
        <v>12644490</v>
      </c>
      <c r="E76" s="23">
        <f>+'2. Önkormányzat'!E76+'3. PH'!E76+'4.GondozásiKp'!E76+'5. Könyvtár'!E76+'6. Konyha'!E76+'7. Óvoda'!E76</f>
        <v>0</v>
      </c>
      <c r="F76" s="427">
        <f t="shared" si="1"/>
        <v>0</v>
      </c>
    </row>
    <row r="77" spans="1:6" x14ac:dyDescent="0.25">
      <c r="A77" s="10">
        <v>66</v>
      </c>
      <c r="B77" s="11" t="s">
        <v>136</v>
      </c>
      <c r="C77" s="11" t="s">
        <v>73</v>
      </c>
      <c r="D77" s="23"/>
      <c r="E77" s="23"/>
      <c r="F77" s="427"/>
    </row>
    <row r="78" spans="1:6" x14ac:dyDescent="0.25">
      <c r="A78" s="10">
        <v>67</v>
      </c>
      <c r="B78" s="12" t="s">
        <v>169</v>
      </c>
      <c r="C78" s="12" t="s">
        <v>74</v>
      </c>
      <c r="D78" s="23">
        <f>+D75+D76</f>
        <v>228176067</v>
      </c>
      <c r="E78" s="23">
        <f>+E75+E76</f>
        <v>190000000</v>
      </c>
      <c r="F78" s="427">
        <f t="shared" si="1"/>
        <v>0.83269031015421968</v>
      </c>
    </row>
    <row r="79" spans="1:6" ht="15.75" x14ac:dyDescent="0.25">
      <c r="A79" s="10">
        <v>68</v>
      </c>
      <c r="B79" s="36" t="s">
        <v>198</v>
      </c>
      <c r="C79" s="15" t="s">
        <v>75</v>
      </c>
      <c r="D79" s="23">
        <f>+D78</f>
        <v>228176067</v>
      </c>
      <c r="E79" s="23">
        <f>+E78</f>
        <v>190000000</v>
      </c>
      <c r="F79" s="427">
        <f t="shared" si="1"/>
        <v>0.83269031015421968</v>
      </c>
    </row>
    <row r="80" spans="1:6" ht="15.75" x14ac:dyDescent="0.25">
      <c r="A80" s="10"/>
      <c r="B80" s="15"/>
      <c r="C80" s="11"/>
      <c r="D80" s="23">
        <f>'[1]2. Önkormányzat'!D89+'[1]3. PH'!D89+'[1]4.GondozásiKp'!D89+'[1]5. Könyvtár'!D89+'[1]6. Konyha'!D89+'[1]7. Óvoda'!D89</f>
        <v>0</v>
      </c>
      <c r="E80" s="23">
        <f>'[1]2. Önkormányzat'!E89+'[1]3. PH'!E89+'[1]4.GondozásiKp'!E89+'[1]5. Könyvtár'!E89+'[1]6. Konyha'!E89+'[1]7. Óvoda'!E89</f>
        <v>0</v>
      </c>
      <c r="F80" s="427"/>
    </row>
    <row r="81" spans="1:6" x14ac:dyDescent="0.25">
      <c r="A81" s="501" t="s">
        <v>193</v>
      </c>
      <c r="B81" s="501"/>
      <c r="C81" s="11"/>
      <c r="D81" s="23">
        <f>'[1]2. Önkormányzat'!D90+'[1]3. PH'!D90+'[1]4.GondozásiKp'!D90+'[1]5. Könyvtár'!D90+'[1]6. Konyha'!D90+'[1]7. Óvoda'!D90</f>
        <v>0</v>
      </c>
      <c r="E81" s="23">
        <f>'[1]2. Önkormányzat'!E90+'[1]3. PH'!E90+'[1]4.GondozásiKp'!E90+'[1]5. Könyvtár'!E90+'[1]6. Konyha'!E90+'[1]7. Óvoda'!E90</f>
        <v>0</v>
      </c>
      <c r="F81" s="427"/>
    </row>
    <row r="82" spans="1:6" x14ac:dyDescent="0.25">
      <c r="A82" s="10">
        <v>69</v>
      </c>
      <c r="B82" s="11" t="s">
        <v>76</v>
      </c>
      <c r="C82" s="11" t="s">
        <v>77</v>
      </c>
      <c r="D82" s="23">
        <f>+'2. Önkormányzat'!D82+'3. PH'!D82+'4.GondozásiKp'!D82+'5. Könyvtár'!D82+'6. Konyha'!D82+'7. Óvoda'!D82</f>
        <v>130755301</v>
      </c>
      <c r="E82" s="23">
        <f>+'2. Önkormányzat'!E82+'3. PH'!E82+'4.GondozásiKp'!E82+'5. Könyvtár'!E82+'6. Konyha'!E82+'7. Óvoda'!E82</f>
        <v>130832569</v>
      </c>
      <c r="F82" s="427">
        <f t="shared" si="1"/>
        <v>1.0005909358887102</v>
      </c>
    </row>
    <row r="83" spans="1:6" x14ac:dyDescent="0.25">
      <c r="A83" s="10">
        <v>70</v>
      </c>
      <c r="B83" s="11" t="s">
        <v>78</v>
      </c>
      <c r="C83" s="11" t="s">
        <v>79</v>
      </c>
      <c r="D83" s="23">
        <f>+'2. Önkormányzat'!D83+'3. PH'!D83+'4.GondozásiKp'!D83+'5. Könyvtár'!D83+'6. Konyha'!D83+'7. Óvoda'!D83</f>
        <v>80016107</v>
      </c>
      <c r="E83" s="23">
        <f>+'2. Önkormányzat'!E83+'3. PH'!E83+'4.GondozásiKp'!E83+'5. Könyvtár'!E83+'6. Konyha'!E83+'7. Óvoda'!E83</f>
        <v>82693930</v>
      </c>
      <c r="F83" s="427">
        <f t="shared" si="1"/>
        <v>1.0334660495292529</v>
      </c>
    </row>
    <row r="84" spans="1:6" x14ac:dyDescent="0.25">
      <c r="A84" s="10">
        <v>71</v>
      </c>
      <c r="B84" s="11" t="s">
        <v>137</v>
      </c>
      <c r="C84" s="11" t="s">
        <v>80</v>
      </c>
      <c r="D84" s="23">
        <f>+'2. Önkormányzat'!D84+'3. PH'!D84+'4.GondozásiKp'!D84+'5. Könyvtár'!D84+'6. Konyha'!D84+'7. Óvoda'!D84</f>
        <v>119710948</v>
      </c>
      <c r="E84" s="23">
        <f>+'2. Önkormányzat'!E84+'3. PH'!E84+'4.GondozásiKp'!E84+'5. Könyvtár'!E84+'6. Konyha'!E84+'7. Óvoda'!E84</f>
        <v>125735605</v>
      </c>
      <c r="F84" s="427">
        <f t="shared" si="1"/>
        <v>1.0503267002780732</v>
      </c>
    </row>
    <row r="85" spans="1:6" x14ac:dyDescent="0.25">
      <c r="A85" s="10">
        <v>72</v>
      </c>
      <c r="B85" s="11" t="s">
        <v>138</v>
      </c>
      <c r="C85" s="11" t="s">
        <v>81</v>
      </c>
      <c r="D85" s="23">
        <f>+'2. Önkormányzat'!D85+'3. PH'!D85+'4.GondozásiKp'!D85+'5. Könyvtár'!D85+'6. Konyha'!D85+'7. Óvoda'!D85</f>
        <v>5201368</v>
      </c>
      <c r="E85" s="23">
        <f>+'2. Önkormányzat'!E85+'3. PH'!E85+'4.GondozásiKp'!E85+'5. Könyvtár'!E85+'6. Konyha'!E85+'7. Óvoda'!E85</f>
        <v>7879270</v>
      </c>
      <c r="F85" s="427">
        <f t="shared" si="1"/>
        <v>1.5148457098209549</v>
      </c>
    </row>
    <row r="86" spans="1:6" x14ac:dyDescent="0.25">
      <c r="A86" s="10">
        <v>73</v>
      </c>
      <c r="B86" s="11" t="s">
        <v>82</v>
      </c>
      <c r="C86" s="11" t="s">
        <v>83</v>
      </c>
      <c r="D86" s="23">
        <f>+'2. Önkormányzat'!D86+'3. PH'!D86+'4.GondozásiKp'!D86+'5. Könyvtár'!D86+'6. Konyha'!D86+'7. Óvoda'!D86</f>
        <v>0</v>
      </c>
      <c r="E86" s="23">
        <f>+'2. Önkormányzat'!E86+'3. PH'!E86+'4.GondozásiKp'!E86+'5. Könyvtár'!E86+'6. Konyha'!E86+'7. Óvoda'!E86</f>
        <v>0</v>
      </c>
      <c r="F86" s="427"/>
    </row>
    <row r="87" spans="1:6" x14ac:dyDescent="0.25">
      <c r="A87" s="10">
        <v>74</v>
      </c>
      <c r="B87" s="11" t="s">
        <v>565</v>
      </c>
      <c r="C87" s="11" t="s">
        <v>566</v>
      </c>
      <c r="D87" s="23">
        <f>+'2. Önkormányzat'!D87+'3. PH'!D87+'4.GondozásiKp'!D87+'5. Könyvtár'!D87+'6. Konyha'!D87+'7. Óvoda'!D87</f>
        <v>763210</v>
      </c>
      <c r="E87" s="23">
        <f>+'2. Önkormányzat'!E87+'3. PH'!E87+'4.GondozásiKp'!E87+'5. Könyvtár'!E87+'6. Konyha'!E87+'7. Óvoda'!E87</f>
        <v>0</v>
      </c>
      <c r="F87" s="427">
        <f t="shared" si="1"/>
        <v>0</v>
      </c>
    </row>
    <row r="88" spans="1:6" x14ac:dyDescent="0.25">
      <c r="A88" s="10">
        <v>75</v>
      </c>
      <c r="B88" s="12" t="s">
        <v>175</v>
      </c>
      <c r="C88" s="12" t="s">
        <v>84</v>
      </c>
      <c r="D88" s="23">
        <f>+'2. Önkormányzat'!D88+'3. PH'!D88+'4.GondozásiKp'!D88+'5. Könyvtár'!D88+'6. Konyha'!D88+'7. Óvoda'!D88</f>
        <v>336446934</v>
      </c>
      <c r="E88" s="23">
        <f>+'2. Önkormányzat'!E88+'3. PH'!E88+'4.GondozásiKp'!E88+'5. Könyvtár'!E88+'6. Konyha'!E88+'7. Óvoda'!E88</f>
        <v>347141374</v>
      </c>
      <c r="F88" s="427">
        <f t="shared" si="1"/>
        <v>1.0317864094431011</v>
      </c>
    </row>
    <row r="89" spans="1:6" x14ac:dyDescent="0.25">
      <c r="A89" s="10">
        <v>76</v>
      </c>
      <c r="B89" s="12" t="s">
        <v>117</v>
      </c>
      <c r="C89" s="12" t="s">
        <v>85</v>
      </c>
      <c r="D89" s="23">
        <f>+'2. Önkormányzat'!D89+'3. PH'!D89+'4.GondozásiKp'!D89+'5. Könyvtár'!D89+'6. Konyha'!D89+'7. Óvoda'!D89</f>
        <v>79282027</v>
      </c>
      <c r="E89" s="23">
        <f>+'2. Önkormányzat'!E89+'3. PH'!E89+'4.GondozásiKp'!E89+'5. Könyvtár'!E89+'6. Konyha'!E89+'7. Óvoda'!E89</f>
        <v>83424984</v>
      </c>
      <c r="F89" s="427">
        <f t="shared" si="1"/>
        <v>1.0522559419425541</v>
      </c>
    </row>
    <row r="90" spans="1:6" x14ac:dyDescent="0.25">
      <c r="A90" s="10">
        <v>81</v>
      </c>
      <c r="B90" s="13" t="s">
        <v>176</v>
      </c>
      <c r="C90" s="13" t="s">
        <v>86</v>
      </c>
      <c r="D90" s="23">
        <f>+'2. Önkormányzat'!D90+'3. PH'!D90+'4.GondozásiKp'!D90+'5. Könyvtár'!D90+'6. Konyha'!D90+'7. Óvoda'!D90</f>
        <v>415728961</v>
      </c>
      <c r="E90" s="23">
        <f>+'2. Önkormányzat'!E90+'3. PH'!E90+'4.GondozásiKp'!E90+'5. Könyvtár'!E90+'6. Konyha'!E90+'7. Óvoda'!E90</f>
        <v>430566358</v>
      </c>
      <c r="F90" s="427">
        <f t="shared" si="1"/>
        <v>1.0356900730810525</v>
      </c>
    </row>
    <row r="91" spans="1:6" x14ac:dyDescent="0.25">
      <c r="A91" s="10"/>
      <c r="B91" s="13"/>
      <c r="C91" s="11"/>
      <c r="D91" s="23">
        <f>+'2. Önkormányzat'!D91+'3. PH'!D91+'4.GondozásiKp'!D91+'5. Könyvtár'!D91+'6. Konyha'!D91+'7. Óvoda'!D91</f>
        <v>0</v>
      </c>
      <c r="E91" s="23">
        <f>+'2. Önkormányzat'!E91+'3. PH'!E91+'4.GondozásiKp'!E91+'5. Könyvtár'!E91+'6. Konyha'!E91+'7. Óvoda'!E91</f>
        <v>0</v>
      </c>
      <c r="F91" s="427"/>
    </row>
    <row r="92" spans="1:6" x14ac:dyDescent="0.25">
      <c r="A92" s="501" t="s">
        <v>194</v>
      </c>
      <c r="B92" s="501"/>
      <c r="C92" s="11"/>
      <c r="D92" s="23">
        <f>+'2. Önkormányzat'!D92+'3. PH'!D92+'4.GondozásiKp'!D92+'5. Könyvtár'!D92+'6. Konyha'!D92+'7. Óvoda'!D92</f>
        <v>0</v>
      </c>
      <c r="E92" s="23">
        <f>+'2. Önkormányzat'!E92+'3. PH'!E92+'4.GondozásiKp'!E92+'5. Könyvtár'!E92+'6. Konyha'!E92+'7. Óvoda'!E92</f>
        <v>0</v>
      </c>
      <c r="F92" s="427"/>
    </row>
    <row r="93" spans="1:6" x14ac:dyDescent="0.25">
      <c r="A93" s="10">
        <v>82</v>
      </c>
      <c r="B93" s="11" t="s">
        <v>139</v>
      </c>
      <c r="C93" s="11" t="s">
        <v>87</v>
      </c>
      <c r="D93" s="23">
        <f>+'2. Önkormányzat'!D93+'3. PH'!D93+'4.GondozásiKp'!D93+'5. Könyvtár'!D93+'6. Konyha'!D93+'7. Óvoda'!D93</f>
        <v>12000000</v>
      </c>
      <c r="E93" s="23">
        <f>+'2. Önkormányzat'!E93+'3. PH'!E93+'4.GondozásiKp'!E93+'5. Könyvtár'!E93+'6. Konyha'!E93+'7. Óvoda'!E93</f>
        <v>13000000</v>
      </c>
      <c r="F93" s="427">
        <f t="shared" si="1"/>
        <v>1.0833333333333333</v>
      </c>
    </row>
    <row r="94" spans="1:6" x14ac:dyDescent="0.25">
      <c r="A94" s="10">
        <v>84</v>
      </c>
      <c r="B94" s="13" t="s">
        <v>195</v>
      </c>
      <c r="C94" s="13" t="s">
        <v>88</v>
      </c>
      <c r="D94" s="23">
        <f>+'2. Önkormányzat'!D94+'3. PH'!D94+'4.GondozásiKp'!D94+'5. Könyvtár'!D94+'6. Konyha'!D94+'7. Óvoda'!D94</f>
        <v>12000000</v>
      </c>
      <c r="E94" s="23">
        <f>+'2. Önkormányzat'!E94+'3. PH'!E94+'4.GondozásiKp'!E94+'5. Könyvtár'!E94+'6. Konyha'!E94+'7. Óvoda'!E94</f>
        <v>13000000</v>
      </c>
      <c r="F94" s="427">
        <f t="shared" si="1"/>
        <v>1.0833333333333333</v>
      </c>
    </row>
    <row r="95" spans="1:6" x14ac:dyDescent="0.25">
      <c r="A95" s="10"/>
      <c r="B95" s="13"/>
      <c r="C95" s="11"/>
      <c r="D95" s="23">
        <f>+'2. Önkormányzat'!D95+'3. PH'!D95+'4.GondozásiKp'!D95+'5. Könyvtár'!D95+'6. Konyha'!D95+'7. Óvoda'!D95</f>
        <v>0</v>
      </c>
      <c r="E95" s="23">
        <f>+'2. Önkormányzat'!E95+'3. PH'!E95+'4.GondozásiKp'!E95+'5. Könyvtár'!E95+'6. Konyha'!E95+'7. Óvoda'!E95</f>
        <v>0</v>
      </c>
      <c r="F95" s="427"/>
    </row>
    <row r="96" spans="1:6" x14ac:dyDescent="0.25">
      <c r="A96" s="501" t="s">
        <v>196</v>
      </c>
      <c r="B96" s="501"/>
      <c r="C96" s="11"/>
      <c r="D96" s="23">
        <f>+'2. Önkormányzat'!D96+'3. PH'!D96+'4.GondozásiKp'!D96+'5. Könyvtár'!D96+'6. Konyha'!D96+'7. Óvoda'!D96</f>
        <v>0</v>
      </c>
      <c r="E96" s="23">
        <f>+'2. Önkormányzat'!E96+'3. PH'!E96+'4.GondozásiKp'!E96+'5. Könyvtár'!E96+'6. Konyha'!E96+'7. Óvoda'!E96</f>
        <v>0</v>
      </c>
      <c r="F96" s="427"/>
    </row>
    <row r="97" spans="1:6" x14ac:dyDescent="0.25">
      <c r="A97" s="10">
        <v>85</v>
      </c>
      <c r="B97" s="12" t="s">
        <v>140</v>
      </c>
      <c r="C97" s="12" t="s">
        <v>89</v>
      </c>
      <c r="D97" s="23">
        <f>+'2. Önkormányzat'!D97+'3. PH'!D97+'4.GondozásiKp'!D97+'5. Könyvtár'!D97+'6. Konyha'!D97+'7. Óvoda'!D97</f>
        <v>12000000</v>
      </c>
      <c r="E97" s="23">
        <f>+'2. Önkormányzat'!E97+'3. PH'!E97+'4.GondozásiKp'!E97+'5. Könyvtár'!E97+'6. Konyha'!E97+'7. Óvoda'!E97</f>
        <v>12000000</v>
      </c>
      <c r="F97" s="427">
        <f t="shared" si="1"/>
        <v>1</v>
      </c>
    </row>
    <row r="98" spans="1:6" x14ac:dyDescent="0.25">
      <c r="A98" s="10">
        <v>87</v>
      </c>
      <c r="B98" s="11" t="s">
        <v>141</v>
      </c>
      <c r="C98" s="11" t="s">
        <v>90</v>
      </c>
      <c r="D98" s="23">
        <f>+'2. Önkormányzat'!D98+'3. PH'!D98+'4.GondozásiKp'!D98+'5. Könyvtár'!D98+'6. Konyha'!D98+'7. Óvoda'!D98</f>
        <v>30000000</v>
      </c>
      <c r="E98" s="23">
        <f>+'2. Önkormányzat'!E98+'3. PH'!E98+'4.GondozásiKp'!E98+'5. Könyvtár'!E98+'6. Konyha'!E98+'7. Óvoda'!E98</f>
        <v>20000000</v>
      </c>
      <c r="F98" s="427">
        <f t="shared" si="1"/>
        <v>0.66666666666666663</v>
      </c>
    </row>
    <row r="99" spans="1:6" x14ac:dyDescent="0.25">
      <c r="A99" s="10">
        <v>89</v>
      </c>
      <c r="B99" s="11" t="s">
        <v>142</v>
      </c>
      <c r="C99" s="11" t="s">
        <v>91</v>
      </c>
      <c r="D99" s="23">
        <f>+'2. Önkormányzat'!D99+'3. PH'!D99+'4.GondozásiKp'!D99+'5. Könyvtár'!D99+'6. Konyha'!D99+'7. Óvoda'!D99</f>
        <v>728100</v>
      </c>
      <c r="E99" s="23">
        <f>+'2. Önkormányzat'!E99+'3. PH'!E99+'4.GondozásiKp'!E99+'5. Könyvtár'!E99+'6. Konyha'!E99+'7. Óvoda'!E99</f>
        <v>426000</v>
      </c>
      <c r="F99" s="427">
        <f t="shared" si="1"/>
        <v>0.58508446641944789</v>
      </c>
    </row>
    <row r="100" spans="1:6" x14ac:dyDescent="0.25">
      <c r="A100" s="10">
        <v>92</v>
      </c>
      <c r="B100" s="12" t="s">
        <v>170</v>
      </c>
      <c r="C100" s="12" t="s">
        <v>92</v>
      </c>
      <c r="D100" s="23">
        <f>+'2. Önkormányzat'!D100+'3. PH'!D100+'4.GondozásiKp'!D100+'5. Könyvtár'!D100+'6. Konyha'!D100+'7. Óvoda'!D100</f>
        <v>30728100</v>
      </c>
      <c r="E100" s="23">
        <f>+'2. Önkormányzat'!E100+'3. PH'!E100+'4.GondozásiKp'!E100+'5. Könyvtár'!E100+'6. Konyha'!E100+'7. Óvoda'!E100</f>
        <v>20426000</v>
      </c>
      <c r="F100" s="427">
        <f t="shared" si="1"/>
        <v>0.66473358261656268</v>
      </c>
    </row>
    <row r="101" spans="1:6" x14ac:dyDescent="0.25">
      <c r="A101" s="10">
        <v>93</v>
      </c>
      <c r="B101" s="12" t="s">
        <v>143</v>
      </c>
      <c r="C101" s="12" t="s">
        <v>93</v>
      </c>
      <c r="D101" s="23">
        <f>+'2. Önkormányzat'!D101+'3. PH'!D101+'4.GondozásiKp'!D101+'5. Könyvtár'!D101+'6. Konyha'!D101+'7. Óvoda'!D101</f>
        <v>3000000</v>
      </c>
      <c r="E101" s="23">
        <f>+'2. Önkormányzat'!E101+'3. PH'!E101+'4.GondozásiKp'!E101+'5. Könyvtár'!E101+'6. Konyha'!E101+'7. Óvoda'!E101</f>
        <v>3920000</v>
      </c>
      <c r="F101" s="427">
        <f t="shared" si="1"/>
        <v>1.3066666666666666</v>
      </c>
    </row>
    <row r="102" spans="1:6" x14ac:dyDescent="0.25">
      <c r="A102" s="10">
        <v>94</v>
      </c>
      <c r="B102" s="21" t="s">
        <v>197</v>
      </c>
      <c r="C102" s="13" t="s">
        <v>94</v>
      </c>
      <c r="D102" s="23">
        <f>+'2. Önkormányzat'!D102+'3. PH'!D102+'4.GondozásiKp'!D102+'5. Könyvtár'!D102+'6. Konyha'!D102+'7. Óvoda'!D102</f>
        <v>45728100</v>
      </c>
      <c r="E102" s="23">
        <f>+'2. Önkormányzat'!E102+'3. PH'!E102+'4.GondozásiKp'!E102+'5. Könyvtár'!E102+'6. Konyha'!E102+'7. Óvoda'!E102</f>
        <v>36346000</v>
      </c>
      <c r="F102" s="427">
        <f t="shared" si="1"/>
        <v>0.79482856274369584</v>
      </c>
    </row>
    <row r="103" spans="1:6" x14ac:dyDescent="0.25">
      <c r="B103" s="21"/>
      <c r="C103" s="11"/>
      <c r="D103" s="23">
        <f>+'2. Önkormányzat'!D103+'3. PH'!D103+'4.GondozásiKp'!D103+'5. Könyvtár'!D103+'6. Konyha'!D103+'7. Óvoda'!D103</f>
        <v>0</v>
      </c>
      <c r="E103" s="23">
        <f>+'2. Önkormányzat'!E103+'3. PH'!E103+'4.GondozásiKp'!E103+'5. Könyvtár'!E103+'6. Konyha'!E103+'7. Óvoda'!E103</f>
        <v>0</v>
      </c>
      <c r="F103" s="427"/>
    </row>
    <row r="104" spans="1:6" x14ac:dyDescent="0.25">
      <c r="A104" s="501" t="s">
        <v>199</v>
      </c>
      <c r="B104" s="501"/>
      <c r="C104" s="11"/>
      <c r="D104" s="23">
        <f>+'2. Önkormányzat'!D104+'3. PH'!D104+'4.GondozásiKp'!D104+'5. Könyvtár'!D104+'6. Konyha'!D104+'7. Óvoda'!D104</f>
        <v>0</v>
      </c>
      <c r="E104" s="23">
        <f>+'2. Önkormányzat'!E104+'3. PH'!E104+'4.GondozásiKp'!E104+'5. Könyvtár'!E104+'6. Konyha'!E104+'7. Óvoda'!E104</f>
        <v>0</v>
      </c>
      <c r="F104" s="427"/>
    </row>
    <row r="105" spans="1:6" x14ac:dyDescent="0.25">
      <c r="A105" s="10">
        <v>95</v>
      </c>
      <c r="B105" s="385" t="s">
        <v>520</v>
      </c>
      <c r="C105" s="11" t="s">
        <v>521</v>
      </c>
      <c r="D105" s="23">
        <f>+'2. Önkormányzat'!D105+'3. PH'!D105+'4.GondozásiKp'!D105+'5. Könyvtár'!D105+'6. Konyha'!D105+'7. Óvoda'!D105</f>
        <v>500000</v>
      </c>
      <c r="E105" s="23">
        <f>+'2. Önkormányzat'!E105+'3. PH'!E105+'4.GondozásiKp'!E105+'5. Könyvtár'!E105+'6. Konyha'!E105+'7. Óvoda'!E105</f>
        <v>500000</v>
      </c>
      <c r="F105" s="427">
        <f t="shared" si="1"/>
        <v>1</v>
      </c>
    </row>
    <row r="106" spans="1:6" x14ac:dyDescent="0.25">
      <c r="A106" s="10">
        <v>96</v>
      </c>
      <c r="B106" s="11" t="s">
        <v>144</v>
      </c>
      <c r="C106" s="11" t="s">
        <v>95</v>
      </c>
      <c r="D106" s="23">
        <f>+'2. Önkormányzat'!D106+'3. PH'!D106+'4.GondozásiKp'!D106+'5. Könyvtár'!D106+'6. Konyha'!D106+'7. Óvoda'!D106</f>
        <v>8878000</v>
      </c>
      <c r="E106" s="23">
        <f>+'2. Önkormányzat'!E106+'3. PH'!E106+'4.GondozásiKp'!E106+'5. Könyvtár'!E106+'6. Konyha'!E106+'7. Óvoda'!E106</f>
        <v>12002000</v>
      </c>
      <c r="F106" s="427">
        <f t="shared" si="1"/>
        <v>1.3518810542915072</v>
      </c>
    </row>
    <row r="107" spans="1:6" x14ac:dyDescent="0.25">
      <c r="A107" s="10">
        <v>97</v>
      </c>
      <c r="B107" s="11" t="s">
        <v>145</v>
      </c>
      <c r="C107" s="11" t="s">
        <v>96</v>
      </c>
      <c r="D107" s="23">
        <f>+'2. Önkormányzat'!D107+'3. PH'!D107+'4.GondozásiKp'!D107+'5. Könyvtár'!D107+'6. Konyha'!D107+'7. Óvoda'!D107</f>
        <v>5500000</v>
      </c>
      <c r="E107" s="23">
        <f>+'2. Önkormányzat'!E107+'3. PH'!E107+'4.GondozásiKp'!E107+'5. Könyvtár'!E107+'6. Konyha'!E107+'7. Óvoda'!E107</f>
        <v>5500000</v>
      </c>
      <c r="F107" s="427">
        <f t="shared" si="1"/>
        <v>1</v>
      </c>
    </row>
    <row r="108" spans="1:6" x14ac:dyDescent="0.25">
      <c r="A108" s="10">
        <v>98</v>
      </c>
      <c r="B108" s="11" t="s">
        <v>146</v>
      </c>
      <c r="C108" s="11" t="s">
        <v>97</v>
      </c>
      <c r="D108" s="23">
        <f>+'2. Önkormányzat'!D108+'3. PH'!D108+'4.GondozásiKp'!D108+'5. Könyvtár'!D108+'6. Konyha'!D108+'7. Óvoda'!D108</f>
        <v>22697397</v>
      </c>
      <c r="E108" s="23">
        <f>+'2. Önkormányzat'!E108+'3. PH'!E108+'4.GondozásiKp'!E108+'5. Könyvtár'!E108+'6. Konyha'!E108+'7. Óvoda'!E108</f>
        <v>20497000</v>
      </c>
      <c r="F108" s="427">
        <f t="shared" si="1"/>
        <v>0.90305509481990376</v>
      </c>
    </row>
    <row r="109" spans="1:6" x14ac:dyDescent="0.25">
      <c r="A109" s="10">
        <v>99</v>
      </c>
      <c r="B109" s="11" t="s">
        <v>147</v>
      </c>
      <c r="C109" s="11"/>
      <c r="D109" s="23">
        <f>+'2. Önkormányzat'!D109+'3. PH'!D109+'4.GondozásiKp'!D109+'5. Könyvtár'!D109+'6. Konyha'!D109+'7. Óvoda'!D109</f>
        <v>2200000</v>
      </c>
      <c r="E109" s="23">
        <f>+'2. Önkormányzat'!E109+'3. PH'!E109+'4.GondozásiKp'!E109+'5. Könyvtár'!E109+'6. Konyha'!E109+'7. Óvoda'!E109</f>
        <v>0</v>
      </c>
      <c r="F109" s="427">
        <f t="shared" si="1"/>
        <v>0</v>
      </c>
    </row>
    <row r="110" spans="1:6" x14ac:dyDescent="0.25">
      <c r="A110" s="10">
        <v>100</v>
      </c>
      <c r="B110" s="11" t="s">
        <v>98</v>
      </c>
      <c r="C110" s="11" t="s">
        <v>99</v>
      </c>
      <c r="D110" s="23">
        <f>+'2. Önkormányzat'!D110+'3. PH'!D110+'4.GondozásiKp'!D110+'5. Könyvtár'!D110+'6. Konyha'!D110+'7. Óvoda'!D110</f>
        <v>72177473</v>
      </c>
      <c r="E110" s="23">
        <f>+'2. Önkormányzat'!E110+'3. PH'!E110+'4.GondozásiKp'!E110+'5. Könyvtár'!E110+'6. Konyha'!E110+'7. Óvoda'!E110</f>
        <v>78901840</v>
      </c>
      <c r="F110" s="427">
        <f t="shared" si="1"/>
        <v>1.0931643450581874</v>
      </c>
    </row>
    <row r="111" spans="1:6" x14ac:dyDescent="0.25">
      <c r="A111" s="10">
        <v>101</v>
      </c>
      <c r="B111" s="11" t="s">
        <v>100</v>
      </c>
      <c r="C111" s="11" t="s">
        <v>101</v>
      </c>
      <c r="D111" s="23">
        <f>+'2. Önkormányzat'!D111+'3. PH'!D111+'4.GondozásiKp'!D111+'5. Könyvtár'!D111+'6. Konyha'!D111+'7. Óvoda'!D111</f>
        <v>13670047</v>
      </c>
      <c r="E111" s="23">
        <f>+'2. Önkormányzat'!E111+'3. PH'!E111+'4.GondozásiKp'!E111+'5. Könyvtár'!E111+'6. Konyha'!E111+'7. Óvoda'!E111</f>
        <v>16630110</v>
      </c>
      <c r="F111" s="427">
        <f t="shared" si="1"/>
        <v>1.2165364171754494</v>
      </c>
    </row>
    <row r="112" spans="1:6" x14ac:dyDescent="0.25">
      <c r="A112" s="10">
        <v>102</v>
      </c>
      <c r="B112" s="11" t="s">
        <v>148</v>
      </c>
      <c r="C112" s="11" t="s">
        <v>102</v>
      </c>
      <c r="D112" s="23">
        <f>+'2. Önkormányzat'!D112+'3. PH'!D112+'4.GondozásiKp'!D112+'5. Könyvtár'!D112+'6. Konyha'!D112+'7. Óvoda'!D112</f>
        <v>14329246</v>
      </c>
      <c r="E112" s="23">
        <f>+'2. Önkormányzat'!E112+'3. PH'!E112+'4.GondozásiKp'!E112+'5. Könyvtár'!E112+'6. Konyha'!E112+'7. Óvoda'!E112</f>
        <v>507000</v>
      </c>
      <c r="F112" s="427">
        <f t="shared" si="1"/>
        <v>3.5382182705217008E-2</v>
      </c>
    </row>
    <row r="113" spans="1:6" x14ac:dyDescent="0.25">
      <c r="A113" s="10">
        <v>103</v>
      </c>
      <c r="B113" s="13" t="s">
        <v>201</v>
      </c>
      <c r="C113" s="13" t="s">
        <v>103</v>
      </c>
      <c r="D113" s="23">
        <f>+'2. Önkormányzat'!D113+'3. PH'!D113+'4.GondozásiKp'!D113+'5. Könyvtár'!D113+'6. Konyha'!D113+'7. Óvoda'!D113</f>
        <v>137752163</v>
      </c>
      <c r="E113" s="23">
        <f>+'2. Önkormányzat'!E113+'3. PH'!E113+'4.GondozásiKp'!E113+'5. Könyvtár'!E113+'6. Konyha'!E113+'7. Óvoda'!E113</f>
        <v>134537950</v>
      </c>
      <c r="F113" s="427">
        <f t="shared" si="1"/>
        <v>0.97666669669644313</v>
      </c>
    </row>
    <row r="114" spans="1:6" x14ac:dyDescent="0.25">
      <c r="B114" s="13"/>
      <c r="C114" s="11"/>
      <c r="D114" s="23">
        <f>+'2. Önkormányzat'!D114+'3. PH'!D114+'4.GondozásiKp'!D114+'5. Könyvtár'!D114+'6. Konyha'!D114+'7. Óvoda'!D114</f>
        <v>0</v>
      </c>
      <c r="E114" s="23">
        <f>+'2. Önkormányzat'!E114+'3. PH'!E114+'4.GondozásiKp'!E114+'5. Könyvtár'!E114+'6. Konyha'!E114+'7. Óvoda'!E114</f>
        <v>0</v>
      </c>
      <c r="F114" s="427"/>
    </row>
    <row r="115" spans="1:6" x14ac:dyDescent="0.25">
      <c r="A115" s="501" t="s">
        <v>200</v>
      </c>
      <c r="B115" s="501"/>
      <c r="C115" s="11"/>
      <c r="D115" s="23">
        <f>+'2. Önkormányzat'!D115+'3. PH'!D115+'4.GondozásiKp'!D115+'5. Könyvtár'!D115+'6. Konyha'!D115+'7. Óvoda'!D115</f>
        <v>0</v>
      </c>
      <c r="E115" s="23">
        <f>+'2. Önkormányzat'!E115+'3. PH'!E115+'4.GondozásiKp'!E115+'5. Könyvtár'!E115+'6. Konyha'!E115+'7. Óvoda'!E115</f>
        <v>0</v>
      </c>
      <c r="F115" s="427"/>
    </row>
    <row r="116" spans="1:6" x14ac:dyDescent="0.25">
      <c r="A116" s="10">
        <v>104</v>
      </c>
      <c r="B116" s="12" t="s">
        <v>149</v>
      </c>
      <c r="C116" s="12" t="s">
        <v>104</v>
      </c>
      <c r="D116" s="23">
        <f>+'2. Önkormányzat'!D116+'3. PH'!D116+'4.GondozásiKp'!D116+'5. Könyvtár'!D116+'6. Konyha'!D116+'7. Óvoda'!D116</f>
        <v>300000</v>
      </c>
      <c r="E116" s="23">
        <f>+'2. Önkormányzat'!E116+'3. PH'!E116+'4.GondozásiKp'!E116+'5. Könyvtár'!E116+'6. Konyha'!E116+'7. Óvoda'!E116</f>
        <v>0</v>
      </c>
      <c r="F116" s="427">
        <f t="shared" si="1"/>
        <v>0</v>
      </c>
    </row>
    <row r="117" spans="1:6" x14ac:dyDescent="0.25">
      <c r="A117" s="10">
        <v>105</v>
      </c>
      <c r="B117" s="12" t="s">
        <v>105</v>
      </c>
      <c r="C117" s="12" t="s">
        <v>106</v>
      </c>
      <c r="D117" s="23">
        <f>+'2. Önkormányzat'!D117+'3. PH'!D117+'4.GondozásiKp'!D117+'5. Könyvtár'!D117+'6. Konyha'!D117+'7. Óvoda'!D117</f>
        <v>0</v>
      </c>
      <c r="E117" s="23">
        <f>+'2. Önkormányzat'!E117+'3. PH'!E117+'4.GondozásiKp'!E117+'5. Könyvtár'!E117+'6. Konyha'!E117+'7. Óvoda'!E117</f>
        <v>0</v>
      </c>
      <c r="F117" s="427"/>
    </row>
    <row r="118" spans="1:6" x14ac:dyDescent="0.25">
      <c r="A118" s="10">
        <v>106</v>
      </c>
      <c r="B118" s="12" t="s">
        <v>594</v>
      </c>
      <c r="C118" s="12" t="s">
        <v>595</v>
      </c>
      <c r="D118" s="23">
        <f>+'2. Önkormányzat'!D118+'3. PH'!D118+'4.GondozásiKp'!D118+'5. Könyvtár'!D118+'6. Konyha'!D118+'7. Óvoda'!D118</f>
        <v>0</v>
      </c>
      <c r="E118" s="23">
        <f>+'2. Önkormányzat'!E118+'3. PH'!E118+'4.GondozásiKp'!E118+'5. Könyvtár'!E118+'6. Konyha'!E118+'7. Óvoda'!E118</f>
        <v>0</v>
      </c>
      <c r="F118" s="427"/>
    </row>
    <row r="119" spans="1:6" x14ac:dyDescent="0.25">
      <c r="A119" s="10">
        <v>107</v>
      </c>
      <c r="B119" s="13" t="s">
        <v>171</v>
      </c>
      <c r="C119" s="13" t="s">
        <v>107</v>
      </c>
      <c r="D119" s="23">
        <f>+'2. Önkormányzat'!D119+'3. PH'!D119+'4.GondozásiKp'!D119+'5. Könyvtár'!D119+'6. Konyha'!D119+'7. Óvoda'!D119</f>
        <v>300000</v>
      </c>
      <c r="E119" s="23">
        <f>+'2. Önkormányzat'!E119+'3. PH'!E119+'4.GondozásiKp'!E119+'5. Könyvtár'!E119+'6. Konyha'!E119+'7. Óvoda'!E119</f>
        <v>0</v>
      </c>
      <c r="F119" s="427">
        <f t="shared" si="1"/>
        <v>0</v>
      </c>
    </row>
    <row r="120" spans="1:6" x14ac:dyDescent="0.25">
      <c r="B120" s="13"/>
      <c r="C120" s="11"/>
      <c r="D120" s="23">
        <f>+'2. Önkormányzat'!D120+'3. PH'!D120+'4.GondozásiKp'!D120+'5. Könyvtár'!D120+'6. Konyha'!D120+'7. Óvoda'!D120</f>
        <v>0</v>
      </c>
      <c r="E120" s="23">
        <f>+'2. Önkormányzat'!E120+'3. PH'!E120+'4.GondozásiKp'!E120+'5. Könyvtár'!E120+'6. Konyha'!E120+'7. Óvoda'!E120</f>
        <v>0</v>
      </c>
      <c r="F120" s="427"/>
    </row>
    <row r="121" spans="1:6" x14ac:dyDescent="0.25">
      <c r="A121" s="446" t="s">
        <v>526</v>
      </c>
      <c r="B121" s="447"/>
      <c r="C121" s="13"/>
      <c r="D121" s="23">
        <f>+'2. Önkormányzat'!D121+'3. PH'!D121+'4.GondozásiKp'!D121+'5. Könyvtár'!D121+'6. Konyha'!D121+'7. Óvoda'!D121</f>
        <v>0</v>
      </c>
      <c r="E121" s="23">
        <f>+'2. Önkormányzat'!E121+'3. PH'!E121+'4.GondozásiKp'!E121+'5. Könyvtár'!E121+'6. Konyha'!E121+'7. Óvoda'!E121</f>
        <v>0</v>
      </c>
      <c r="F121" s="427"/>
    </row>
    <row r="122" spans="1:6" x14ac:dyDescent="0.25">
      <c r="A122" s="10">
        <v>108</v>
      </c>
      <c r="B122" s="14" t="s">
        <v>522</v>
      </c>
      <c r="C122" s="14" t="s">
        <v>523</v>
      </c>
      <c r="D122" s="23">
        <f>+'2. Önkormányzat'!D122+'3. PH'!D122+'4.GondozásiKp'!D122+'5. Könyvtár'!D122+'6. Konyha'!D122+'7. Óvoda'!D122</f>
        <v>7630000</v>
      </c>
      <c r="E122" s="23">
        <f>+'2. Önkormányzat'!E122+'3. PH'!E122+'4.GondozásiKp'!E122+'5. Könyvtár'!E122+'6. Konyha'!E122+'7. Óvoda'!E122</f>
        <v>1619220</v>
      </c>
      <c r="F122" s="427">
        <f t="shared" si="1"/>
        <v>0.2122175622542595</v>
      </c>
    </row>
    <row r="123" spans="1:6" x14ac:dyDescent="0.25">
      <c r="A123" s="10">
        <v>109</v>
      </c>
      <c r="B123" s="21" t="s">
        <v>524</v>
      </c>
      <c r="C123" s="13" t="s">
        <v>525</v>
      </c>
      <c r="D123" s="23">
        <f>+'2. Önkormányzat'!D123+'3. PH'!D123+'4.GondozásiKp'!D123+'5. Könyvtár'!D123+'6. Konyha'!D123+'7. Óvoda'!D123</f>
        <v>7630000</v>
      </c>
      <c r="E123" s="23">
        <f>+'2. Önkormányzat'!E123+'3. PH'!E123+'4.GondozásiKp'!E123+'5. Könyvtár'!E123+'6. Konyha'!E123+'7. Óvoda'!E123</f>
        <v>1619220</v>
      </c>
      <c r="F123" s="427">
        <f t="shared" si="1"/>
        <v>0.2122175622542595</v>
      </c>
    </row>
    <row r="124" spans="1:6" x14ac:dyDescent="0.25">
      <c r="B124" s="21"/>
      <c r="C124" s="13"/>
      <c r="D124" s="23">
        <f>+'2. Önkormányzat'!D124+'3. PH'!D124+'4.GondozásiKp'!D124+'5. Könyvtár'!D124+'6. Konyha'!D124+'7. Óvoda'!D124</f>
        <v>0</v>
      </c>
      <c r="E124" s="23">
        <f>+'2. Önkormányzat'!E124+'3. PH'!E124+'4.GondozásiKp'!E124+'5. Könyvtár'!E124+'6. Konyha'!E124+'7. Óvoda'!E124</f>
        <v>0</v>
      </c>
      <c r="F124" s="427"/>
    </row>
    <row r="125" spans="1:6" ht="15.75" x14ac:dyDescent="0.25">
      <c r="A125" s="10">
        <v>110</v>
      </c>
      <c r="B125" s="15" t="s">
        <v>203</v>
      </c>
      <c r="C125" s="15" t="s">
        <v>108</v>
      </c>
      <c r="D125" s="23">
        <f>+'2. Önkormányzat'!D125+'3. PH'!D125+'4.GondozásiKp'!D125+'5. Könyvtár'!D125+'6. Konyha'!D125+'7. Óvoda'!D125</f>
        <v>619139224</v>
      </c>
      <c r="E125" s="23">
        <f>+'2. Önkormányzat'!E125+'3. PH'!E125+'4.GondozásiKp'!E125+'5. Könyvtár'!E125+'6. Konyha'!E125+'7. Óvoda'!E125</f>
        <v>616069528</v>
      </c>
      <c r="F125" s="427">
        <f t="shared" si="1"/>
        <v>0.99504199397969328</v>
      </c>
    </row>
    <row r="126" spans="1:6" x14ac:dyDescent="0.25">
      <c r="A126" s="10">
        <v>111</v>
      </c>
      <c r="B126" s="11" t="s">
        <v>150</v>
      </c>
      <c r="C126" s="11" t="s">
        <v>109</v>
      </c>
      <c r="D126" s="23">
        <f>+'2. Önkormányzat'!D126+'3. PH'!D126+'4.GondozásiKp'!D126+'5. Könyvtár'!D126+'6. Konyha'!D126+'7. Óvoda'!D126</f>
        <v>230000000</v>
      </c>
      <c r="E126" s="23">
        <f>+'2. Önkormányzat'!E126+'3. PH'!E126+'4.GondozásiKp'!E126+'5. Könyvtár'!E126+'6. Konyha'!E126+'7. Óvoda'!E126</f>
        <v>220000000</v>
      </c>
      <c r="F126" s="427">
        <f t="shared" si="1"/>
        <v>0.95652173913043481</v>
      </c>
    </row>
    <row r="127" spans="1:6" x14ac:dyDescent="0.25">
      <c r="A127" s="10">
        <v>112</v>
      </c>
      <c r="B127" s="11" t="s">
        <v>172</v>
      </c>
      <c r="C127" s="11" t="s">
        <v>110</v>
      </c>
      <c r="D127" s="23">
        <f>+'2. Önkormányzat'!D127+'3. PH'!D127+'4.GondozásiKp'!D127+'5. Könyvtár'!D127+'6. Konyha'!D127+'7. Óvoda'!D127</f>
        <v>230000000</v>
      </c>
      <c r="E127" s="23">
        <f>+'2. Önkormányzat'!E127+'3. PH'!E127+'4.GondozásiKp'!E127+'5. Könyvtár'!E127+'6. Konyha'!E127+'7. Óvoda'!E127</f>
        <v>220000000</v>
      </c>
      <c r="F127" s="427">
        <f t="shared" si="1"/>
        <v>0.95652173913043481</v>
      </c>
    </row>
    <row r="128" spans="1:6" x14ac:dyDescent="0.25">
      <c r="A128" s="10">
        <v>113</v>
      </c>
      <c r="B128" s="11" t="s">
        <v>111</v>
      </c>
      <c r="C128" s="11" t="s">
        <v>112</v>
      </c>
      <c r="D128" s="23">
        <f>+'2. Önkormányzat'!D128+'3. PH'!D128+'4.GondozásiKp'!D128+'5. Könyvtár'!D128+'6. Konyha'!D128+'7. Óvoda'!D128</f>
        <v>42645232</v>
      </c>
      <c r="E128" s="23">
        <f>+'2. Önkormányzat'!E128+'3. PH'!E128+'4.GondozásiKp'!E128+'5. Könyvtár'!E128+'6. Konyha'!E128+'7. Óvoda'!E128</f>
        <v>0</v>
      </c>
      <c r="F128" s="427">
        <f t="shared" si="1"/>
        <v>0</v>
      </c>
    </row>
    <row r="129" spans="1:6" x14ac:dyDescent="0.25">
      <c r="A129" s="10">
        <v>114</v>
      </c>
      <c r="B129" s="11" t="s">
        <v>173</v>
      </c>
      <c r="C129" s="11" t="s">
        <v>151</v>
      </c>
      <c r="D129" s="23">
        <f>+'2. Önkormányzat'!D129+'3. PH'!D129+'4.GondozásiKp'!D129+'5. Könyvtár'!D129+'6. Konyha'!D129+'7. Óvoda'!D129</f>
        <v>42645232</v>
      </c>
      <c r="E129" s="23">
        <f>+'2. Önkormányzat'!E129+'3. PH'!E129+'4.GondozásiKp'!E129+'5. Könyvtár'!E129+'6. Konyha'!E129+'7. Óvoda'!E129</f>
        <v>0</v>
      </c>
      <c r="F129" s="427">
        <f t="shared" si="1"/>
        <v>0</v>
      </c>
    </row>
    <row r="130" spans="1:6" x14ac:dyDescent="0.25">
      <c r="A130" s="10">
        <v>115</v>
      </c>
      <c r="B130" s="11" t="s">
        <v>527</v>
      </c>
      <c r="C130" s="11" t="s">
        <v>528</v>
      </c>
      <c r="D130" s="23">
        <f>+'2. Önkormányzat'!D130+'3. PH'!D130+'4.GondozásiKp'!D130+'5. Könyvtár'!D130+'6. Konyha'!D130+'7. Óvoda'!D130</f>
        <v>0</v>
      </c>
      <c r="E130" s="23">
        <f>+'2. Önkormányzat'!E130+'3. PH'!E130+'4.GondozásiKp'!E130+'5. Könyvtár'!E130+'6. Konyha'!E130+'7. Óvoda'!E130</f>
        <v>0</v>
      </c>
      <c r="F130" s="427"/>
    </row>
    <row r="131" spans="1:6" x14ac:dyDescent="0.25">
      <c r="A131" s="10">
        <v>116</v>
      </c>
      <c r="B131" s="11" t="s">
        <v>113</v>
      </c>
      <c r="C131" s="11" t="s">
        <v>114</v>
      </c>
      <c r="D131" s="23"/>
      <c r="E131" s="23"/>
      <c r="F131" s="427"/>
    </row>
    <row r="132" spans="1:6" x14ac:dyDescent="0.25">
      <c r="A132" s="10">
        <v>117</v>
      </c>
      <c r="B132" s="12" t="s">
        <v>174</v>
      </c>
      <c r="C132" s="12" t="s">
        <v>115</v>
      </c>
      <c r="D132" s="24">
        <f>SUM(D127,D129,D131)</f>
        <v>272645232</v>
      </c>
      <c r="E132" s="24">
        <f>SUM(E127,E129,E131)</f>
        <v>220000000</v>
      </c>
      <c r="F132" s="427">
        <f t="shared" si="1"/>
        <v>0.80690939792411265</v>
      </c>
    </row>
    <row r="133" spans="1:6" ht="15.75" x14ac:dyDescent="0.25">
      <c r="A133" s="10">
        <v>118</v>
      </c>
      <c r="B133" s="36" t="s">
        <v>202</v>
      </c>
      <c r="C133" s="15" t="s">
        <v>116</v>
      </c>
      <c r="D133" s="23">
        <f t="shared" ref="D133:E133" si="2">SUM(D132)</f>
        <v>272645232</v>
      </c>
      <c r="E133" s="23">
        <f t="shared" si="2"/>
        <v>220000000</v>
      </c>
      <c r="F133" s="427">
        <f t="shared" ref="F133:F136" si="3">+E133/D133</f>
        <v>0.80690939792411265</v>
      </c>
    </row>
    <row r="134" spans="1:6" x14ac:dyDescent="0.25">
      <c r="A134" s="10">
        <v>119</v>
      </c>
      <c r="B134" s="11"/>
      <c r="C134" s="11"/>
      <c r="D134" s="23">
        <f>'[1]2. Önkormányzat'!D152+'[1]3. PH'!D152+'[1]4.GondozásiKp'!D152+'[1]5. Könyvtár'!D152+'[1]6. Konyha'!D152+'[1]7. Óvoda'!D152</f>
        <v>0</v>
      </c>
      <c r="E134" s="23">
        <f>'[1]2. Önkormányzat'!E152+'[1]3. PH'!E152+'[1]4.GondozásiKp'!E152+'[1]5. Könyvtár'!E152+'[1]6. Konyha'!E152+'[1]7. Óvoda'!E152</f>
        <v>0</v>
      </c>
      <c r="F134" s="427"/>
    </row>
    <row r="135" spans="1:6" ht="15.75" x14ac:dyDescent="0.25">
      <c r="A135" s="10">
        <v>120</v>
      </c>
      <c r="B135" s="15" t="s">
        <v>152</v>
      </c>
      <c r="C135" s="17"/>
      <c r="D135" s="23">
        <f>+D71+D79</f>
        <v>891784456</v>
      </c>
      <c r="E135" s="23">
        <f>+E71+E79</f>
        <v>836069527.87</v>
      </c>
      <c r="F135" s="427">
        <f t="shared" si="3"/>
        <v>0.93752422151435211</v>
      </c>
    </row>
    <row r="136" spans="1:6" ht="15.75" x14ac:dyDescent="0.25">
      <c r="A136" s="10">
        <v>121</v>
      </c>
      <c r="B136" s="15" t="s">
        <v>153</v>
      </c>
      <c r="C136" s="17"/>
      <c r="D136" s="23">
        <f>+D133+D125</f>
        <v>891784456</v>
      </c>
      <c r="E136" s="23">
        <f>+E133+E125</f>
        <v>836069528</v>
      </c>
      <c r="F136" s="427">
        <f t="shared" si="3"/>
        <v>0.93752422166012728</v>
      </c>
    </row>
    <row r="137" spans="1:6" x14ac:dyDescent="0.25">
      <c r="A137" s="7"/>
    </row>
    <row r="138" spans="1:6" x14ac:dyDescent="0.25">
      <c r="A138" s="7"/>
    </row>
    <row r="139" spans="1:6" x14ac:dyDescent="0.25">
      <c r="A139" s="7"/>
    </row>
    <row r="140" spans="1:6" x14ac:dyDescent="0.25">
      <c r="A140" s="7"/>
    </row>
    <row r="141" spans="1:6" x14ac:dyDescent="0.25">
      <c r="A141" s="7"/>
    </row>
    <row r="142" spans="1:6" x14ac:dyDescent="0.25">
      <c r="A142" s="7"/>
    </row>
    <row r="143" spans="1:6" x14ac:dyDescent="0.25">
      <c r="A143" s="7"/>
    </row>
    <row r="144" spans="1:6" x14ac:dyDescent="0.25">
      <c r="A144" s="7"/>
    </row>
    <row r="145" spans="1:3" x14ac:dyDescent="0.25">
      <c r="A145" s="7"/>
    </row>
    <row r="146" spans="1:3" x14ac:dyDescent="0.25">
      <c r="A146" s="7"/>
    </row>
    <row r="147" spans="1:3" x14ac:dyDescent="0.25">
      <c r="A147" s="7"/>
    </row>
    <row r="148" spans="1:3" x14ac:dyDescent="0.25">
      <c r="A148" s="7"/>
    </row>
    <row r="149" spans="1:3" x14ac:dyDescent="0.25">
      <c r="A149" s="7"/>
    </row>
    <row r="150" spans="1:3" x14ac:dyDescent="0.25">
      <c r="A150" s="7"/>
    </row>
    <row r="151" spans="1:3" x14ac:dyDescent="0.25">
      <c r="A151" s="7"/>
    </row>
    <row r="152" spans="1:3" x14ac:dyDescent="0.25">
      <c r="A152" s="7"/>
    </row>
    <row r="153" spans="1:3" x14ac:dyDescent="0.25">
      <c r="A153" s="7"/>
    </row>
    <row r="154" spans="1:3" x14ac:dyDescent="0.25">
      <c r="A154" s="7"/>
    </row>
    <row r="155" spans="1:3" x14ac:dyDescent="0.25">
      <c r="A155" s="7"/>
    </row>
    <row r="156" spans="1:3" x14ac:dyDescent="0.25">
      <c r="A156" s="7"/>
    </row>
    <row r="157" spans="1:3" x14ac:dyDescent="0.25">
      <c r="A157" s="34"/>
      <c r="C157" s="34"/>
    </row>
    <row r="158" spans="1:3" x14ac:dyDescent="0.25">
      <c r="A158" s="34"/>
      <c r="C158" s="34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</sheetData>
  <mergeCells count="12">
    <mergeCell ref="A3:B3"/>
    <mergeCell ref="A19:B19"/>
    <mergeCell ref="A64:B64"/>
    <mergeCell ref="A44:B44"/>
    <mergeCell ref="A53:B53"/>
    <mergeCell ref="A59:B59"/>
    <mergeCell ref="A115:B115"/>
    <mergeCell ref="A73:B73"/>
    <mergeCell ref="A81:B81"/>
    <mergeCell ref="A92:B92"/>
    <mergeCell ref="A96:B96"/>
    <mergeCell ref="A104:B104"/>
  </mergeCells>
  <pageMargins left="0.27559055118110237" right="0.27559055118110237" top="0.98425196850393704" bottom="0.27559055118110237" header="0.51181102362204722" footer="0.51181102362204722"/>
  <pageSetup paperSize="9" scale="87" fitToHeight="0" orientation="portrait" r:id="rId1"/>
  <headerFooter>
    <oddHeader>&amp;C&amp;"-,Félkövér"Tápiógyörgye Község Önkormányzata Összesítő 2021. évi eredeti előirányzat összesítés&amp;R&amp;"-,Félkövér"1. melléklet
.../2021. (.....) rendelet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Ruler="0" zoomScaleNormal="100" workbookViewId="0">
      <selection activeCell="A2" sqref="A2"/>
    </sheetView>
  </sheetViews>
  <sheetFormatPr defaultRowHeight="15" x14ac:dyDescent="0.25"/>
  <cols>
    <col min="1" max="1" width="4.5703125" customWidth="1"/>
    <col min="2" max="2" width="78.140625" customWidth="1"/>
    <col min="3" max="3" width="16.42578125" customWidth="1"/>
    <col min="4" max="4" width="14.140625" customWidth="1"/>
    <col min="5" max="5" width="16.5703125" bestFit="1" customWidth="1"/>
  </cols>
  <sheetData>
    <row r="1" spans="1:5" ht="51" customHeight="1" x14ac:dyDescent="0.25">
      <c r="A1" s="508" t="s">
        <v>598</v>
      </c>
      <c r="B1" s="508"/>
      <c r="C1" s="508"/>
      <c r="D1" s="508"/>
      <c r="E1" s="508"/>
    </row>
    <row r="2" spans="1:5" ht="15.75" x14ac:dyDescent="0.25">
      <c r="A2" s="84"/>
      <c r="B2" s="85"/>
      <c r="C2" s="85"/>
      <c r="D2" s="85"/>
      <c r="E2" s="85"/>
    </row>
    <row r="3" spans="1:5" ht="15.75" x14ac:dyDescent="0.25">
      <c r="A3" s="84"/>
      <c r="B3" s="85"/>
      <c r="C3" s="85"/>
      <c r="D3" s="85"/>
      <c r="E3" s="83" t="s">
        <v>181</v>
      </c>
    </row>
    <row r="4" spans="1:5" ht="31.5" x14ac:dyDescent="0.25">
      <c r="A4" s="86" t="s">
        <v>245</v>
      </c>
      <c r="B4" s="86" t="s">
        <v>246</v>
      </c>
      <c r="C4" s="86" t="s">
        <v>247</v>
      </c>
      <c r="D4" s="86" t="s">
        <v>248</v>
      </c>
      <c r="E4" s="86" t="s">
        <v>249</v>
      </c>
    </row>
    <row r="5" spans="1:5" ht="15.75" x14ac:dyDescent="0.25">
      <c r="A5" s="87" t="s">
        <v>250</v>
      </c>
      <c r="B5" s="88"/>
      <c r="C5" s="89"/>
      <c r="D5" s="89"/>
      <c r="E5" s="89"/>
    </row>
    <row r="6" spans="1:5" ht="16.5" thickBot="1" x14ac:dyDescent="0.3">
      <c r="A6" s="90"/>
      <c r="B6" s="91"/>
      <c r="C6" s="92">
        <f>'[2]8.'!C6</f>
        <v>0</v>
      </c>
      <c r="D6" s="92">
        <f>'[2]8.'!D6</f>
        <v>0</v>
      </c>
      <c r="E6" s="92">
        <f>SUM(C6:D6)</f>
        <v>0</v>
      </c>
    </row>
    <row r="7" spans="1:5" ht="16.5" thickTop="1" x14ac:dyDescent="0.25">
      <c r="A7" s="87"/>
      <c r="B7" s="94"/>
      <c r="C7" s="93"/>
      <c r="D7" s="93"/>
      <c r="E7" s="93"/>
    </row>
  </sheetData>
  <mergeCells count="1">
    <mergeCell ref="A1:E1"/>
  </mergeCells>
  <pageMargins left="0.7" right="0.7" top="0.75" bottom="0.75" header="0.3" footer="0.3"/>
  <pageSetup paperSize="9" orientation="landscape" r:id="rId1"/>
  <headerFooter>
    <oddHeader>&amp;R10.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Ruler="0" zoomScaleNormal="100" workbookViewId="0">
      <selection activeCell="D19" sqref="D19"/>
    </sheetView>
  </sheetViews>
  <sheetFormatPr defaultRowHeight="15" x14ac:dyDescent="0.25"/>
  <cols>
    <col min="1" max="1" width="6.140625" customWidth="1"/>
    <col min="2" max="2" width="36.42578125" customWidth="1"/>
    <col min="3" max="3" width="14" customWidth="1"/>
    <col min="4" max="4" width="13.28515625" customWidth="1"/>
    <col min="5" max="5" width="15.42578125" customWidth="1"/>
    <col min="6" max="6" width="11.5703125" customWidth="1"/>
    <col min="7" max="7" width="17.140625" customWidth="1"/>
    <col min="8" max="8" width="17.42578125" customWidth="1"/>
  </cols>
  <sheetData>
    <row r="1" spans="1:8" ht="15.75" customHeight="1" x14ac:dyDescent="0.25">
      <c r="A1" s="511" t="s">
        <v>599</v>
      </c>
      <c r="B1" s="511"/>
      <c r="C1" s="511"/>
      <c r="D1" s="511"/>
      <c r="E1" s="511"/>
      <c r="F1" s="511"/>
      <c r="G1" s="511"/>
      <c r="H1" s="511"/>
    </row>
    <row r="2" spans="1:8" ht="15.75" x14ac:dyDescent="0.25">
      <c r="A2" s="98"/>
      <c r="B2" s="98"/>
      <c r="C2" s="98"/>
      <c r="D2" s="98"/>
      <c r="E2" s="98"/>
      <c r="F2" s="98"/>
      <c r="G2" s="98"/>
    </row>
    <row r="3" spans="1:8" ht="16.5" thickBot="1" x14ac:dyDescent="0.3">
      <c r="A3" s="98"/>
      <c r="B3" s="98"/>
      <c r="C3" s="98"/>
      <c r="D3" s="98"/>
      <c r="E3" s="98"/>
      <c r="H3" s="416" t="s">
        <v>558</v>
      </c>
    </row>
    <row r="4" spans="1:8" ht="78.75" x14ac:dyDescent="0.25">
      <c r="A4" s="509" t="s">
        <v>253</v>
      </c>
      <c r="B4" s="510"/>
      <c r="C4" s="99" t="s">
        <v>254</v>
      </c>
      <c r="D4" s="99" t="s">
        <v>255</v>
      </c>
      <c r="E4" s="99" t="s">
        <v>256</v>
      </c>
      <c r="F4" s="99" t="s">
        <v>257</v>
      </c>
      <c r="G4" s="100" t="s">
        <v>258</v>
      </c>
      <c r="H4" s="101" t="s">
        <v>259</v>
      </c>
    </row>
    <row r="5" spans="1:8" ht="15.75" x14ac:dyDescent="0.25">
      <c r="A5" s="102"/>
      <c r="B5" s="103"/>
      <c r="C5" s="103" t="s">
        <v>207</v>
      </c>
      <c r="D5" s="103" t="s">
        <v>210</v>
      </c>
      <c r="E5" s="103" t="s">
        <v>260</v>
      </c>
      <c r="F5" s="103" t="s">
        <v>215</v>
      </c>
      <c r="G5" s="104" t="s">
        <v>221</v>
      </c>
      <c r="H5" s="105" t="s">
        <v>224</v>
      </c>
    </row>
    <row r="6" spans="1:8" ht="16.5" x14ac:dyDescent="0.25">
      <c r="A6" s="106"/>
      <c r="B6" s="107" t="s">
        <v>261</v>
      </c>
      <c r="C6" s="108"/>
      <c r="D6" s="108"/>
      <c r="E6" s="109"/>
      <c r="F6" s="110"/>
      <c r="G6" s="111"/>
      <c r="H6" s="112"/>
    </row>
    <row r="7" spans="1:8" ht="15.75" x14ac:dyDescent="0.25">
      <c r="A7" s="113" t="s">
        <v>207</v>
      </c>
      <c r="B7" s="114" t="s">
        <v>229</v>
      </c>
      <c r="C7" s="109">
        <f>+'6. Konyha'!E71</f>
        <v>87693814</v>
      </c>
      <c r="D7" s="109">
        <f>+'6. Konyha'!E113</f>
        <v>35794410</v>
      </c>
      <c r="E7" s="109">
        <f>C7-D7</f>
        <v>51899404</v>
      </c>
      <c r="F7" s="115">
        <f>SUM(D7:E7)</f>
        <v>87693814</v>
      </c>
      <c r="G7" s="381">
        <v>63412285</v>
      </c>
      <c r="H7" s="116">
        <f>IF(E7-G7 &gt; 0,E7-G7,0)</f>
        <v>0</v>
      </c>
    </row>
    <row r="8" spans="1:8" ht="15.75" x14ac:dyDescent="0.25">
      <c r="A8" s="113" t="s">
        <v>210</v>
      </c>
      <c r="B8" s="114" t="s">
        <v>211</v>
      </c>
      <c r="C8" s="109">
        <f>+'5. Könyvtár'!E135</f>
        <v>14004826</v>
      </c>
      <c r="D8" s="109">
        <f>+'5. Könyvtár'!E113</f>
        <v>29000</v>
      </c>
      <c r="E8" s="109">
        <f t="shared" ref="E8:E13" si="0">C8-D8</f>
        <v>13975826</v>
      </c>
      <c r="F8" s="115">
        <f t="shared" ref="F8:F13" si="1">SUM(D8:E8)</f>
        <v>14004826</v>
      </c>
      <c r="G8" s="381">
        <v>7879270</v>
      </c>
      <c r="H8" s="116">
        <f>IF(E8-G8 &gt; 0,E8-G8,0)</f>
        <v>6096556</v>
      </c>
    </row>
    <row r="9" spans="1:8" ht="15.75" x14ac:dyDescent="0.25">
      <c r="A9" s="113" t="s">
        <v>260</v>
      </c>
      <c r="B9" s="114" t="s">
        <v>216</v>
      </c>
      <c r="C9" s="109">
        <f>+'7. Óvoda'!E135</f>
        <v>89438733.390000001</v>
      </c>
      <c r="D9" s="109">
        <f>+'7. Óvoda'!E113</f>
        <v>1000</v>
      </c>
      <c r="E9" s="109">
        <f t="shared" si="0"/>
        <v>89437733.390000001</v>
      </c>
      <c r="F9" s="115">
        <f t="shared" si="1"/>
        <v>89438733.390000001</v>
      </c>
      <c r="G9" s="381">
        <v>93697930</v>
      </c>
      <c r="H9" s="116">
        <f>IF(E9-G9 &gt; 0,E9-G9,0)</f>
        <v>0</v>
      </c>
    </row>
    <row r="10" spans="1:8" ht="15.75" x14ac:dyDescent="0.25">
      <c r="A10" s="113" t="s">
        <v>215</v>
      </c>
      <c r="B10" s="114" t="s">
        <v>219</v>
      </c>
      <c r="C10" s="109">
        <f>+'4.GondozásiKp'!E135</f>
        <v>129186128.58</v>
      </c>
      <c r="D10" s="109">
        <f>+'4.GondozásiKp'!E113</f>
        <v>51519840</v>
      </c>
      <c r="E10" s="109">
        <f t="shared" si="0"/>
        <v>77666288.579999998</v>
      </c>
      <c r="F10" s="115">
        <f t="shared" si="1"/>
        <v>129186128.58</v>
      </c>
      <c r="G10" s="381">
        <v>47219320</v>
      </c>
      <c r="H10" s="116">
        <f>IF(E10-G10 &gt; 0,E10-G10,0)</f>
        <v>30446968.579999998</v>
      </c>
    </row>
    <row r="11" spans="1:8" ht="16.5" thickBot="1" x14ac:dyDescent="0.3">
      <c r="A11" s="117" t="s">
        <v>221</v>
      </c>
      <c r="B11" s="118" t="s">
        <v>154</v>
      </c>
      <c r="C11" s="119">
        <f>+'3. PH'!E135</f>
        <v>74722832.239999995</v>
      </c>
      <c r="D11" s="119">
        <f>+'3. PH'!E113</f>
        <v>4763000</v>
      </c>
      <c r="E11" s="119">
        <f t="shared" si="0"/>
        <v>69959832.239999995</v>
      </c>
      <c r="F11" s="120">
        <f t="shared" si="1"/>
        <v>74722832.239999995</v>
      </c>
      <c r="G11" s="397">
        <v>83663997</v>
      </c>
      <c r="H11" s="121">
        <f>IF(E11-G11 &gt; 0,E11-G11,0)</f>
        <v>0</v>
      </c>
    </row>
    <row r="12" spans="1:8" ht="18" thickTop="1" thickBot="1" x14ac:dyDescent="0.3">
      <c r="A12" s="122"/>
      <c r="B12" s="123" t="s">
        <v>262</v>
      </c>
      <c r="C12" s="124">
        <f t="shared" ref="C12:H12" si="2">SUM(C7:C11)</f>
        <v>395046334.20999998</v>
      </c>
      <c r="D12" s="124">
        <f t="shared" si="2"/>
        <v>92107250</v>
      </c>
      <c r="E12" s="124">
        <f t="shared" si="2"/>
        <v>302939084.20999998</v>
      </c>
      <c r="F12" s="125">
        <f t="shared" si="2"/>
        <v>395046334.20999998</v>
      </c>
      <c r="G12" s="398">
        <f t="shared" si="2"/>
        <v>295872802</v>
      </c>
      <c r="H12" s="126">
        <f t="shared" si="2"/>
        <v>36543524.579999998</v>
      </c>
    </row>
    <row r="13" spans="1:8" ht="17.25" thickTop="1" thickBot="1" x14ac:dyDescent="0.3">
      <c r="A13" s="127" t="s">
        <v>224</v>
      </c>
      <c r="B13" s="128" t="s">
        <v>263</v>
      </c>
      <c r="C13" s="129">
        <f>+'2. Önkormányzat'!E71</f>
        <v>251023193.66</v>
      </c>
      <c r="D13" s="129">
        <f>+'2. Önkormányzat'!E131</f>
        <v>0</v>
      </c>
      <c r="E13" s="130">
        <f t="shared" si="0"/>
        <v>251023193.66</v>
      </c>
      <c r="F13" s="131">
        <f t="shared" si="1"/>
        <v>251023193.66</v>
      </c>
      <c r="G13" s="399">
        <v>51268572</v>
      </c>
      <c r="H13" s="132"/>
    </row>
    <row r="14" spans="1:8" ht="17.25" thickBot="1" x14ac:dyDescent="0.3">
      <c r="A14" s="133"/>
      <c r="B14" s="134" t="s">
        <v>264</v>
      </c>
      <c r="C14" s="135">
        <f>SUM(C12:C13)</f>
        <v>646069527.87</v>
      </c>
      <c r="D14" s="135">
        <f t="shared" ref="D14:F14" si="3">SUM(D12:D13)</f>
        <v>92107250</v>
      </c>
      <c r="E14" s="135">
        <f t="shared" si="3"/>
        <v>553962277.87</v>
      </c>
      <c r="F14" s="136">
        <f t="shared" si="3"/>
        <v>646069527.87</v>
      </c>
      <c r="G14" s="137">
        <f>SUM(G12:G13)</f>
        <v>347141374</v>
      </c>
      <c r="H14" s="138"/>
    </row>
    <row r="16" spans="1:8" ht="15.75" x14ac:dyDescent="0.25">
      <c r="B16" s="140"/>
      <c r="C16" s="139"/>
      <c r="D16" s="139"/>
      <c r="E16" s="139"/>
      <c r="F16" s="139"/>
      <c r="G16" s="139"/>
      <c r="H16" s="141">
        <f>+'2. Önkormányzat'!E88</f>
        <v>347141374</v>
      </c>
    </row>
    <row r="17" spans="1:8" ht="15.75" x14ac:dyDescent="0.25">
      <c r="B17" s="140"/>
      <c r="C17" s="139"/>
      <c r="D17" s="139"/>
      <c r="E17" s="139"/>
      <c r="F17" s="139"/>
      <c r="G17" s="139"/>
      <c r="H17" s="139"/>
    </row>
    <row r="18" spans="1:8" ht="15.75" x14ac:dyDescent="0.25">
      <c r="A18" s="140"/>
      <c r="B18" s="140"/>
      <c r="C18" s="140"/>
      <c r="D18" s="140"/>
      <c r="E18" s="140"/>
      <c r="F18" s="140"/>
      <c r="G18" s="140"/>
      <c r="H18" s="140"/>
    </row>
    <row r="19" spans="1:8" ht="16.5" thickBot="1" x14ac:dyDescent="0.3">
      <c r="A19" s="140"/>
      <c r="B19" s="140"/>
      <c r="C19" s="140"/>
      <c r="D19" s="142">
        <f>Összesítő!E132</f>
        <v>220000000</v>
      </c>
      <c r="E19" s="140" t="s">
        <v>265</v>
      </c>
      <c r="F19" s="140"/>
      <c r="G19" s="143">
        <f>+H16</f>
        <v>347141374</v>
      </c>
      <c r="H19" s="140"/>
    </row>
    <row r="20" spans="1:8" ht="15.75" x14ac:dyDescent="0.25">
      <c r="A20" s="140"/>
      <c r="B20" s="140"/>
      <c r="C20" s="140"/>
      <c r="D20" s="140"/>
      <c r="E20" s="140"/>
      <c r="F20" s="140"/>
      <c r="G20" s="140"/>
      <c r="H20" s="140"/>
    </row>
  </sheetData>
  <mergeCells count="2">
    <mergeCell ref="A4:B4"/>
    <mergeCell ref="A1:H1"/>
  </mergeCells>
  <pageMargins left="0.27559055118110237" right="0.27559055118110237" top="0.27559055118110237" bottom="0.27559055118110237" header="0.51181102362204722" footer="0.51181102362204722"/>
  <pageSetup paperSize="9" orientation="landscape" r:id="rId1"/>
  <headerFooter>
    <oddHeader>&amp;R11.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Ruler="0" zoomScaleNormal="100" workbookViewId="0">
      <selection activeCell="E7" sqref="E7:G7"/>
    </sheetView>
  </sheetViews>
  <sheetFormatPr defaultRowHeight="15" x14ac:dyDescent="0.25"/>
  <cols>
    <col min="1" max="1" width="3.7109375" customWidth="1"/>
    <col min="2" max="2" width="27.140625" customWidth="1"/>
    <col min="3" max="3" width="19.28515625" customWidth="1"/>
    <col min="4" max="4" width="8.85546875" customWidth="1"/>
    <col min="5" max="5" width="13.7109375" customWidth="1"/>
    <col min="6" max="9" width="9.28515625" customWidth="1"/>
    <col min="10" max="10" width="15" customWidth="1"/>
    <col min="11" max="13" width="9.28515625" customWidth="1"/>
  </cols>
  <sheetData>
    <row r="1" spans="1:13" ht="33.75" customHeight="1" x14ac:dyDescent="0.25">
      <c r="A1" s="144"/>
      <c r="B1" s="530" t="s">
        <v>266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145"/>
    </row>
    <row r="2" spans="1:13" ht="18.75" x14ac:dyDescent="0.3">
      <c r="A2" s="144"/>
      <c r="B2" s="146"/>
      <c r="C2" s="146"/>
      <c r="D2" s="146"/>
      <c r="E2" s="146"/>
      <c r="F2" s="146"/>
      <c r="G2" s="146"/>
      <c r="H2" s="146"/>
      <c r="I2" s="146"/>
      <c r="J2" s="146"/>
      <c r="K2" s="531" t="s">
        <v>181</v>
      </c>
      <c r="L2" s="531"/>
      <c r="M2" s="531"/>
    </row>
    <row r="3" spans="1:13" ht="15" customHeight="1" x14ac:dyDescent="0.25">
      <c r="A3" s="532" t="s">
        <v>245</v>
      </c>
      <c r="B3" s="534" t="s">
        <v>0</v>
      </c>
      <c r="C3" s="534"/>
      <c r="D3" s="534" t="s">
        <v>647</v>
      </c>
      <c r="E3" s="535">
        <v>2021</v>
      </c>
      <c r="F3" s="535">
        <v>2022</v>
      </c>
      <c r="G3" s="535">
        <v>2023</v>
      </c>
      <c r="H3" s="535">
        <v>2024</v>
      </c>
      <c r="I3" s="535">
        <v>2025</v>
      </c>
      <c r="J3" s="535">
        <v>2026</v>
      </c>
      <c r="K3" s="535">
        <v>2027</v>
      </c>
      <c r="L3" s="537">
        <v>2028</v>
      </c>
      <c r="M3" s="538">
        <v>2029</v>
      </c>
    </row>
    <row r="4" spans="1:13" x14ac:dyDescent="0.25">
      <c r="A4" s="533"/>
      <c r="B4" s="534"/>
      <c r="C4" s="534"/>
      <c r="D4" s="534"/>
      <c r="E4" s="536"/>
      <c r="F4" s="536"/>
      <c r="G4" s="536"/>
      <c r="H4" s="536"/>
      <c r="I4" s="536"/>
      <c r="J4" s="536"/>
      <c r="K4" s="536"/>
      <c r="L4" s="537"/>
      <c r="M4" s="539"/>
    </row>
    <row r="5" spans="1:13" x14ac:dyDescent="0.25">
      <c r="A5" s="147"/>
      <c r="B5" s="522" t="s">
        <v>207</v>
      </c>
      <c r="C5" s="523"/>
      <c r="D5" s="148" t="s">
        <v>210</v>
      </c>
      <c r="E5" s="148" t="s">
        <v>260</v>
      </c>
      <c r="F5" s="148" t="s">
        <v>215</v>
      </c>
      <c r="G5" s="148" t="s">
        <v>221</v>
      </c>
      <c r="H5" s="148" t="s">
        <v>224</v>
      </c>
      <c r="I5" s="148" t="s">
        <v>267</v>
      </c>
      <c r="J5" s="148" t="s">
        <v>268</v>
      </c>
      <c r="K5" s="148" t="s">
        <v>269</v>
      </c>
      <c r="L5" s="148" t="s">
        <v>270</v>
      </c>
      <c r="M5" s="148" t="s">
        <v>271</v>
      </c>
    </row>
    <row r="6" spans="1:13" x14ac:dyDescent="0.25">
      <c r="A6" s="149">
        <v>1</v>
      </c>
      <c r="B6" s="521" t="s">
        <v>272</v>
      </c>
      <c r="C6" s="521"/>
      <c r="D6" s="150">
        <v>0</v>
      </c>
      <c r="E6" s="151">
        <v>0</v>
      </c>
      <c r="F6" s="152">
        <v>0</v>
      </c>
      <c r="G6" s="152"/>
      <c r="H6" s="152"/>
      <c r="I6" s="152"/>
      <c r="J6" s="152"/>
      <c r="K6" s="152"/>
      <c r="L6" s="152"/>
      <c r="M6" s="152"/>
    </row>
    <row r="7" spans="1:13" x14ac:dyDescent="0.25">
      <c r="A7" s="149">
        <v>2</v>
      </c>
      <c r="B7" s="525" t="s">
        <v>410</v>
      </c>
      <c r="C7" s="526"/>
      <c r="D7" s="150">
        <v>40080033</v>
      </c>
      <c r="E7" s="151">
        <v>29457961</v>
      </c>
      <c r="F7" s="151">
        <f>+E7+4*(344482)-12000000</f>
        <v>18835889</v>
      </c>
      <c r="G7" s="151">
        <f>+F7+4*344482-12000000</f>
        <v>8213817</v>
      </c>
      <c r="H7" s="151"/>
      <c r="I7" s="151"/>
      <c r="J7" s="151"/>
      <c r="K7" s="151"/>
      <c r="L7" s="151"/>
      <c r="M7" s="151"/>
    </row>
    <row r="8" spans="1:13" x14ac:dyDescent="0.25">
      <c r="A8" s="149">
        <v>3</v>
      </c>
      <c r="B8" s="525" t="s">
        <v>416</v>
      </c>
      <c r="C8" s="526"/>
      <c r="D8" s="150">
        <v>5984733</v>
      </c>
      <c r="E8" s="151">
        <v>5662795</v>
      </c>
      <c r="F8" s="151">
        <f>+E8+3678062-4000000</f>
        <v>5340857</v>
      </c>
      <c r="G8" s="151">
        <f>+F8+3678062-4000000</f>
        <v>5018919</v>
      </c>
      <c r="H8" s="151"/>
      <c r="I8" s="153"/>
      <c r="J8" s="153"/>
      <c r="K8" s="153"/>
      <c r="L8" s="153"/>
      <c r="M8" s="153"/>
    </row>
    <row r="9" spans="1:13" x14ac:dyDescent="0.25">
      <c r="A9" s="149">
        <v>4</v>
      </c>
      <c r="B9" s="525"/>
      <c r="C9" s="526"/>
      <c r="D9" s="150"/>
      <c r="E9" s="153"/>
      <c r="F9" s="154"/>
      <c r="G9" s="154"/>
      <c r="H9" s="154"/>
      <c r="I9" s="154"/>
      <c r="J9" s="154"/>
      <c r="K9" s="154"/>
      <c r="L9" s="154"/>
      <c r="M9" s="154"/>
    </row>
    <row r="10" spans="1:13" x14ac:dyDescent="0.25">
      <c r="A10" s="149">
        <v>5</v>
      </c>
      <c r="B10" s="525"/>
      <c r="C10" s="526"/>
      <c r="D10" s="150"/>
      <c r="E10" s="151"/>
      <c r="F10" s="155"/>
      <c r="G10" s="153"/>
      <c r="H10" s="153"/>
      <c r="I10" s="153"/>
      <c r="J10" s="153"/>
      <c r="K10" s="153"/>
      <c r="L10" s="153"/>
      <c r="M10" s="153"/>
    </row>
    <row r="11" spans="1:13" ht="27" customHeight="1" x14ac:dyDescent="0.25">
      <c r="A11" s="149">
        <v>6</v>
      </c>
      <c r="B11" s="527" t="s">
        <v>273</v>
      </c>
      <c r="C11" s="528"/>
      <c r="D11" s="156">
        <f>SUM(D7:D10)</f>
        <v>46064766</v>
      </c>
      <c r="E11" s="298">
        <f>SUM(E7:E10)</f>
        <v>35120756</v>
      </c>
      <c r="F11" s="156">
        <f>SUM(F7:F10)</f>
        <v>24176746</v>
      </c>
      <c r="G11" s="156">
        <f t="shared" ref="G11:M11" si="0">SUM(G7:G10)</f>
        <v>13232736</v>
      </c>
      <c r="H11" s="156">
        <f t="shared" si="0"/>
        <v>0</v>
      </c>
      <c r="I11" s="156">
        <f t="shared" si="0"/>
        <v>0</v>
      </c>
      <c r="J11" s="156">
        <f t="shared" si="0"/>
        <v>0</v>
      </c>
      <c r="K11" s="156">
        <f t="shared" si="0"/>
        <v>0</v>
      </c>
      <c r="L11" s="156">
        <f t="shared" si="0"/>
        <v>0</v>
      </c>
      <c r="M11" s="156">
        <f t="shared" si="0"/>
        <v>0</v>
      </c>
    </row>
    <row r="12" spans="1:13" x14ac:dyDescent="0.25">
      <c r="A12" s="157">
        <v>7</v>
      </c>
      <c r="B12" s="529"/>
      <c r="C12" s="529"/>
      <c r="D12" s="158"/>
      <c r="E12" s="155"/>
      <c r="F12" s="158"/>
      <c r="G12" s="158"/>
      <c r="H12" s="158"/>
      <c r="I12" s="158"/>
      <c r="J12" s="158"/>
      <c r="K12" s="158"/>
      <c r="L12" s="154"/>
      <c r="M12" s="154"/>
    </row>
    <row r="13" spans="1:13" x14ac:dyDescent="0.25">
      <c r="A13" s="157">
        <v>8</v>
      </c>
      <c r="B13" s="521" t="s">
        <v>274</v>
      </c>
      <c r="C13" s="521"/>
      <c r="D13" s="158"/>
      <c r="E13" s="155"/>
      <c r="F13" s="158"/>
      <c r="G13" s="158"/>
      <c r="H13" s="158"/>
      <c r="I13" s="158"/>
      <c r="J13" s="158"/>
      <c r="K13" s="158"/>
      <c r="L13" s="154"/>
      <c r="M13" s="154"/>
    </row>
    <row r="14" spans="1:13" x14ac:dyDescent="0.25">
      <c r="A14" s="157">
        <v>9</v>
      </c>
      <c r="B14" s="524" t="s">
        <v>275</v>
      </c>
      <c r="C14" s="524"/>
      <c r="D14" s="160">
        <v>45000000</v>
      </c>
      <c r="E14" s="155">
        <f>C28-E18</f>
        <v>35346000</v>
      </c>
      <c r="F14" s="155">
        <v>46550000</v>
      </c>
      <c r="G14" s="155">
        <v>46550000</v>
      </c>
      <c r="H14" s="155">
        <v>46550000</v>
      </c>
      <c r="I14" s="155">
        <v>46550000</v>
      </c>
      <c r="J14" s="155">
        <v>46550000</v>
      </c>
      <c r="K14" s="155">
        <v>46550000</v>
      </c>
      <c r="L14" s="155">
        <v>46550000</v>
      </c>
      <c r="M14" s="155">
        <v>46550000</v>
      </c>
    </row>
    <row r="15" spans="1:13" x14ac:dyDescent="0.25">
      <c r="A15" s="157">
        <v>10</v>
      </c>
      <c r="B15" s="524" t="s">
        <v>276</v>
      </c>
      <c r="C15" s="524"/>
      <c r="D15" s="160">
        <v>34089275</v>
      </c>
      <c r="E15" s="299">
        <f>J28</f>
        <v>16000000</v>
      </c>
      <c r="F15" s="299">
        <v>19094000</v>
      </c>
      <c r="G15" s="299">
        <v>19094000</v>
      </c>
      <c r="H15" s="299">
        <v>19094000</v>
      </c>
      <c r="I15" s="299">
        <v>19094000</v>
      </c>
      <c r="J15" s="299">
        <v>19094000</v>
      </c>
      <c r="K15" s="299">
        <v>19094000</v>
      </c>
      <c r="L15" s="299">
        <v>19094000</v>
      </c>
      <c r="M15" s="299">
        <v>19094000</v>
      </c>
    </row>
    <row r="16" spans="1:13" x14ac:dyDescent="0.25">
      <c r="A16" s="157">
        <v>11</v>
      </c>
      <c r="B16" s="524" t="s">
        <v>277</v>
      </c>
      <c r="C16" s="524"/>
      <c r="D16" s="160">
        <v>1400000</v>
      </c>
      <c r="E16" s="299"/>
      <c r="F16" s="299"/>
      <c r="G16" s="299"/>
      <c r="H16" s="299"/>
      <c r="I16" s="299"/>
      <c r="J16" s="299"/>
      <c r="K16" s="299"/>
      <c r="L16" s="299"/>
      <c r="M16" s="299"/>
    </row>
    <row r="17" spans="1:13" x14ac:dyDescent="0.25">
      <c r="A17" s="157">
        <v>12</v>
      </c>
      <c r="B17" s="524" t="s">
        <v>278</v>
      </c>
      <c r="C17" s="524"/>
      <c r="D17" s="160">
        <v>350000</v>
      </c>
      <c r="E17" s="155">
        <v>0</v>
      </c>
      <c r="F17" s="155">
        <v>0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</row>
    <row r="18" spans="1:13" x14ac:dyDescent="0.25">
      <c r="A18" s="157">
        <v>13</v>
      </c>
      <c r="B18" s="524" t="s">
        <v>279</v>
      </c>
      <c r="C18" s="524"/>
      <c r="D18" s="160" t="s">
        <v>212</v>
      </c>
      <c r="E18" s="155">
        <v>500000</v>
      </c>
      <c r="F18" s="155">
        <v>500000</v>
      </c>
      <c r="G18" s="155">
        <v>500000</v>
      </c>
      <c r="H18" s="155">
        <v>500000</v>
      </c>
      <c r="I18" s="155">
        <v>500000</v>
      </c>
      <c r="J18" s="155">
        <v>500000</v>
      </c>
      <c r="K18" s="155">
        <v>500000</v>
      </c>
      <c r="L18" s="155">
        <v>500000</v>
      </c>
      <c r="M18" s="155">
        <v>500000</v>
      </c>
    </row>
    <row r="19" spans="1:13" x14ac:dyDescent="0.25">
      <c r="A19" s="157">
        <v>14</v>
      </c>
      <c r="B19" s="540" t="s">
        <v>280</v>
      </c>
      <c r="C19" s="540"/>
      <c r="D19" s="159" t="s">
        <v>212</v>
      </c>
      <c r="E19" s="300">
        <f>SUM(E14:E18)</f>
        <v>51846000</v>
      </c>
      <c r="F19" s="300">
        <f>SUM(F14:F18)</f>
        <v>66144000</v>
      </c>
      <c r="G19" s="161">
        <f t="shared" ref="G19:M19" si="1">SUM(G14:G18)</f>
        <v>66144000</v>
      </c>
      <c r="H19" s="161">
        <f t="shared" si="1"/>
        <v>66144000</v>
      </c>
      <c r="I19" s="161">
        <f t="shared" si="1"/>
        <v>66144000</v>
      </c>
      <c r="J19" s="161">
        <f t="shared" si="1"/>
        <v>66144000</v>
      </c>
      <c r="K19" s="161">
        <f t="shared" si="1"/>
        <v>66144000</v>
      </c>
      <c r="L19" s="161">
        <f t="shared" si="1"/>
        <v>66144000</v>
      </c>
      <c r="M19" s="161">
        <f t="shared" si="1"/>
        <v>66144000</v>
      </c>
    </row>
    <row r="20" spans="1:13" x14ac:dyDescent="0.25">
      <c r="A20" s="162">
        <v>15</v>
      </c>
      <c r="B20" s="541" t="s">
        <v>281</v>
      </c>
      <c r="C20" s="541"/>
      <c r="D20" s="163"/>
      <c r="E20" s="164">
        <f>E11/E19</f>
        <v>0.67740531574277674</v>
      </c>
      <c r="F20" s="164">
        <f>F11/F19</f>
        <v>0.36551684204160617</v>
      </c>
      <c r="G20" s="164">
        <f t="shared" ref="G20:M20" si="2">G11/G19</f>
        <v>0.20005950653120463</v>
      </c>
      <c r="H20" s="164">
        <f t="shared" si="2"/>
        <v>0</v>
      </c>
      <c r="I20" s="164">
        <f t="shared" si="2"/>
        <v>0</v>
      </c>
      <c r="J20" s="164">
        <f t="shared" si="2"/>
        <v>0</v>
      </c>
      <c r="K20" s="164">
        <f t="shared" si="2"/>
        <v>0</v>
      </c>
      <c r="L20" s="164">
        <f t="shared" si="2"/>
        <v>0</v>
      </c>
      <c r="M20" s="164">
        <f t="shared" si="2"/>
        <v>0</v>
      </c>
    </row>
    <row r="21" spans="1:13" ht="15.75" thickBot="1" x14ac:dyDescent="0.3"/>
    <row r="22" spans="1:13" ht="15.75" x14ac:dyDescent="0.25">
      <c r="B22" s="542" t="s">
        <v>282</v>
      </c>
      <c r="C22" s="543"/>
      <c r="E22" s="544" t="s">
        <v>276</v>
      </c>
      <c r="F22" s="545"/>
      <c r="G22" s="546"/>
      <c r="H22" s="546"/>
      <c r="I22" s="547"/>
      <c r="J22" s="548"/>
    </row>
    <row r="23" spans="1:13" ht="15.75" x14ac:dyDescent="0.25">
      <c r="B23" s="165" t="s">
        <v>406</v>
      </c>
      <c r="C23" s="166">
        <f>+'2. Önkormányzat'!E98</f>
        <v>20000000</v>
      </c>
      <c r="E23" s="518" t="s">
        <v>581</v>
      </c>
      <c r="F23" s="519"/>
      <c r="G23" s="519"/>
      <c r="H23" s="519"/>
      <c r="I23" s="520"/>
      <c r="J23" s="301"/>
    </row>
    <row r="24" spans="1:13" ht="15.75" x14ac:dyDescent="0.25">
      <c r="B24" s="165" t="s">
        <v>648</v>
      </c>
      <c r="C24" s="166">
        <f>+'2. Önkormányzat'!E99</f>
        <v>426000</v>
      </c>
      <c r="E24" s="549" t="s">
        <v>283</v>
      </c>
      <c r="F24" s="550"/>
      <c r="G24" s="550"/>
      <c r="H24" s="550"/>
      <c r="I24" s="550"/>
      <c r="J24" s="301">
        <v>1000000</v>
      </c>
    </row>
    <row r="25" spans="1:13" ht="15.75" x14ac:dyDescent="0.25">
      <c r="B25" s="165" t="s">
        <v>404</v>
      </c>
      <c r="C25" s="166">
        <f>+'2. Önkormányzat'!E97</f>
        <v>12000000</v>
      </c>
      <c r="E25" s="515" t="s">
        <v>407</v>
      </c>
      <c r="F25" s="516"/>
      <c r="G25" s="516"/>
      <c r="H25" s="516"/>
      <c r="I25" s="517"/>
      <c r="J25" s="301">
        <v>535794</v>
      </c>
    </row>
    <row r="26" spans="1:13" ht="15.75" x14ac:dyDescent="0.25">
      <c r="B26" s="346" t="s">
        <v>649</v>
      </c>
      <c r="C26" s="347">
        <v>620000</v>
      </c>
      <c r="E26" s="515" t="s">
        <v>408</v>
      </c>
      <c r="F26" s="516"/>
      <c r="G26" s="516"/>
      <c r="H26" s="516"/>
      <c r="I26" s="517"/>
      <c r="J26" s="301">
        <v>400000</v>
      </c>
    </row>
    <row r="27" spans="1:13" ht="16.5" thickBot="1" x14ac:dyDescent="0.3">
      <c r="B27" s="167" t="s">
        <v>405</v>
      </c>
      <c r="C27" s="168">
        <v>2800000</v>
      </c>
      <c r="E27" s="343" t="s">
        <v>409</v>
      </c>
      <c r="F27" s="344"/>
      <c r="G27" s="344"/>
      <c r="H27" s="344"/>
      <c r="I27" s="345"/>
      <c r="J27" s="301">
        <v>636200</v>
      </c>
    </row>
    <row r="28" spans="1:13" ht="15.75" thickBot="1" x14ac:dyDescent="0.3">
      <c r="B28" s="169" t="s">
        <v>487</v>
      </c>
      <c r="C28" s="170">
        <f>SUM(C23:C27)</f>
        <v>35846000</v>
      </c>
      <c r="E28" s="512" t="s">
        <v>284</v>
      </c>
      <c r="F28" s="513"/>
      <c r="G28" s="513"/>
      <c r="H28" s="513"/>
      <c r="I28" s="514"/>
      <c r="J28" s="302">
        <v>16000000</v>
      </c>
    </row>
  </sheetData>
  <mergeCells count="37">
    <mergeCell ref="B17:C17"/>
    <mergeCell ref="E25:I25"/>
    <mergeCell ref="B19:C19"/>
    <mergeCell ref="B20:C20"/>
    <mergeCell ref="B22:C22"/>
    <mergeCell ref="E22:J22"/>
    <mergeCell ref="E24:I24"/>
    <mergeCell ref="B1:L1"/>
    <mergeCell ref="K2:M2"/>
    <mergeCell ref="A3:A4"/>
    <mergeCell ref="B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E28:I28"/>
    <mergeCell ref="E26:I26"/>
    <mergeCell ref="E23:I23"/>
    <mergeCell ref="B6:C6"/>
    <mergeCell ref="B5:C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27559055118110237" right="0.27559055118110237" top="0.27559055118110237" bottom="0.27559055118110237" header="0.51181102362204722" footer="0.51181102362204722"/>
  <pageSetup paperSize="9" scale="93" fitToHeight="0" orientation="landscape" r:id="rId1"/>
  <headerFooter>
    <oddHeader>&amp;R12.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Ruler="0" topLeftCell="A52" zoomScaleNormal="100" workbookViewId="0">
      <selection activeCell="A3" sqref="A3:G3"/>
    </sheetView>
  </sheetViews>
  <sheetFormatPr defaultRowHeight="15" x14ac:dyDescent="0.25"/>
  <cols>
    <col min="1" max="1" width="5.7109375" bestFit="1" customWidth="1"/>
    <col min="2" max="2" width="3.42578125" customWidth="1"/>
    <col min="3" max="3" width="4" customWidth="1"/>
    <col min="4" max="4" width="43.7109375" customWidth="1"/>
    <col min="5" max="5" width="14.7109375" customWidth="1"/>
    <col min="6" max="6" width="13" customWidth="1"/>
    <col min="7" max="7" width="12" customWidth="1"/>
  </cols>
  <sheetData>
    <row r="1" spans="1:7" ht="18.75" customHeight="1" x14ac:dyDescent="0.3">
      <c r="A1" s="554" t="s">
        <v>285</v>
      </c>
      <c r="B1" s="554"/>
      <c r="C1" s="554"/>
      <c r="D1" s="554"/>
      <c r="E1" s="554"/>
      <c r="F1" s="554"/>
      <c r="G1" s="554"/>
    </row>
    <row r="2" spans="1:7" ht="18.75" x14ac:dyDescent="0.3">
      <c r="A2" s="555" t="s">
        <v>660</v>
      </c>
      <c r="B2" s="556"/>
      <c r="C2" s="556"/>
      <c r="D2" s="556"/>
      <c r="E2" s="556"/>
      <c r="F2" s="556"/>
      <c r="G2" s="556"/>
    </row>
    <row r="3" spans="1:7" ht="18.75" x14ac:dyDescent="0.3">
      <c r="A3" s="555" t="s">
        <v>286</v>
      </c>
      <c r="B3" s="556"/>
      <c r="C3" s="556"/>
      <c r="D3" s="556"/>
      <c r="E3" s="556"/>
      <c r="F3" s="556"/>
      <c r="G3" s="556"/>
    </row>
    <row r="4" spans="1:7" ht="18.75" x14ac:dyDescent="0.3">
      <c r="A4" s="171"/>
      <c r="B4" s="171"/>
      <c r="C4" s="171"/>
      <c r="D4" s="171"/>
      <c r="E4" s="171"/>
      <c r="F4" s="171"/>
      <c r="G4" s="171"/>
    </row>
    <row r="5" spans="1:7" ht="18.75" x14ac:dyDescent="0.3">
      <c r="A5" s="555" t="s">
        <v>287</v>
      </c>
      <c r="B5" s="555"/>
      <c r="C5" s="555"/>
      <c r="D5" s="555"/>
      <c r="E5" s="555"/>
      <c r="F5" s="555"/>
      <c r="G5" s="555"/>
    </row>
    <row r="6" spans="1:7" ht="15.75" x14ac:dyDescent="0.25">
      <c r="A6" s="172"/>
      <c r="B6" s="172"/>
      <c r="C6" s="172"/>
      <c r="D6" s="173"/>
      <c r="E6" s="173"/>
      <c r="F6" s="174"/>
      <c r="G6" s="173"/>
    </row>
    <row r="7" spans="1:7" ht="15.75" x14ac:dyDescent="0.25">
      <c r="A7" s="172"/>
      <c r="B7" s="172"/>
      <c r="C7" s="172"/>
      <c r="D7" s="173"/>
      <c r="E7" s="173"/>
      <c r="F7" s="303" t="s">
        <v>181</v>
      </c>
      <c r="G7" s="173"/>
    </row>
    <row r="8" spans="1:7" ht="16.5" thickBot="1" x14ac:dyDescent="0.3">
      <c r="A8" s="172"/>
      <c r="B8" s="172"/>
      <c r="C8" s="172"/>
      <c r="D8" s="173"/>
      <c r="E8" s="173"/>
      <c r="F8" s="173"/>
      <c r="G8" s="173"/>
    </row>
    <row r="9" spans="1:7" ht="17.25" thickTop="1" thickBot="1" x14ac:dyDescent="0.3">
      <c r="A9" s="175"/>
      <c r="B9" s="176"/>
      <c r="C9" s="176"/>
      <c r="D9" s="177"/>
      <c r="E9" s="178" t="s">
        <v>349</v>
      </c>
      <c r="F9" s="178" t="s">
        <v>401</v>
      </c>
      <c r="G9" s="179" t="s">
        <v>288</v>
      </c>
    </row>
    <row r="10" spans="1:7" ht="17.25" thickTop="1" thickBot="1" x14ac:dyDescent="0.3">
      <c r="A10" s="180" t="s">
        <v>250</v>
      </c>
      <c r="B10" s="557" t="s">
        <v>289</v>
      </c>
      <c r="C10" s="557"/>
      <c r="D10" s="557"/>
      <c r="E10" s="181">
        <f>SUM(E11:E12)</f>
        <v>183480263</v>
      </c>
      <c r="F10" s="181">
        <f>SUM(F11:F12)</f>
        <v>170883950</v>
      </c>
      <c r="G10" s="182">
        <f>F10/E10</f>
        <v>0.93134785837973211</v>
      </c>
    </row>
    <row r="11" spans="1:7" ht="17.25" thickTop="1" thickBot="1" x14ac:dyDescent="0.3">
      <c r="A11" s="183"/>
      <c r="B11" s="184" t="s">
        <v>207</v>
      </c>
      <c r="C11" s="558" t="s">
        <v>289</v>
      </c>
      <c r="D11" s="559"/>
      <c r="E11" s="185">
        <f>+Összesítő!D113</f>
        <v>137752163</v>
      </c>
      <c r="F11" s="185">
        <f>+Összesítő!E113</f>
        <v>134537950</v>
      </c>
      <c r="G11" s="182">
        <f t="shared" ref="G11:G34" si="0">F11/E11</f>
        <v>0.97666669669644313</v>
      </c>
    </row>
    <row r="12" spans="1:7" ht="17.25" thickTop="1" thickBot="1" x14ac:dyDescent="0.3">
      <c r="A12" s="186"/>
      <c r="B12" s="187" t="s">
        <v>210</v>
      </c>
      <c r="C12" s="560" t="s">
        <v>413</v>
      </c>
      <c r="D12" s="560"/>
      <c r="E12" s="188">
        <f>SUM(E13:E13)</f>
        <v>45728100</v>
      </c>
      <c r="F12" s="188">
        <f>SUM(F13:F13)</f>
        <v>36346000</v>
      </c>
      <c r="G12" s="182">
        <f t="shared" si="0"/>
        <v>0.79482856274369584</v>
      </c>
    </row>
    <row r="13" spans="1:7" ht="17.25" thickTop="1" thickBot="1" x14ac:dyDescent="0.3">
      <c r="A13" s="186"/>
      <c r="B13" s="187"/>
      <c r="C13" s="190" t="s">
        <v>290</v>
      </c>
      <c r="D13" s="114" t="s">
        <v>275</v>
      </c>
      <c r="E13" s="188">
        <f>+Összesítő!D102</f>
        <v>45728100</v>
      </c>
      <c r="F13" s="188">
        <f>+Összesítő!E102</f>
        <v>36346000</v>
      </c>
      <c r="G13" s="182">
        <f t="shared" si="0"/>
        <v>0.79482856274369584</v>
      </c>
    </row>
    <row r="14" spans="1:7" ht="17.25" thickTop="1" thickBot="1" x14ac:dyDescent="0.3">
      <c r="A14" s="186"/>
      <c r="B14" s="551"/>
      <c r="C14" s="552"/>
      <c r="D14" s="553"/>
      <c r="E14" s="188"/>
      <c r="F14" s="188"/>
      <c r="G14" s="182"/>
    </row>
    <row r="15" spans="1:7" ht="17.25" thickTop="1" thickBot="1" x14ac:dyDescent="0.3">
      <c r="A15" s="191" t="s">
        <v>291</v>
      </c>
      <c r="B15" s="561" t="s">
        <v>292</v>
      </c>
      <c r="C15" s="561"/>
      <c r="D15" s="561"/>
      <c r="E15" s="192">
        <f>SUM(E16,E18)</f>
        <v>336446934</v>
      </c>
      <c r="F15" s="192">
        <f>SUM(F16,F18)</f>
        <v>347141374</v>
      </c>
      <c r="G15" s="182">
        <f t="shared" si="0"/>
        <v>1.0317864094431011</v>
      </c>
    </row>
    <row r="16" spans="1:7" ht="17.25" thickTop="1" thickBot="1" x14ac:dyDescent="0.3">
      <c r="A16" s="183"/>
      <c r="B16" s="184" t="s">
        <v>207</v>
      </c>
      <c r="C16" s="562" t="s">
        <v>293</v>
      </c>
      <c r="D16" s="562"/>
      <c r="E16" s="185">
        <f>SUM(E17:E17)</f>
        <v>336446934</v>
      </c>
      <c r="F16" s="185">
        <f>SUM(F17:F17)</f>
        <v>347141374</v>
      </c>
      <c r="G16" s="182"/>
    </row>
    <row r="17" spans="1:7" ht="17.25" thickTop="1" thickBot="1" x14ac:dyDescent="0.3">
      <c r="A17" s="186"/>
      <c r="B17" s="187"/>
      <c r="C17" s="190" t="s">
        <v>294</v>
      </c>
      <c r="D17" s="114" t="s">
        <v>295</v>
      </c>
      <c r="E17" s="185">
        <f>+Összesítő!D88</f>
        <v>336446934</v>
      </c>
      <c r="F17" s="185">
        <f>+Összesítő!E88</f>
        <v>347141374</v>
      </c>
      <c r="G17" s="182"/>
    </row>
    <row r="18" spans="1:7" ht="17.25" thickTop="1" thickBot="1" x14ac:dyDescent="0.3">
      <c r="A18" s="186"/>
      <c r="B18" s="563" t="s">
        <v>414</v>
      </c>
      <c r="C18" s="564"/>
      <c r="D18" s="565"/>
      <c r="E18" s="185"/>
      <c r="F18" s="185"/>
      <c r="G18" s="182"/>
    </row>
    <row r="19" spans="1:7" ht="17.25" thickTop="1" thickBot="1" x14ac:dyDescent="0.3">
      <c r="A19" s="186"/>
      <c r="B19" s="551"/>
      <c r="C19" s="552"/>
      <c r="D19" s="553"/>
      <c r="E19" s="188"/>
      <c r="F19" s="188"/>
      <c r="G19" s="182"/>
    </row>
    <row r="20" spans="1:7" ht="17.25" thickTop="1" thickBot="1" x14ac:dyDescent="0.3">
      <c r="A20" s="193" t="s">
        <v>296</v>
      </c>
      <c r="B20" s="569" t="s">
        <v>297</v>
      </c>
      <c r="C20" s="569"/>
      <c r="D20" s="569"/>
      <c r="E20" s="194">
        <f>+Összesítő!D94+Összesítő!D119</f>
        <v>12300000</v>
      </c>
      <c r="F20" s="194">
        <f>+Összesítő!E94+Összesítő!E119</f>
        <v>13000000</v>
      </c>
      <c r="G20" s="182">
        <f t="shared" si="0"/>
        <v>1.056910569105691</v>
      </c>
    </row>
    <row r="21" spans="1:7" ht="17.25" thickTop="1" thickBot="1" x14ac:dyDescent="0.3">
      <c r="A21" s="186"/>
      <c r="B21" s="551"/>
      <c r="C21" s="552"/>
      <c r="D21" s="553"/>
      <c r="E21" s="188"/>
      <c r="F21" s="188"/>
      <c r="G21" s="182"/>
    </row>
    <row r="22" spans="1:7" ht="17.25" thickTop="1" thickBot="1" x14ac:dyDescent="0.3">
      <c r="A22" s="193" t="s">
        <v>298</v>
      </c>
      <c r="B22" s="569" t="s">
        <v>415</v>
      </c>
      <c r="C22" s="569"/>
      <c r="D22" s="569"/>
      <c r="E22" s="194">
        <f>+Összesítő!D89</f>
        <v>79282027</v>
      </c>
      <c r="F22" s="194">
        <f>+Összesítő!E89</f>
        <v>83424984</v>
      </c>
      <c r="G22" s="182"/>
    </row>
    <row r="23" spans="1:7" ht="17.25" thickTop="1" thickBot="1" x14ac:dyDescent="0.3">
      <c r="A23" s="186"/>
      <c r="B23" s="551"/>
      <c r="C23" s="552"/>
      <c r="D23" s="553"/>
      <c r="E23" s="188"/>
      <c r="F23" s="188"/>
      <c r="G23" s="182"/>
    </row>
    <row r="24" spans="1:7" ht="17.25" thickTop="1" thickBot="1" x14ac:dyDescent="0.3">
      <c r="A24" s="193" t="s">
        <v>299</v>
      </c>
      <c r="B24" s="569" t="s">
        <v>300</v>
      </c>
      <c r="C24" s="569"/>
      <c r="D24" s="569"/>
      <c r="E24" s="194">
        <f>+Összesítő!D123</f>
        <v>7630000</v>
      </c>
      <c r="F24" s="194">
        <f>+Összesítő!E123</f>
        <v>1619220</v>
      </c>
      <c r="G24" s="182">
        <f t="shared" si="0"/>
        <v>0.2122175622542595</v>
      </c>
    </row>
    <row r="25" spans="1:7" ht="17.25" thickTop="1" thickBot="1" x14ac:dyDescent="0.3">
      <c r="A25" s="186"/>
      <c r="B25" s="551"/>
      <c r="C25" s="552"/>
      <c r="D25" s="553"/>
      <c r="E25" s="188"/>
      <c r="F25" s="188"/>
      <c r="G25" s="182"/>
    </row>
    <row r="26" spans="1:7" ht="17.25" thickTop="1" thickBot="1" x14ac:dyDescent="0.3">
      <c r="A26" s="193" t="s">
        <v>301</v>
      </c>
      <c r="B26" s="569" t="s">
        <v>302</v>
      </c>
      <c r="C26" s="569"/>
      <c r="D26" s="569"/>
      <c r="E26" s="194">
        <f>SUM(E10,E15,E20,E22,E24,)</f>
        <v>619139224</v>
      </c>
      <c r="F26" s="194">
        <f>SUM(F10,F15,F20,F22,F24,)</f>
        <v>616069528</v>
      </c>
      <c r="G26" s="182">
        <f t="shared" si="0"/>
        <v>0.99504199397969328</v>
      </c>
    </row>
    <row r="27" spans="1:7" ht="17.25" thickTop="1" thickBot="1" x14ac:dyDescent="0.3">
      <c r="A27" s="186"/>
      <c r="B27" s="551"/>
      <c r="C27" s="552"/>
      <c r="D27" s="553"/>
      <c r="E27" s="188"/>
      <c r="F27" s="188"/>
      <c r="G27" s="182"/>
    </row>
    <row r="28" spans="1:7" ht="17.25" thickTop="1" thickBot="1" x14ac:dyDescent="0.3">
      <c r="A28" s="193" t="s">
        <v>303</v>
      </c>
      <c r="B28" s="569" t="s">
        <v>304</v>
      </c>
      <c r="C28" s="569"/>
      <c r="D28" s="569"/>
      <c r="E28" s="194">
        <f>SUM(E29:E30)</f>
        <v>42645232</v>
      </c>
      <c r="F28" s="194">
        <f>SUM(F29:F30)</f>
        <v>0</v>
      </c>
      <c r="G28" s="182">
        <f t="shared" si="0"/>
        <v>0</v>
      </c>
    </row>
    <row r="29" spans="1:7" ht="17.25" thickTop="1" thickBot="1" x14ac:dyDescent="0.3">
      <c r="A29" s="186"/>
      <c r="B29" s="570" t="str">
        <f>'[2]1.'!A129</f>
        <v>Előző évi pénzmaradvány felhasználás</v>
      </c>
      <c r="C29" s="571"/>
      <c r="D29" s="572"/>
      <c r="E29" s="195"/>
      <c r="F29" s="195"/>
      <c r="G29" s="182"/>
    </row>
    <row r="30" spans="1:7" ht="17.25" thickTop="1" thickBot="1" x14ac:dyDescent="0.3">
      <c r="A30" s="186"/>
      <c r="B30" s="573" t="s">
        <v>305</v>
      </c>
      <c r="C30" s="574"/>
      <c r="D30" s="575"/>
      <c r="E30" s="188">
        <f>+Összesítő!D129</f>
        <v>42645232</v>
      </c>
      <c r="F30" s="188">
        <f>+Összesítő!E129</f>
        <v>0</v>
      </c>
      <c r="G30" s="182">
        <f t="shared" si="0"/>
        <v>0</v>
      </c>
    </row>
    <row r="31" spans="1:7" ht="17.25" thickTop="1" thickBot="1" x14ac:dyDescent="0.3">
      <c r="A31" s="186"/>
      <c r="B31" s="196"/>
      <c r="C31" s="197"/>
      <c r="D31" s="198"/>
      <c r="E31" s="188"/>
      <c r="F31" s="188"/>
      <c r="G31" s="182"/>
    </row>
    <row r="32" spans="1:7" ht="17.25" thickTop="1" thickBot="1" x14ac:dyDescent="0.3">
      <c r="A32" s="193" t="s">
        <v>306</v>
      </c>
      <c r="B32" s="566" t="s">
        <v>307</v>
      </c>
      <c r="C32" s="567"/>
      <c r="D32" s="568"/>
      <c r="E32" s="188">
        <f>+Összesítő!D133-E30</f>
        <v>230000000</v>
      </c>
      <c r="F32" s="188">
        <f>+Összesítő!E133</f>
        <v>220000000</v>
      </c>
      <c r="G32" s="182">
        <f t="shared" si="0"/>
        <v>0.95652173913043481</v>
      </c>
    </row>
    <row r="33" spans="1:7" ht="17.25" thickTop="1" thickBot="1" x14ac:dyDescent="0.3">
      <c r="A33" s="186"/>
      <c r="B33" s="196"/>
      <c r="C33" s="197"/>
      <c r="D33" s="198"/>
      <c r="E33" s="188"/>
      <c r="F33" s="188"/>
      <c r="G33" s="182"/>
    </row>
    <row r="34" spans="1:7" ht="17.25" thickTop="1" thickBot="1" x14ac:dyDescent="0.3">
      <c r="A34" s="199" t="s">
        <v>308</v>
      </c>
      <c r="B34" s="576" t="s">
        <v>309</v>
      </c>
      <c r="C34" s="576"/>
      <c r="D34" s="576"/>
      <c r="E34" s="200">
        <f>SUM(E26,E28,E32)</f>
        <v>891784456</v>
      </c>
      <c r="F34" s="200">
        <f>SUM(F26,F28,F32)</f>
        <v>836069528</v>
      </c>
      <c r="G34" s="182">
        <f t="shared" si="0"/>
        <v>0.93752422166012728</v>
      </c>
    </row>
    <row r="35" spans="1:7" ht="16.5" thickTop="1" x14ac:dyDescent="0.25">
      <c r="A35" s="172"/>
      <c r="B35" s="172"/>
      <c r="C35" s="172"/>
      <c r="D35" s="173"/>
      <c r="E35" s="202"/>
      <c r="F35" s="202"/>
      <c r="G35" s="202"/>
    </row>
    <row r="36" spans="1:7" ht="15.75" x14ac:dyDescent="0.25">
      <c r="A36" s="172"/>
      <c r="B36" s="172"/>
      <c r="C36" s="172"/>
      <c r="D36" s="173"/>
      <c r="E36" s="202"/>
      <c r="F36" s="202"/>
      <c r="G36" s="202"/>
    </row>
    <row r="37" spans="1:7" ht="15.75" x14ac:dyDescent="0.25">
      <c r="A37" s="172"/>
      <c r="B37" s="172"/>
      <c r="C37" s="172"/>
      <c r="D37" s="173"/>
      <c r="E37" s="202"/>
      <c r="F37" s="202"/>
      <c r="G37" s="202"/>
    </row>
    <row r="38" spans="1:7" ht="15.75" x14ac:dyDescent="0.25">
      <c r="A38" s="172"/>
      <c r="B38" s="172"/>
      <c r="C38" s="172"/>
      <c r="D38" s="173"/>
      <c r="E38" s="202"/>
      <c r="F38" s="202"/>
      <c r="G38" s="202"/>
    </row>
    <row r="39" spans="1:7" ht="18.75" x14ac:dyDescent="0.3">
      <c r="A39" s="171"/>
      <c r="B39" s="171"/>
      <c r="C39" s="171"/>
      <c r="D39" s="171"/>
      <c r="E39" s="171"/>
      <c r="F39" s="171"/>
      <c r="G39" s="171"/>
    </row>
    <row r="40" spans="1:7" ht="18.75" x14ac:dyDescent="0.3">
      <c r="A40" s="171"/>
      <c r="B40" s="171"/>
      <c r="C40" s="171"/>
      <c r="D40" s="171"/>
      <c r="E40" s="171"/>
      <c r="F40" s="171"/>
      <c r="G40" s="171"/>
    </row>
    <row r="41" spans="1:7" ht="18.75" x14ac:dyDescent="0.3">
      <c r="A41" s="342"/>
      <c r="B41" s="342"/>
      <c r="C41" s="342"/>
      <c r="D41" s="342"/>
      <c r="E41" s="342"/>
      <c r="F41" s="342"/>
      <c r="G41" s="342"/>
    </row>
    <row r="42" spans="1:7" ht="18.75" x14ac:dyDescent="0.3">
      <c r="A42" s="342"/>
      <c r="B42" s="342"/>
      <c r="C42" s="342"/>
      <c r="D42" s="342"/>
      <c r="E42" s="342"/>
      <c r="F42" s="342"/>
      <c r="G42" s="342"/>
    </row>
    <row r="43" spans="1:7" ht="99" customHeight="1" x14ac:dyDescent="0.3">
      <c r="A43" s="342"/>
      <c r="B43" s="342"/>
      <c r="C43" s="342"/>
      <c r="D43" s="342"/>
      <c r="E43" s="342"/>
      <c r="F43" s="342"/>
      <c r="G43" s="342"/>
    </row>
    <row r="44" spans="1:7" ht="15.75" x14ac:dyDescent="0.25">
      <c r="A44" s="172"/>
      <c r="B44" s="172"/>
      <c r="C44" s="172"/>
      <c r="D44" s="173"/>
      <c r="E44" s="202"/>
      <c r="F44" s="202"/>
      <c r="G44" s="202"/>
    </row>
    <row r="45" spans="1:7" ht="18.75" customHeight="1" x14ac:dyDescent="0.3">
      <c r="A45" s="554" t="s">
        <v>285</v>
      </c>
      <c r="B45" s="554"/>
      <c r="C45" s="554"/>
      <c r="D45" s="554"/>
      <c r="E45" s="554"/>
      <c r="F45" s="554"/>
      <c r="G45" s="554"/>
    </row>
    <row r="46" spans="1:7" ht="18.75" x14ac:dyDescent="0.3">
      <c r="A46" s="555" t="s">
        <v>660</v>
      </c>
      <c r="B46" s="556"/>
      <c r="C46" s="556"/>
      <c r="D46" s="556"/>
      <c r="E46" s="556"/>
      <c r="F46" s="556"/>
      <c r="G46" s="556"/>
    </row>
    <row r="47" spans="1:7" ht="18.75" x14ac:dyDescent="0.3">
      <c r="A47" s="555" t="s">
        <v>286</v>
      </c>
      <c r="B47" s="556"/>
      <c r="C47" s="556"/>
      <c r="D47" s="556"/>
      <c r="E47" s="556"/>
      <c r="F47" s="556"/>
      <c r="G47" s="556"/>
    </row>
    <row r="48" spans="1:7" ht="15.75" x14ac:dyDescent="0.25">
      <c r="A48" s="172"/>
      <c r="B48" s="172"/>
      <c r="C48" s="172"/>
      <c r="D48" s="173"/>
      <c r="E48" s="173"/>
      <c r="F48" s="173"/>
      <c r="G48" s="173"/>
    </row>
    <row r="49" spans="1:7" ht="18.75" x14ac:dyDescent="0.3">
      <c r="A49" s="555" t="s">
        <v>310</v>
      </c>
      <c r="B49" s="555"/>
      <c r="C49" s="555"/>
      <c r="D49" s="555"/>
      <c r="E49" s="555"/>
      <c r="F49" s="555"/>
      <c r="G49" s="555"/>
    </row>
    <row r="50" spans="1:7" ht="18.75" x14ac:dyDescent="0.3">
      <c r="A50" s="171"/>
      <c r="B50" s="171"/>
      <c r="C50" s="171"/>
      <c r="D50" s="171"/>
      <c r="E50" s="171"/>
      <c r="F50" s="171"/>
      <c r="G50" s="171"/>
    </row>
    <row r="51" spans="1:7" ht="18.75" x14ac:dyDescent="0.3">
      <c r="A51" s="171"/>
      <c r="B51" s="171"/>
      <c r="C51" s="171"/>
      <c r="D51" s="171"/>
      <c r="E51" s="171"/>
      <c r="F51" s="303" t="s">
        <v>181</v>
      </c>
      <c r="G51" s="171"/>
    </row>
    <row r="52" spans="1:7" ht="19.5" thickBot="1" x14ac:dyDescent="0.35">
      <c r="A52" s="171"/>
      <c r="B52" s="171"/>
      <c r="C52" s="171"/>
      <c r="D52" s="171"/>
      <c r="E52" s="171"/>
      <c r="F52" s="171"/>
      <c r="G52" s="171"/>
    </row>
    <row r="53" spans="1:7" ht="17.25" thickTop="1" thickBot="1" x14ac:dyDescent="0.3">
      <c r="A53" s="175"/>
      <c r="B53" s="176"/>
      <c r="C53" s="176"/>
      <c r="D53" s="203"/>
      <c r="E53" s="178" t="s">
        <v>349</v>
      </c>
      <c r="F53" s="178" t="s">
        <v>659</v>
      </c>
      <c r="G53" s="179" t="s">
        <v>288</v>
      </c>
    </row>
    <row r="54" spans="1:7" ht="17.25" thickTop="1" thickBot="1" x14ac:dyDescent="0.3">
      <c r="A54" s="180" t="s">
        <v>250</v>
      </c>
      <c r="B54" s="557" t="s">
        <v>311</v>
      </c>
      <c r="C54" s="557"/>
      <c r="D54" s="557"/>
      <c r="E54" s="204">
        <f>SUM(E55:E62)</f>
        <v>624603877</v>
      </c>
      <c r="F54" s="204">
        <f>SUM(F55:F62)</f>
        <v>642764527.87</v>
      </c>
      <c r="G54" s="182">
        <f>F54/E54</f>
        <v>1.0290754693314208</v>
      </c>
    </row>
    <row r="55" spans="1:7" ht="17.25" thickTop="1" thickBot="1" x14ac:dyDescent="0.3">
      <c r="A55" s="183"/>
      <c r="B55" s="184" t="s">
        <v>212</v>
      </c>
      <c r="C55" s="562" t="s">
        <v>312</v>
      </c>
      <c r="D55" s="562"/>
      <c r="E55" s="185">
        <f>+Összesítő!D15</f>
        <v>283211069</v>
      </c>
      <c r="F55" s="185">
        <f>+Összesítő!E15</f>
        <v>324859858</v>
      </c>
      <c r="G55" s="182">
        <f t="shared" ref="G55:G74" si="1">F55/E55</f>
        <v>1.1470591850348899</v>
      </c>
    </row>
    <row r="56" spans="1:7" ht="17.25" thickTop="1" thickBot="1" x14ac:dyDescent="0.3">
      <c r="A56" s="186"/>
      <c r="B56" s="187" t="s">
        <v>212</v>
      </c>
      <c r="C56" s="560" t="s">
        <v>313</v>
      </c>
      <c r="D56" s="560"/>
      <c r="E56" s="188">
        <f>+Összesítő!D17</f>
        <v>51258434</v>
      </c>
      <c r="F56" s="188">
        <f>+Összesítő!E17</f>
        <v>50619829.789999999</v>
      </c>
      <c r="G56" s="182">
        <f t="shared" si="1"/>
        <v>0.98754148029571098</v>
      </c>
    </row>
    <row r="57" spans="1:7" ht="17.25" thickTop="1" thickBot="1" x14ac:dyDescent="0.3">
      <c r="A57" s="186"/>
      <c r="B57" s="187" t="s">
        <v>212</v>
      </c>
      <c r="C57" s="560" t="s">
        <v>314</v>
      </c>
      <c r="D57" s="560"/>
      <c r="E57" s="188">
        <f>+Összesítő!D38</f>
        <v>249536271</v>
      </c>
      <c r="F57" s="188">
        <f>+Összesítő!E38</f>
        <v>243467687.07999998</v>
      </c>
      <c r="G57" s="182">
        <f t="shared" si="1"/>
        <v>0.97568055379011409</v>
      </c>
    </row>
    <row r="58" spans="1:7" ht="17.25" thickTop="1" thickBot="1" x14ac:dyDescent="0.3">
      <c r="A58" s="186"/>
      <c r="B58" s="187" t="s">
        <v>212</v>
      </c>
      <c r="C58" s="560" t="s">
        <v>315</v>
      </c>
      <c r="D58" s="560"/>
      <c r="E58" s="188">
        <f>+Összesítő!D51-Összesítő!D50</f>
        <v>33708103</v>
      </c>
      <c r="F58" s="188">
        <f>+Összesítő!E51-Összesítő!E50</f>
        <v>13317153</v>
      </c>
      <c r="G58" s="182">
        <f t="shared" si="1"/>
        <v>0.39507275149835636</v>
      </c>
    </row>
    <row r="59" spans="1:7" ht="17.25" thickTop="1" thickBot="1" x14ac:dyDescent="0.3">
      <c r="A59" s="186"/>
      <c r="B59" s="187" t="s">
        <v>212</v>
      </c>
      <c r="C59" s="560" t="s">
        <v>316</v>
      </c>
      <c r="D59" s="560"/>
      <c r="E59" s="188"/>
      <c r="F59" s="188"/>
      <c r="G59" s="182"/>
    </row>
    <row r="60" spans="1:7" ht="17.25" thickTop="1" thickBot="1" x14ac:dyDescent="0.3">
      <c r="A60" s="186"/>
      <c r="B60" s="187" t="s">
        <v>212</v>
      </c>
      <c r="C60" s="560" t="s">
        <v>317</v>
      </c>
      <c r="D60" s="560"/>
      <c r="E60" s="188">
        <f>+Összesítő!D42</f>
        <v>1890000</v>
      </c>
      <c r="F60" s="188">
        <f>+Összesítő!E42</f>
        <v>5500000</v>
      </c>
      <c r="G60" s="182">
        <f t="shared" si="1"/>
        <v>2.9100529100529102</v>
      </c>
    </row>
    <row r="61" spans="1:7" ht="17.25" thickTop="1" thickBot="1" x14ac:dyDescent="0.3">
      <c r="A61" s="186"/>
      <c r="B61" s="187" t="s">
        <v>212</v>
      </c>
      <c r="C61" s="560" t="s">
        <v>318</v>
      </c>
      <c r="D61" s="560"/>
      <c r="E61" s="188">
        <v>4000000</v>
      </c>
      <c r="F61" s="188">
        <v>4000000</v>
      </c>
      <c r="G61" s="182">
        <f t="shared" si="1"/>
        <v>1</v>
      </c>
    </row>
    <row r="62" spans="1:7" ht="17.25" thickTop="1" thickBot="1" x14ac:dyDescent="0.3">
      <c r="A62" s="186"/>
      <c r="B62" s="187" t="s">
        <v>212</v>
      </c>
      <c r="C62" s="560" t="s">
        <v>319</v>
      </c>
      <c r="D62" s="560"/>
      <c r="E62" s="188">
        <v>1000000</v>
      </c>
      <c r="F62" s="188">
        <v>1000000</v>
      </c>
      <c r="G62" s="182">
        <f t="shared" si="1"/>
        <v>1</v>
      </c>
    </row>
    <row r="63" spans="1:7" ht="17.25" thickTop="1" thickBot="1" x14ac:dyDescent="0.3">
      <c r="A63" s="186"/>
      <c r="B63" s="551"/>
      <c r="C63" s="552"/>
      <c r="D63" s="553"/>
      <c r="E63" s="188"/>
      <c r="F63" s="188"/>
      <c r="G63" s="182"/>
    </row>
    <row r="64" spans="1:7" ht="17.25" thickTop="1" thickBot="1" x14ac:dyDescent="0.3">
      <c r="A64" s="191" t="s">
        <v>291</v>
      </c>
      <c r="B64" s="561" t="s">
        <v>320</v>
      </c>
      <c r="C64" s="561"/>
      <c r="D64" s="561"/>
      <c r="E64" s="192">
        <f>SUM(E65:E68)</f>
        <v>39004512</v>
      </c>
      <c r="F64" s="192">
        <f>SUM(F65:F68)</f>
        <v>3305000</v>
      </c>
      <c r="G64" s="182">
        <f t="shared" si="1"/>
        <v>8.4733786696267341E-2</v>
      </c>
    </row>
    <row r="65" spans="1:7" ht="17.25" thickTop="1" thickBot="1" x14ac:dyDescent="0.3">
      <c r="A65" s="183"/>
      <c r="B65" s="184" t="s">
        <v>212</v>
      </c>
      <c r="C65" s="562" t="s">
        <v>321</v>
      </c>
      <c r="D65" s="562"/>
      <c r="E65" s="188">
        <f>+Összesítő!D57</f>
        <v>7641305</v>
      </c>
      <c r="F65" s="188">
        <f>+Összesítő!E57</f>
        <v>3175000</v>
      </c>
      <c r="G65" s="182">
        <f t="shared" si="1"/>
        <v>0.41550494320014708</v>
      </c>
    </row>
    <row r="66" spans="1:7" ht="17.25" thickTop="1" thickBot="1" x14ac:dyDescent="0.3">
      <c r="A66" s="186"/>
      <c r="B66" s="187" t="s">
        <v>212</v>
      </c>
      <c r="C66" s="560" t="s">
        <v>322</v>
      </c>
      <c r="D66" s="560"/>
      <c r="E66" s="188">
        <f>+Összesítő!D62</f>
        <v>26154630</v>
      </c>
      <c r="F66" s="188">
        <f>+Összesítő!E62</f>
        <v>0</v>
      </c>
      <c r="G66" s="182">
        <f t="shared" si="1"/>
        <v>0</v>
      </c>
    </row>
    <row r="67" spans="1:7" ht="17.25" thickTop="1" thickBot="1" x14ac:dyDescent="0.3">
      <c r="A67" s="186"/>
      <c r="B67" s="187" t="s">
        <v>212</v>
      </c>
      <c r="C67" s="560" t="s">
        <v>323</v>
      </c>
      <c r="D67" s="560"/>
      <c r="E67" s="188">
        <f>+Összesítő!D68</f>
        <v>5208577</v>
      </c>
      <c r="F67" s="188">
        <f>+Összesítő!E68</f>
        <v>130000</v>
      </c>
      <c r="G67" s="182">
        <f t="shared" si="1"/>
        <v>2.4958832325988462E-2</v>
      </c>
    </row>
    <row r="68" spans="1:7" ht="17.25" thickTop="1" thickBot="1" x14ac:dyDescent="0.3">
      <c r="A68" s="186"/>
      <c r="B68" s="187" t="s">
        <v>212</v>
      </c>
      <c r="C68" s="560" t="s">
        <v>324</v>
      </c>
      <c r="D68" s="560"/>
      <c r="E68" s="185"/>
      <c r="F68" s="185"/>
      <c r="G68" s="182"/>
    </row>
    <row r="69" spans="1:7" ht="17.25" thickTop="1" thickBot="1" x14ac:dyDescent="0.3">
      <c r="A69" s="186"/>
      <c r="B69" s="577"/>
      <c r="C69" s="574"/>
      <c r="D69" s="575"/>
      <c r="E69" s="188"/>
      <c r="F69" s="188"/>
      <c r="G69" s="182"/>
    </row>
    <row r="70" spans="1:7" ht="17.25" thickTop="1" thickBot="1" x14ac:dyDescent="0.3">
      <c r="A70" s="193" t="s">
        <v>296</v>
      </c>
      <c r="B70" s="569" t="s">
        <v>325</v>
      </c>
      <c r="C70" s="569"/>
      <c r="D70" s="569"/>
      <c r="E70" s="194">
        <f>SUM(E64,E54)</f>
        <v>663608389</v>
      </c>
      <c r="F70" s="194">
        <f>SUM(F64,F54)</f>
        <v>646069527.87</v>
      </c>
      <c r="G70" s="182">
        <f t="shared" si="1"/>
        <v>0.9735704650201461</v>
      </c>
    </row>
    <row r="71" spans="1:7" ht="17.25" thickTop="1" thickBot="1" x14ac:dyDescent="0.3">
      <c r="A71" s="186"/>
      <c r="B71" s="577"/>
      <c r="C71" s="574"/>
      <c r="D71" s="575"/>
      <c r="E71" s="188"/>
      <c r="F71" s="188"/>
      <c r="G71" s="182"/>
    </row>
    <row r="72" spans="1:7" ht="17.25" thickTop="1" thickBot="1" x14ac:dyDescent="0.3">
      <c r="A72" s="193" t="s">
        <v>298</v>
      </c>
      <c r="B72" s="569" t="s">
        <v>326</v>
      </c>
      <c r="C72" s="569"/>
      <c r="D72" s="569"/>
      <c r="E72" s="194">
        <f>+Összesítő!D79</f>
        <v>228176067</v>
      </c>
      <c r="F72" s="194">
        <f>+Összesítő!E79</f>
        <v>190000000</v>
      </c>
      <c r="G72" s="182">
        <f t="shared" si="1"/>
        <v>0.83269031015421968</v>
      </c>
    </row>
    <row r="73" spans="1:7" ht="17.25" thickTop="1" thickBot="1" x14ac:dyDescent="0.3">
      <c r="A73" s="186"/>
      <c r="B73" s="577"/>
      <c r="C73" s="574"/>
      <c r="D73" s="575"/>
      <c r="E73" s="188"/>
      <c r="F73" s="188"/>
      <c r="G73" s="182"/>
    </row>
    <row r="74" spans="1:7" ht="17.25" thickTop="1" thickBot="1" x14ac:dyDescent="0.3">
      <c r="A74" s="193" t="s">
        <v>299</v>
      </c>
      <c r="B74" s="569" t="s">
        <v>327</v>
      </c>
      <c r="C74" s="569"/>
      <c r="D74" s="569"/>
      <c r="E74" s="194">
        <f>SUM(E72,E70)</f>
        <v>891784456</v>
      </c>
      <c r="F74" s="194">
        <f>SUM(F72,F70)</f>
        <v>836069527.87</v>
      </c>
      <c r="G74" s="182">
        <f t="shared" si="1"/>
        <v>0.93752422151435211</v>
      </c>
    </row>
    <row r="75" spans="1:7" ht="17.25" thickTop="1" thickBot="1" x14ac:dyDescent="0.3">
      <c r="A75" s="186"/>
      <c r="B75" s="577"/>
      <c r="C75" s="574"/>
      <c r="D75" s="575"/>
      <c r="E75" s="188"/>
      <c r="F75" s="188"/>
      <c r="G75" s="182"/>
    </row>
    <row r="76" spans="1:7" ht="17.25" thickTop="1" thickBot="1" x14ac:dyDescent="0.3">
      <c r="A76" s="205"/>
      <c r="B76" s="580"/>
      <c r="C76" s="581"/>
      <c r="D76" s="582"/>
      <c r="E76" s="206"/>
      <c r="F76" s="206"/>
      <c r="G76" s="182"/>
    </row>
    <row r="77" spans="1:7" ht="16.5" thickTop="1" x14ac:dyDescent="0.25">
      <c r="A77" s="583" t="s">
        <v>328</v>
      </c>
      <c r="B77" s="584"/>
      <c r="C77" s="584"/>
      <c r="D77" s="584"/>
      <c r="E77" s="207"/>
      <c r="F77" s="207"/>
      <c r="G77" s="208"/>
    </row>
    <row r="78" spans="1:7" ht="15.75" x14ac:dyDescent="0.25">
      <c r="A78" s="585" t="s">
        <v>329</v>
      </c>
      <c r="B78" s="586"/>
      <c r="C78" s="586"/>
      <c r="D78" s="586"/>
      <c r="E78" s="209"/>
      <c r="F78" s="209"/>
      <c r="G78" s="189"/>
    </row>
    <row r="79" spans="1:7" ht="16.5" thickBot="1" x14ac:dyDescent="0.3">
      <c r="A79" s="578" t="s">
        <v>330</v>
      </c>
      <c r="B79" s="579"/>
      <c r="C79" s="579"/>
      <c r="D79" s="579"/>
      <c r="E79" s="210"/>
      <c r="F79" s="210"/>
      <c r="G79" s="201"/>
    </row>
    <row r="80" spans="1:7" ht="15.75" thickTop="1" x14ac:dyDescent="0.25"/>
  </sheetData>
  <mergeCells count="55">
    <mergeCell ref="A79:D79"/>
    <mergeCell ref="B73:D73"/>
    <mergeCell ref="B74:D74"/>
    <mergeCell ref="B75:D75"/>
    <mergeCell ref="B76:D76"/>
    <mergeCell ref="A77:D77"/>
    <mergeCell ref="A78:D78"/>
    <mergeCell ref="B72:D72"/>
    <mergeCell ref="C61:D61"/>
    <mergeCell ref="C62:D62"/>
    <mergeCell ref="B63:D63"/>
    <mergeCell ref="B64:D64"/>
    <mergeCell ref="C65:D65"/>
    <mergeCell ref="C66:D66"/>
    <mergeCell ref="C67:D67"/>
    <mergeCell ref="C68:D68"/>
    <mergeCell ref="B69:D69"/>
    <mergeCell ref="B70:D70"/>
    <mergeCell ref="B71:D71"/>
    <mergeCell ref="C60:D60"/>
    <mergeCell ref="B34:D34"/>
    <mergeCell ref="A45:G45"/>
    <mergeCell ref="A46:G46"/>
    <mergeCell ref="A47:G47"/>
    <mergeCell ref="A49:G49"/>
    <mergeCell ref="B54:D54"/>
    <mergeCell ref="C55:D55"/>
    <mergeCell ref="C56:D56"/>
    <mergeCell ref="C57:D57"/>
    <mergeCell ref="C58:D58"/>
    <mergeCell ref="C59:D59"/>
    <mergeCell ref="B32:D32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19:D19"/>
    <mergeCell ref="A1:G1"/>
    <mergeCell ref="A2:G2"/>
    <mergeCell ref="A3:G3"/>
    <mergeCell ref="A5:G5"/>
    <mergeCell ref="B10:D10"/>
    <mergeCell ref="C11:D11"/>
    <mergeCell ref="C12:D12"/>
    <mergeCell ref="B14:D14"/>
    <mergeCell ref="B15:D15"/>
    <mergeCell ref="C16:D16"/>
    <mergeCell ref="B18:D18"/>
  </mergeCells>
  <pageMargins left="0.27559055118110237" right="0.27559055118110237" top="0.27559055118110237" bottom="0.27559055118110237" header="0.51181102362204722" footer="0.51181102362204722"/>
  <pageSetup paperSize="9" orientation="portrait" r:id="rId1"/>
  <headerFooter>
    <oddHeader>&amp;R13.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Ruler="0" zoomScaleNormal="100" workbookViewId="0">
      <selection activeCell="D12" sqref="D12"/>
    </sheetView>
  </sheetViews>
  <sheetFormatPr defaultRowHeight="15" x14ac:dyDescent="0.25"/>
  <cols>
    <col min="1" max="1" width="5.140625" customWidth="1"/>
    <col min="2" max="2" width="39.42578125" customWidth="1"/>
    <col min="3" max="3" width="30.28515625" customWidth="1"/>
    <col min="4" max="4" width="12.42578125" customWidth="1"/>
  </cols>
  <sheetData>
    <row r="1" spans="1:4" x14ac:dyDescent="0.25">
      <c r="A1" s="589" t="s">
        <v>650</v>
      </c>
      <c r="B1" s="590"/>
      <c r="C1" s="590"/>
      <c r="D1" s="590"/>
    </row>
    <row r="2" spans="1:4" x14ac:dyDescent="0.25">
      <c r="A2" s="590"/>
      <c r="B2" s="590"/>
      <c r="C2" s="590"/>
      <c r="D2" s="590"/>
    </row>
    <row r="3" spans="1:4" x14ac:dyDescent="0.25">
      <c r="A3" s="211"/>
      <c r="B3" s="211"/>
      <c r="C3" s="211"/>
      <c r="D3" s="211"/>
    </row>
    <row r="4" spans="1:4" x14ac:dyDescent="0.25">
      <c r="A4" s="211"/>
      <c r="B4" s="211"/>
      <c r="C4" s="211"/>
      <c r="D4" s="211"/>
    </row>
    <row r="5" spans="1:4" ht="15.75" thickBot="1" x14ac:dyDescent="0.3">
      <c r="A5" s="597" t="s">
        <v>343</v>
      </c>
      <c r="B5" s="597"/>
      <c r="C5" s="597"/>
      <c r="D5" s="597"/>
    </row>
    <row r="6" spans="1:4" ht="15.75" thickBot="1" x14ac:dyDescent="0.3">
      <c r="A6" s="212"/>
      <c r="B6" s="598" t="s">
        <v>331</v>
      </c>
      <c r="C6" s="599"/>
      <c r="D6" s="213" t="s">
        <v>332</v>
      </c>
    </row>
    <row r="7" spans="1:4" ht="45.75" thickBot="1" x14ac:dyDescent="0.3">
      <c r="A7" s="214" t="s">
        <v>333</v>
      </c>
      <c r="B7" s="600" t="s">
        <v>334</v>
      </c>
      <c r="C7" s="601"/>
      <c r="D7" s="215" t="s">
        <v>335</v>
      </c>
    </row>
    <row r="8" spans="1:4" x14ac:dyDescent="0.25">
      <c r="A8" s="216" t="s">
        <v>207</v>
      </c>
      <c r="B8" s="602" t="s">
        <v>336</v>
      </c>
      <c r="C8" s="603"/>
      <c r="D8" s="217">
        <v>0</v>
      </c>
    </row>
    <row r="9" spans="1:4" x14ac:dyDescent="0.25">
      <c r="A9" s="218" t="s">
        <v>210</v>
      </c>
      <c r="B9" s="593" t="s">
        <v>337</v>
      </c>
      <c r="C9" s="594"/>
      <c r="D9" s="219">
        <v>0</v>
      </c>
    </row>
    <row r="10" spans="1:4" x14ac:dyDescent="0.25">
      <c r="A10" s="220" t="s">
        <v>260</v>
      </c>
      <c r="B10" s="593" t="s">
        <v>338</v>
      </c>
      <c r="C10" s="594"/>
      <c r="D10" s="222">
        <f>D32</f>
        <v>0</v>
      </c>
    </row>
    <row r="11" spans="1:4" x14ac:dyDescent="0.25">
      <c r="A11" s="220" t="s">
        <v>215</v>
      </c>
      <c r="B11" s="593" t="s">
        <v>339</v>
      </c>
      <c r="C11" s="594"/>
      <c r="D11" s="222">
        <v>3244000</v>
      </c>
    </row>
    <row r="12" spans="1:4" x14ac:dyDescent="0.25">
      <c r="A12" s="220" t="s">
        <v>221</v>
      </c>
      <c r="B12" s="595" t="s">
        <v>340</v>
      </c>
      <c r="C12" s="596"/>
      <c r="D12" s="222">
        <v>0</v>
      </c>
    </row>
    <row r="13" spans="1:4" x14ac:dyDescent="0.25">
      <c r="A13" s="220" t="s">
        <v>224</v>
      </c>
      <c r="B13" s="593" t="s">
        <v>341</v>
      </c>
      <c r="C13" s="594"/>
      <c r="D13" s="222">
        <v>0</v>
      </c>
    </row>
    <row r="14" spans="1:4" x14ac:dyDescent="0.25">
      <c r="A14" s="220" t="s">
        <v>267</v>
      </c>
      <c r="B14" s="593" t="s">
        <v>342</v>
      </c>
      <c r="C14" s="594"/>
      <c r="D14" s="222"/>
    </row>
    <row r="15" spans="1:4" ht="15.75" thickBot="1" x14ac:dyDescent="0.3">
      <c r="A15" s="297" t="s">
        <v>268</v>
      </c>
      <c r="B15" s="591" t="s">
        <v>400</v>
      </c>
      <c r="C15" s="592"/>
      <c r="D15" s="295">
        <v>0</v>
      </c>
    </row>
    <row r="16" spans="1:4" ht="15.75" thickBot="1" x14ac:dyDescent="0.3">
      <c r="A16" s="296" t="s">
        <v>268</v>
      </c>
      <c r="B16" s="587" t="s">
        <v>284</v>
      </c>
      <c r="C16" s="588"/>
      <c r="D16" s="223">
        <f>SUM(D8:D15)</f>
        <v>3244000</v>
      </c>
    </row>
    <row r="17" spans="1:5" x14ac:dyDescent="0.25">
      <c r="A17" s="211"/>
      <c r="B17" s="211"/>
      <c r="C17" s="211"/>
      <c r="D17" s="211"/>
    </row>
    <row r="18" spans="1:5" x14ac:dyDescent="0.25">
      <c r="A18" s="480"/>
      <c r="B18" s="481"/>
      <c r="C18" s="481"/>
      <c r="D18" s="481"/>
    </row>
    <row r="19" spans="1:5" x14ac:dyDescent="0.25">
      <c r="A19" s="482"/>
      <c r="B19" s="483"/>
      <c r="C19" s="483"/>
      <c r="D19" s="483"/>
    </row>
    <row r="20" spans="1:5" x14ac:dyDescent="0.25">
      <c r="A20" s="483"/>
      <c r="B20" s="484"/>
      <c r="C20" s="485"/>
      <c r="D20" s="469"/>
      <c r="E20" s="221"/>
    </row>
    <row r="21" spans="1:5" x14ac:dyDescent="0.25">
      <c r="A21" s="483"/>
      <c r="B21" s="485"/>
      <c r="C21" s="486"/>
      <c r="D21" s="487"/>
    </row>
    <row r="22" spans="1:5" x14ac:dyDescent="0.25">
      <c r="A22" s="483"/>
      <c r="B22" s="485"/>
      <c r="C22" s="486"/>
      <c r="D22" s="487"/>
    </row>
    <row r="23" spans="1:5" x14ac:dyDescent="0.25">
      <c r="A23" s="483"/>
      <c r="B23" s="485"/>
      <c r="C23" s="492"/>
      <c r="D23" s="493"/>
    </row>
    <row r="24" spans="1:5" x14ac:dyDescent="0.25">
      <c r="A24" s="483"/>
      <c r="B24" s="483"/>
      <c r="C24" s="490"/>
      <c r="D24" s="494"/>
    </row>
    <row r="25" spans="1:5" x14ac:dyDescent="0.25">
      <c r="A25" s="488"/>
      <c r="B25" s="489"/>
      <c r="C25" s="490"/>
      <c r="D25" s="491"/>
      <c r="E25" s="221"/>
    </row>
    <row r="26" spans="1:5" x14ac:dyDescent="0.25">
      <c r="A26" s="472"/>
      <c r="B26" s="473"/>
      <c r="C26" s="474"/>
      <c r="D26" s="475"/>
    </row>
    <row r="27" spans="1:5" x14ac:dyDescent="0.25">
      <c r="A27" s="472"/>
      <c r="B27" s="473"/>
      <c r="C27" s="474"/>
      <c r="D27" s="475"/>
    </row>
    <row r="28" spans="1:5" x14ac:dyDescent="0.25">
      <c r="A28" s="472"/>
      <c r="B28" s="476"/>
      <c r="C28" s="474"/>
      <c r="D28" s="475"/>
    </row>
    <row r="29" spans="1:5" x14ac:dyDescent="0.25">
      <c r="A29" s="472"/>
      <c r="B29" s="476"/>
      <c r="C29" s="474"/>
      <c r="D29" s="477"/>
    </row>
    <row r="30" spans="1:5" x14ac:dyDescent="0.25">
      <c r="A30" s="472"/>
      <c r="B30" s="473"/>
      <c r="C30" s="474"/>
      <c r="D30" s="475"/>
    </row>
    <row r="31" spans="1:5" x14ac:dyDescent="0.25">
      <c r="A31" s="478"/>
      <c r="B31" s="472"/>
      <c r="C31" s="472"/>
      <c r="D31" s="472"/>
    </row>
    <row r="32" spans="1:5" x14ac:dyDescent="0.25">
      <c r="A32" s="472"/>
      <c r="B32" s="472"/>
      <c r="C32" s="472"/>
      <c r="D32" s="479"/>
    </row>
  </sheetData>
  <mergeCells count="13">
    <mergeCell ref="B16:C16"/>
    <mergeCell ref="A1:D2"/>
    <mergeCell ref="B15:C15"/>
    <mergeCell ref="B9:C9"/>
    <mergeCell ref="B10:C10"/>
    <mergeCell ref="B11:C11"/>
    <mergeCell ref="B12:C12"/>
    <mergeCell ref="B13:C13"/>
    <mergeCell ref="B14:C14"/>
    <mergeCell ref="A5:D5"/>
    <mergeCell ref="B6:C6"/>
    <mergeCell ref="B7:C7"/>
    <mergeCell ref="B8:C8"/>
  </mergeCells>
  <pageMargins left="0.7" right="0.7" top="0.75" bottom="0.75" header="0.3" footer="0.3"/>
  <pageSetup paperSize="9" orientation="portrait" r:id="rId1"/>
  <headerFooter>
    <oddHeader>&amp;R14.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showRuler="0" zoomScaleNormal="100" workbookViewId="0">
      <selection activeCell="D6" sqref="D6:F6"/>
    </sheetView>
  </sheetViews>
  <sheetFormatPr defaultRowHeight="15" x14ac:dyDescent="0.25"/>
  <cols>
    <col min="1" max="1" width="4" customWidth="1"/>
    <col min="2" max="2" width="28.85546875" customWidth="1"/>
    <col min="3" max="3" width="12.140625" customWidth="1"/>
    <col min="4" max="4" width="12" customWidth="1"/>
    <col min="5" max="9" width="11.7109375" bestFit="1" customWidth="1"/>
    <col min="10" max="10" width="22.5703125" customWidth="1"/>
  </cols>
  <sheetData>
    <row r="1" spans="1:10" ht="15.75" x14ac:dyDescent="0.25">
      <c r="A1" s="224"/>
      <c r="B1" s="224"/>
      <c r="C1" s="224"/>
      <c r="D1" s="224"/>
      <c r="E1" s="224"/>
      <c r="F1" s="224"/>
      <c r="G1" s="224"/>
      <c r="H1" s="224"/>
      <c r="I1" s="224"/>
      <c r="J1" s="224"/>
    </row>
    <row r="2" spans="1:10" ht="18.75" x14ac:dyDescent="0.25">
      <c r="A2" s="604" t="s">
        <v>344</v>
      </c>
      <c r="B2" s="604"/>
      <c r="C2" s="604"/>
      <c r="D2" s="604"/>
      <c r="E2" s="604"/>
      <c r="F2" s="604"/>
      <c r="G2" s="604"/>
      <c r="H2" s="604"/>
      <c r="I2" s="604"/>
      <c r="J2" s="604"/>
    </row>
    <row r="3" spans="1:10" ht="15.75" x14ac:dyDescent="0.25">
      <c r="A3" s="224"/>
      <c r="B3" s="224"/>
      <c r="C3" s="224"/>
      <c r="D3" s="224"/>
      <c r="E3" s="224"/>
      <c r="F3" s="224"/>
      <c r="G3" s="224"/>
      <c r="H3" s="224"/>
      <c r="I3" s="224"/>
      <c r="J3" s="224" t="s">
        <v>181</v>
      </c>
    </row>
    <row r="4" spans="1:10" ht="16.5" thickBot="1" x14ac:dyDescent="0.3">
      <c r="A4" s="224"/>
      <c r="B4" s="224"/>
      <c r="C4" s="224"/>
      <c r="D4" s="224"/>
      <c r="E4" s="224"/>
      <c r="F4" s="224"/>
      <c r="G4" s="224"/>
      <c r="H4" s="224"/>
      <c r="I4" s="224"/>
      <c r="J4" s="224"/>
    </row>
    <row r="5" spans="1:10" ht="47.25" x14ac:dyDescent="0.25">
      <c r="A5" s="225"/>
      <c r="B5" s="226" t="s">
        <v>345</v>
      </c>
      <c r="C5" s="226" t="s">
        <v>346</v>
      </c>
      <c r="D5" s="495" t="s">
        <v>401</v>
      </c>
      <c r="E5" s="495" t="s">
        <v>402</v>
      </c>
      <c r="F5" s="495" t="s">
        <v>403</v>
      </c>
      <c r="G5" s="496" t="s">
        <v>557</v>
      </c>
      <c r="H5" s="496" t="s">
        <v>573</v>
      </c>
      <c r="I5" s="400" t="s">
        <v>651</v>
      </c>
      <c r="J5" s="227" t="s">
        <v>350</v>
      </c>
    </row>
    <row r="6" spans="1:10" ht="15.75" x14ac:dyDescent="0.25">
      <c r="A6" s="228" t="s">
        <v>207</v>
      </c>
      <c r="B6" s="229" t="s">
        <v>352</v>
      </c>
      <c r="C6" s="230">
        <v>40080033</v>
      </c>
      <c r="D6" s="497">
        <v>29457961</v>
      </c>
      <c r="E6" s="497">
        <f>+D6+4*(344482)-12000000</f>
        <v>18835889</v>
      </c>
      <c r="F6" s="497">
        <f>+E6+4*344482-12000000</f>
        <v>8213817</v>
      </c>
      <c r="G6" s="231"/>
      <c r="H6" s="231"/>
      <c r="I6" s="231"/>
      <c r="J6" s="232"/>
    </row>
    <row r="7" spans="1:10" ht="15.75" x14ac:dyDescent="0.25">
      <c r="A7" s="228" t="s">
        <v>210</v>
      </c>
      <c r="B7" s="229" t="s">
        <v>353</v>
      </c>
      <c r="C7" s="230">
        <v>0</v>
      </c>
      <c r="D7" s="230">
        <v>30000000</v>
      </c>
      <c r="E7" s="231">
        <v>0</v>
      </c>
      <c r="F7" s="231">
        <f t="shared" ref="F7:I7" si="0">E7*F13</f>
        <v>0</v>
      </c>
      <c r="G7" s="231">
        <f t="shared" si="0"/>
        <v>0</v>
      </c>
      <c r="H7" s="231">
        <f t="shared" si="0"/>
        <v>0</v>
      </c>
      <c r="I7" s="231">
        <f t="shared" si="0"/>
        <v>0</v>
      </c>
      <c r="J7" s="232"/>
    </row>
    <row r="8" spans="1:10" ht="16.5" thickBot="1" x14ac:dyDescent="0.3">
      <c r="A8" s="233"/>
      <c r="B8" s="234" t="s">
        <v>284</v>
      </c>
      <c r="C8" s="235">
        <f>SUM(C6:C7)</f>
        <v>40080033</v>
      </c>
      <c r="D8" s="235">
        <f>SUM(D6:D7)</f>
        <v>59457961</v>
      </c>
      <c r="E8" s="235">
        <f t="shared" ref="E8:I8" si="1">SUM(E6:E7)</f>
        <v>18835889</v>
      </c>
      <c r="F8" s="235">
        <f t="shared" si="1"/>
        <v>8213817</v>
      </c>
      <c r="G8" s="235">
        <f t="shared" si="1"/>
        <v>0</v>
      </c>
      <c r="H8" s="235">
        <f t="shared" si="1"/>
        <v>0</v>
      </c>
      <c r="I8" s="235">
        <f t="shared" si="1"/>
        <v>0</v>
      </c>
      <c r="J8" s="237"/>
    </row>
    <row r="9" spans="1:10" ht="15.75" x14ac:dyDescent="0.25">
      <c r="A9" s="224"/>
      <c r="B9" s="224"/>
      <c r="C9" s="224"/>
      <c r="D9" s="224"/>
      <c r="E9" s="224"/>
      <c r="F9" s="224"/>
      <c r="G9" s="224"/>
      <c r="H9" s="224"/>
      <c r="I9" s="224"/>
      <c r="J9" s="224"/>
    </row>
    <row r="10" spans="1:10" ht="15.75" x14ac:dyDescent="0.25">
      <c r="A10" s="224"/>
      <c r="B10" s="224"/>
      <c r="C10" s="224"/>
      <c r="D10" s="224"/>
      <c r="E10" s="224"/>
      <c r="F10" s="224"/>
      <c r="G10" s="224"/>
      <c r="H10" s="224"/>
      <c r="I10" s="224"/>
      <c r="J10" s="224"/>
    </row>
    <row r="11" spans="1:10" ht="15.75" x14ac:dyDescent="0.25">
      <c r="A11" s="224"/>
      <c r="B11" s="224"/>
      <c r="C11" s="224"/>
      <c r="D11" s="224"/>
      <c r="E11" s="224"/>
      <c r="F11" s="224"/>
      <c r="G11" s="224"/>
      <c r="H11" s="224"/>
      <c r="I11" s="224"/>
      <c r="J11" s="224"/>
    </row>
    <row r="12" spans="1:10" ht="15.75" x14ac:dyDescent="0.25">
      <c r="A12" s="224"/>
      <c r="B12" s="224"/>
      <c r="C12" s="224"/>
      <c r="D12" s="224"/>
      <c r="E12" s="224"/>
      <c r="F12" s="224"/>
      <c r="G12" s="224"/>
      <c r="H12" s="224"/>
      <c r="I12" s="224"/>
      <c r="J12" s="224"/>
    </row>
    <row r="13" spans="1:10" ht="15.75" x14ac:dyDescent="0.25">
      <c r="A13" s="224"/>
      <c r="B13" s="224" t="s">
        <v>351</v>
      </c>
      <c r="C13" s="224"/>
      <c r="D13" s="238">
        <v>1.02</v>
      </c>
      <c r="E13" s="238">
        <v>1.02</v>
      </c>
      <c r="F13" s="238">
        <v>1.0189999999999999</v>
      </c>
      <c r="G13" s="238">
        <v>1.018</v>
      </c>
      <c r="H13" s="238">
        <v>1.0149999999999999</v>
      </c>
      <c r="I13" s="238">
        <v>1.0149999999999999</v>
      </c>
      <c r="J13" s="224"/>
    </row>
  </sheetData>
  <mergeCells count="1">
    <mergeCell ref="A2:J2"/>
  </mergeCells>
  <pageMargins left="0.7" right="0.7" top="0.75" bottom="0.75" header="0.3" footer="0.3"/>
  <pageSetup paperSize="9" scale="94" fitToHeight="0" orientation="landscape" r:id="rId1"/>
  <headerFooter>
    <oddHeader>&amp;R15.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showRuler="0" zoomScaleNormal="100" workbookViewId="0">
      <selection activeCell="I6" sqref="I6"/>
    </sheetView>
  </sheetViews>
  <sheetFormatPr defaultRowHeight="15" x14ac:dyDescent="0.25"/>
  <cols>
    <col min="1" max="1" width="4" customWidth="1"/>
    <col min="2" max="2" width="28.140625" customWidth="1"/>
    <col min="3" max="3" width="12.7109375" customWidth="1"/>
    <col min="4" max="4" width="12" customWidth="1"/>
    <col min="5" max="6" width="11.85546875" customWidth="1"/>
    <col min="7" max="8" width="11.42578125" customWidth="1"/>
    <col min="9" max="9" width="10.7109375" customWidth="1"/>
    <col min="10" max="10" width="21" customWidth="1"/>
  </cols>
  <sheetData>
    <row r="1" spans="1:10" ht="15.75" x14ac:dyDescent="0.25">
      <c r="A1" s="224"/>
      <c r="B1" s="224"/>
      <c r="C1" s="224"/>
      <c r="D1" s="224"/>
      <c r="E1" s="224"/>
      <c r="F1" s="224"/>
      <c r="G1" s="224"/>
      <c r="H1" s="224"/>
      <c r="I1" s="224"/>
      <c r="J1" s="224"/>
    </row>
    <row r="2" spans="1:10" ht="18.75" x14ac:dyDescent="0.25">
      <c r="A2" s="604" t="s">
        <v>354</v>
      </c>
      <c r="B2" s="604"/>
      <c r="C2" s="604"/>
      <c r="D2" s="604"/>
      <c r="E2" s="604"/>
      <c r="F2" s="604"/>
      <c r="G2" s="604"/>
      <c r="H2" s="604"/>
      <c r="I2" s="604"/>
      <c r="J2" s="604"/>
    </row>
    <row r="3" spans="1:10" ht="15.75" x14ac:dyDescent="0.25">
      <c r="A3" s="224"/>
      <c r="B3" s="224"/>
      <c r="C3" s="224"/>
      <c r="D3" s="224"/>
      <c r="E3" s="224"/>
      <c r="F3" s="224"/>
      <c r="G3" s="224"/>
      <c r="H3" s="224"/>
      <c r="I3" s="224"/>
      <c r="J3" s="224" t="s">
        <v>181</v>
      </c>
    </row>
    <row r="4" spans="1:10" ht="16.5" thickBot="1" x14ac:dyDescent="0.3">
      <c r="A4" s="224"/>
      <c r="B4" s="224"/>
      <c r="C4" s="224"/>
      <c r="D4" s="224"/>
      <c r="E4" s="224"/>
      <c r="F4" s="224"/>
      <c r="G4" s="224"/>
      <c r="H4" s="224"/>
      <c r="I4" s="224"/>
      <c r="J4" s="224"/>
    </row>
    <row r="5" spans="1:10" ht="47.25" x14ac:dyDescent="0.25">
      <c r="A5" s="225"/>
      <c r="B5" s="226" t="s">
        <v>345</v>
      </c>
      <c r="C5" s="226" t="s">
        <v>346</v>
      </c>
      <c r="D5" s="495" t="s">
        <v>401</v>
      </c>
      <c r="E5" s="495" t="s">
        <v>402</v>
      </c>
      <c r="F5" s="495" t="s">
        <v>403</v>
      </c>
      <c r="G5" s="495" t="s">
        <v>557</v>
      </c>
      <c r="H5" s="495" t="s">
        <v>573</v>
      </c>
      <c r="I5" s="226" t="s">
        <v>651</v>
      </c>
      <c r="J5" s="227" t="s">
        <v>350</v>
      </c>
    </row>
    <row r="6" spans="1:10" ht="15.75" x14ac:dyDescent="0.25">
      <c r="A6" s="228" t="s">
        <v>207</v>
      </c>
      <c r="B6" s="229" t="s">
        <v>355</v>
      </c>
      <c r="C6" s="230">
        <v>0</v>
      </c>
      <c r="D6" s="230">
        <v>30000000</v>
      </c>
      <c r="E6" s="231">
        <v>0</v>
      </c>
      <c r="F6" s="231">
        <f>E6*F11</f>
        <v>0</v>
      </c>
      <c r="G6" s="231">
        <f>F6*G11</f>
        <v>0</v>
      </c>
      <c r="H6" s="231">
        <f>G6*H11</f>
        <v>0</v>
      </c>
      <c r="I6" s="231">
        <f>H6*I11</f>
        <v>0</v>
      </c>
      <c r="J6" s="232"/>
    </row>
    <row r="7" spans="1:10" ht="16.5" thickBot="1" x14ac:dyDescent="0.3">
      <c r="A7" s="233"/>
      <c r="B7" s="234" t="s">
        <v>284</v>
      </c>
      <c r="C7" s="235">
        <f t="shared" ref="C7:I7" si="0">SUM(C6:C6)</f>
        <v>0</v>
      </c>
      <c r="D7" s="235">
        <f t="shared" si="0"/>
        <v>30000000</v>
      </c>
      <c r="E7" s="236">
        <f t="shared" si="0"/>
        <v>0</v>
      </c>
      <c r="F7" s="236">
        <f t="shared" si="0"/>
        <v>0</v>
      </c>
      <c r="G7" s="236">
        <f t="shared" si="0"/>
        <v>0</v>
      </c>
      <c r="H7" s="236">
        <f t="shared" si="0"/>
        <v>0</v>
      </c>
      <c r="I7" s="236">
        <f t="shared" si="0"/>
        <v>0</v>
      </c>
      <c r="J7" s="237"/>
    </row>
    <row r="8" spans="1:10" ht="15.75" x14ac:dyDescent="0.25">
      <c r="A8" s="224"/>
      <c r="B8" s="224"/>
      <c r="C8" s="224"/>
      <c r="D8" s="224"/>
      <c r="E8" s="224"/>
      <c r="F8" s="224"/>
      <c r="G8" s="224"/>
      <c r="H8" s="224"/>
      <c r="I8" s="224"/>
      <c r="J8" s="224"/>
    </row>
  </sheetData>
  <mergeCells count="1">
    <mergeCell ref="A2:J2"/>
  </mergeCells>
  <pageMargins left="0.27559055118110237" right="0.27559055118110237" top="0.27559055118110237" bottom="0.27559055118110237" header="0.51181102362204722" footer="0.51181102362204722"/>
  <pageSetup paperSize="9" orientation="landscape" r:id="rId1"/>
  <headerFooter>
    <oddHeader>&amp;R16.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61"/>
  <sheetViews>
    <sheetView topLeftCell="A4" zoomScale="85" zoomScaleNormal="85" workbookViewId="0">
      <pane xSplit="1" topLeftCell="B1" activePane="topRight" state="frozen"/>
      <selection pane="topRight" activeCell="Z43" sqref="Z43"/>
    </sheetView>
  </sheetViews>
  <sheetFormatPr defaultRowHeight="15" x14ac:dyDescent="0.25"/>
  <cols>
    <col min="1" max="1" width="28.28515625" customWidth="1"/>
    <col min="2" max="2" width="14.28515625" bestFit="1" customWidth="1"/>
    <col min="3" max="3" width="9.140625" customWidth="1"/>
    <col min="4" max="4" width="9.28515625" bestFit="1" customWidth="1"/>
    <col min="5" max="5" width="10.7109375" bestFit="1" customWidth="1"/>
    <col min="6" max="6" width="9.28515625" bestFit="1" customWidth="1"/>
    <col min="7" max="7" width="9.7109375" bestFit="1" customWidth="1"/>
    <col min="8" max="8" width="9.28515625" bestFit="1" customWidth="1"/>
    <col min="9" max="9" width="9.5703125" customWidth="1"/>
    <col min="10" max="10" width="10.7109375" bestFit="1" customWidth="1"/>
    <col min="11" max="11" width="10.5703125" customWidth="1"/>
    <col min="12" max="12" width="9.28515625" bestFit="1" customWidth="1"/>
    <col min="13" max="13" width="10.42578125" customWidth="1"/>
    <col min="14" max="14" width="9.85546875" customWidth="1"/>
    <col min="15" max="15" width="11.140625" customWidth="1"/>
    <col min="16" max="16" width="9.28515625" bestFit="1" customWidth="1"/>
    <col min="17" max="17" width="10.5703125" customWidth="1"/>
    <col min="18" max="18" width="9.28515625" bestFit="1" customWidth="1"/>
    <col min="19" max="19" width="10.42578125" customWidth="1"/>
    <col min="20" max="20" width="9.28515625" bestFit="1" customWidth="1"/>
    <col min="21" max="21" width="10.5703125" customWidth="1"/>
    <col min="22" max="22" width="9.28515625" bestFit="1" customWidth="1"/>
    <col min="23" max="23" width="10.5703125" customWidth="1"/>
    <col min="24" max="24" width="9.7109375" customWidth="1"/>
    <col min="25" max="25" width="10.5703125" customWidth="1"/>
    <col min="26" max="26" width="10.7109375" customWidth="1"/>
    <col min="28" max="28" width="9.85546875" bestFit="1" customWidth="1"/>
  </cols>
  <sheetData>
    <row r="2" spans="1:33" ht="15.75" x14ac:dyDescent="0.25">
      <c r="A2" s="607"/>
      <c r="B2" s="607"/>
      <c r="C2" s="607"/>
      <c r="D2" s="607"/>
      <c r="E2" s="607"/>
      <c r="F2" s="607"/>
      <c r="G2" s="607"/>
      <c r="H2" s="607"/>
      <c r="I2" s="608"/>
      <c r="J2" s="608"/>
      <c r="K2" s="608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33" x14ac:dyDescent="0.25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</row>
    <row r="4" spans="1:33" x14ac:dyDescent="0.25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</row>
    <row r="5" spans="1:33" ht="15.75" x14ac:dyDescent="0.25">
      <c r="A5" s="221"/>
      <c r="B5" s="239"/>
      <c r="C5" s="239"/>
      <c r="D5" s="239"/>
      <c r="E5" s="239"/>
      <c r="F5" s="239"/>
      <c r="G5" s="239"/>
      <c r="H5" s="240"/>
      <c r="I5" s="240"/>
      <c r="J5" s="239"/>
      <c r="K5" s="239"/>
      <c r="L5" s="239"/>
      <c r="M5" s="221"/>
      <c r="N5" s="239"/>
      <c r="O5" s="241"/>
      <c r="P5" s="241"/>
      <c r="Q5" s="241"/>
      <c r="R5" s="221"/>
      <c r="S5" s="221"/>
      <c r="T5" s="221"/>
      <c r="U5" s="221"/>
      <c r="V5" s="221"/>
      <c r="W5" s="221"/>
      <c r="X5" s="221"/>
      <c r="Y5" s="221"/>
      <c r="Z5" s="242"/>
    </row>
    <row r="6" spans="1:33" x14ac:dyDescent="0.25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</row>
    <row r="7" spans="1:33" ht="15.75" x14ac:dyDescent="0.25">
      <c r="A7" s="241" t="s">
        <v>356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43" t="s">
        <v>244</v>
      </c>
      <c r="Z7" s="243"/>
    </row>
    <row r="8" spans="1:33" x14ac:dyDescent="0.25">
      <c r="A8" s="609"/>
      <c r="B8" s="605" t="s">
        <v>357</v>
      </c>
      <c r="C8" s="606"/>
      <c r="D8" s="605" t="s">
        <v>358</v>
      </c>
      <c r="E8" s="606"/>
      <c r="F8" s="605" t="s">
        <v>359</v>
      </c>
      <c r="G8" s="606"/>
      <c r="H8" s="605" t="s">
        <v>360</v>
      </c>
      <c r="I8" s="606"/>
      <c r="J8" s="605" t="s">
        <v>361</v>
      </c>
      <c r="K8" s="606"/>
      <c r="L8" s="605" t="s">
        <v>362</v>
      </c>
      <c r="M8" s="606"/>
      <c r="N8" s="605" t="s">
        <v>363</v>
      </c>
      <c r="O8" s="606"/>
      <c r="P8" s="605" t="s">
        <v>364</v>
      </c>
      <c r="Q8" s="606"/>
      <c r="R8" s="605" t="s">
        <v>365</v>
      </c>
      <c r="S8" s="606"/>
      <c r="T8" s="605" t="s">
        <v>366</v>
      </c>
      <c r="U8" s="606"/>
      <c r="V8" s="605" t="s">
        <v>367</v>
      </c>
      <c r="W8" s="606"/>
      <c r="X8" s="605" t="s">
        <v>368</v>
      </c>
      <c r="Y8" s="606"/>
      <c r="Z8" s="612" t="s">
        <v>369</v>
      </c>
      <c r="AB8" t="s">
        <v>370</v>
      </c>
    </row>
    <row r="9" spans="1:33" x14ac:dyDescent="0.25">
      <c r="A9" s="610"/>
      <c r="B9" s="244" t="s">
        <v>371</v>
      </c>
      <c r="C9" s="244" t="s">
        <v>372</v>
      </c>
      <c r="D9" s="244" t="s">
        <v>371</v>
      </c>
      <c r="E9" s="244" t="s">
        <v>372</v>
      </c>
      <c r="F9" s="244" t="s">
        <v>371</v>
      </c>
      <c r="G9" s="244" t="s">
        <v>372</v>
      </c>
      <c r="H9" s="244" t="s">
        <v>371</v>
      </c>
      <c r="I9" s="244" t="s">
        <v>372</v>
      </c>
      <c r="J9" s="244" t="s">
        <v>371</v>
      </c>
      <c r="K9" s="244" t="s">
        <v>372</v>
      </c>
      <c r="L9" s="244" t="s">
        <v>371</v>
      </c>
      <c r="M9" s="244" t="s">
        <v>372</v>
      </c>
      <c r="N9" s="244" t="s">
        <v>371</v>
      </c>
      <c r="O9" s="244" t="s">
        <v>372</v>
      </c>
      <c r="P9" s="244" t="s">
        <v>371</v>
      </c>
      <c r="Q9" s="244" t="s">
        <v>372</v>
      </c>
      <c r="R9" s="244" t="s">
        <v>371</v>
      </c>
      <c r="S9" s="244" t="s">
        <v>372</v>
      </c>
      <c r="T9" s="244" t="s">
        <v>371</v>
      </c>
      <c r="U9" s="244" t="s">
        <v>372</v>
      </c>
      <c r="V9" s="244" t="s">
        <v>371</v>
      </c>
      <c r="W9" s="244" t="s">
        <v>372</v>
      </c>
      <c r="X9" s="244" t="s">
        <v>371</v>
      </c>
      <c r="Y9" s="244" t="s">
        <v>372</v>
      </c>
      <c r="Z9" s="613"/>
      <c r="AB9" s="245"/>
    </row>
    <row r="10" spans="1:33" x14ac:dyDescent="0.25">
      <c r="A10" s="246" t="s">
        <v>289</v>
      </c>
      <c r="B10" s="247">
        <v>10000</v>
      </c>
      <c r="C10" s="248">
        <f>SUM(B10)</f>
        <v>10000</v>
      </c>
      <c r="D10" s="247">
        <v>10000</v>
      </c>
      <c r="E10" s="248">
        <f t="shared" ref="E10:E17" si="0">SUM(C10:D10)</f>
        <v>20000</v>
      </c>
      <c r="F10" s="247">
        <v>10000</v>
      </c>
      <c r="G10" s="248">
        <f t="shared" ref="G10:G17" si="1">SUM(E10:F10)</f>
        <v>30000</v>
      </c>
      <c r="H10" s="247">
        <v>14000</v>
      </c>
      <c r="I10" s="248">
        <f t="shared" ref="I10:I17" si="2">SUM(G10:H10)</f>
        <v>44000</v>
      </c>
      <c r="J10" s="247">
        <v>11420</v>
      </c>
      <c r="K10" s="248">
        <f t="shared" ref="K10:K17" si="3">SUM(I10:J10)</f>
        <v>55420</v>
      </c>
      <c r="L10" s="247">
        <v>15000</v>
      </c>
      <c r="M10" s="248">
        <f t="shared" ref="M10:M17" si="4">SUM(K10:L10)</f>
        <v>70420</v>
      </c>
      <c r="N10" s="247">
        <v>11034</v>
      </c>
      <c r="O10" s="248">
        <f t="shared" ref="O10:O17" si="5">SUM(M10:N10)</f>
        <v>81454</v>
      </c>
      <c r="P10" s="247">
        <v>11558</v>
      </c>
      <c r="Q10" s="248">
        <f t="shared" ref="Q10:Q17" si="6">SUM(O10:P10)</f>
        <v>93012</v>
      </c>
      <c r="R10" s="247">
        <v>11966</v>
      </c>
      <c r="S10" s="248">
        <f t="shared" ref="S10:S17" si="7">SUM(Q10:R10)</f>
        <v>104978</v>
      </c>
      <c r="T10" s="247">
        <v>11560</v>
      </c>
      <c r="U10" s="248">
        <f t="shared" ref="U10:U17" si="8">SUM(S10:T10)</f>
        <v>116538</v>
      </c>
      <c r="V10" s="247">
        <v>9000</v>
      </c>
      <c r="W10" s="248">
        <f t="shared" ref="W10:W17" si="9">SUM(U10:V10)</f>
        <v>125538</v>
      </c>
      <c r="X10" s="247">
        <v>9000</v>
      </c>
      <c r="Y10" s="248">
        <f>SUM(W10:X10)</f>
        <v>134538</v>
      </c>
      <c r="Z10" s="247">
        <f>SUM(B10,D10,F10,H10,J10,L10,N10,P10,R10,T10,V10,X10)</f>
        <v>134538</v>
      </c>
      <c r="AB10" s="38">
        <f>+Összesítő!E113</f>
        <v>134537950</v>
      </c>
      <c r="AC10" s="37"/>
    </row>
    <row r="11" spans="1:33" x14ac:dyDescent="0.25">
      <c r="A11" s="246" t="s">
        <v>413</v>
      </c>
      <c r="B11" s="247">
        <v>2649</v>
      </c>
      <c r="C11" s="248">
        <f t="shared" ref="C11:C17" si="10">SUM(B11)</f>
        <v>2649</v>
      </c>
      <c r="D11" s="247">
        <v>3000</v>
      </c>
      <c r="E11" s="248">
        <f t="shared" si="0"/>
        <v>5649</v>
      </c>
      <c r="F11" s="247">
        <v>5856</v>
      </c>
      <c r="G11" s="248">
        <f t="shared" si="1"/>
        <v>11505</v>
      </c>
      <c r="H11" s="247">
        <v>3000</v>
      </c>
      <c r="I11" s="248">
        <f t="shared" si="2"/>
        <v>14505</v>
      </c>
      <c r="J11" s="249">
        <v>3337</v>
      </c>
      <c r="K11" s="248">
        <f t="shared" si="3"/>
        <v>17842</v>
      </c>
      <c r="L11" s="249">
        <v>3000</v>
      </c>
      <c r="M11" s="248">
        <f>SUM(K11:L11)</f>
        <v>20842</v>
      </c>
      <c r="N11" s="247">
        <v>1500</v>
      </c>
      <c r="O11" s="248">
        <f t="shared" si="5"/>
        <v>22342</v>
      </c>
      <c r="P11" s="249">
        <v>2504</v>
      </c>
      <c r="Q11" s="248">
        <f t="shared" si="6"/>
        <v>24846</v>
      </c>
      <c r="R11" s="247">
        <v>5500</v>
      </c>
      <c r="S11" s="248">
        <f t="shared" si="7"/>
        <v>30346</v>
      </c>
      <c r="T11" s="247">
        <v>2000</v>
      </c>
      <c r="U11" s="248">
        <f t="shared" si="8"/>
        <v>32346</v>
      </c>
      <c r="V11" s="247">
        <v>2000</v>
      </c>
      <c r="W11" s="248">
        <f>SUM(U11:V11)</f>
        <v>34346</v>
      </c>
      <c r="X11" s="247">
        <v>2000</v>
      </c>
      <c r="Y11" s="248">
        <f t="shared" ref="Y11:Y17" si="11">SUM(W11:X11)</f>
        <v>36346</v>
      </c>
      <c r="Z11" s="247">
        <f>SUM(B11,D11,F11,H11,J11,L11,N11,P11,R11,T11,V11,X11)</f>
        <v>36346</v>
      </c>
      <c r="AB11" s="38">
        <f>+Összesítő!E102</f>
        <v>36346000</v>
      </c>
      <c r="AC11" s="37"/>
    </row>
    <row r="12" spans="1:33" x14ac:dyDescent="0.25">
      <c r="A12" s="246" t="s">
        <v>292</v>
      </c>
      <c r="B12" s="247">
        <f>AC12*B51</f>
        <v>41656.92</v>
      </c>
      <c r="C12" s="248">
        <f t="shared" si="10"/>
        <v>41656.92</v>
      </c>
      <c r="D12" s="247">
        <f>AC12*D51</f>
        <v>27771.279999999999</v>
      </c>
      <c r="E12" s="248">
        <f t="shared" si="0"/>
        <v>69428.2</v>
      </c>
      <c r="F12" s="247">
        <f>AC12*F51</f>
        <v>27771.279999999999</v>
      </c>
      <c r="G12" s="248">
        <f t="shared" si="1"/>
        <v>97199.48</v>
      </c>
      <c r="H12" s="247">
        <f>AC12*H51</f>
        <v>27771.279999999999</v>
      </c>
      <c r="I12" s="248">
        <f>SUM(G12:H12)</f>
        <v>124970.76</v>
      </c>
      <c r="J12" s="247">
        <f>AC12*J51</f>
        <v>27771.279999999999</v>
      </c>
      <c r="K12" s="248">
        <f t="shared" si="3"/>
        <v>152742.03999999998</v>
      </c>
      <c r="L12" s="247">
        <f>AC12*L51</f>
        <v>27771.279999999999</v>
      </c>
      <c r="M12" s="248">
        <f t="shared" si="4"/>
        <v>180513.31999999998</v>
      </c>
      <c r="N12" s="247">
        <f>AC12*N51</f>
        <v>27771.279999999999</v>
      </c>
      <c r="O12" s="248">
        <f t="shared" si="5"/>
        <v>208284.59999999998</v>
      </c>
      <c r="P12" s="247">
        <f>AC12*P51</f>
        <v>27771.279999999999</v>
      </c>
      <c r="Q12" s="248">
        <f t="shared" si="6"/>
        <v>236055.87999999998</v>
      </c>
      <c r="R12" s="247">
        <f>AC12*R51</f>
        <v>27771.279999999999</v>
      </c>
      <c r="S12" s="248">
        <f>SUM(Q12:R12)</f>
        <v>263827.15999999997</v>
      </c>
      <c r="T12" s="247">
        <f>AC12*T51</f>
        <v>27771.279999999999</v>
      </c>
      <c r="U12" s="248">
        <f t="shared" si="8"/>
        <v>291598.43999999994</v>
      </c>
      <c r="V12" s="247">
        <f>AC12*V51</f>
        <v>27771.279999999999</v>
      </c>
      <c r="W12" s="248">
        <f t="shared" si="9"/>
        <v>319369.71999999997</v>
      </c>
      <c r="X12" s="247">
        <f>AC12*X51</f>
        <v>27771.279999999999</v>
      </c>
      <c r="Y12" s="248">
        <f t="shared" si="11"/>
        <v>347141</v>
      </c>
      <c r="Z12" s="247">
        <f t="shared" ref="Z12:Z18" si="12">SUM(B12,D12,F12,H12,J12,L12,N12,P12,R12,T12,V12,X12)</f>
        <v>347141</v>
      </c>
      <c r="AB12" s="38">
        <f>+Összesítő!E88</f>
        <v>347141374</v>
      </c>
      <c r="AC12" s="37">
        <v>347141</v>
      </c>
    </row>
    <row r="13" spans="1:33" x14ac:dyDescent="0.25">
      <c r="A13" s="246" t="s">
        <v>373</v>
      </c>
      <c r="B13" s="247">
        <v>6701</v>
      </c>
      <c r="C13" s="248">
        <f t="shared" si="10"/>
        <v>6701</v>
      </c>
      <c r="D13" s="247">
        <v>6831</v>
      </c>
      <c r="E13" s="248">
        <f t="shared" si="0"/>
        <v>13532</v>
      </c>
      <c r="F13" s="247">
        <v>6689</v>
      </c>
      <c r="G13" s="248">
        <f t="shared" si="1"/>
        <v>20221</v>
      </c>
      <c r="H13" s="247">
        <v>7091</v>
      </c>
      <c r="I13" s="248">
        <f t="shared" si="2"/>
        <v>27312</v>
      </c>
      <c r="J13" s="247">
        <v>6689</v>
      </c>
      <c r="K13" s="248">
        <f t="shared" si="3"/>
        <v>34001</v>
      </c>
      <c r="L13" s="247">
        <v>6689</v>
      </c>
      <c r="M13" s="248">
        <f t="shared" si="4"/>
        <v>40690</v>
      </c>
      <c r="N13" s="247">
        <v>7134</v>
      </c>
      <c r="O13" s="248">
        <f t="shared" si="5"/>
        <v>47824</v>
      </c>
      <c r="P13" s="247">
        <v>7281</v>
      </c>
      <c r="Q13" s="248">
        <f t="shared" si="6"/>
        <v>55105</v>
      </c>
      <c r="R13" s="247">
        <v>7397</v>
      </c>
      <c r="S13" s="248">
        <f t="shared" si="7"/>
        <v>62502</v>
      </c>
      <c r="T13" s="247">
        <v>6701</v>
      </c>
      <c r="U13" s="248">
        <f t="shared" si="8"/>
        <v>69203</v>
      </c>
      <c r="V13" s="247">
        <v>7281</v>
      </c>
      <c r="W13" s="248">
        <f t="shared" si="9"/>
        <v>76484</v>
      </c>
      <c r="X13" s="247">
        <v>6941.4</v>
      </c>
      <c r="Y13" s="248">
        <f t="shared" si="11"/>
        <v>83425.399999999994</v>
      </c>
      <c r="Z13" s="247">
        <f t="shared" si="12"/>
        <v>83425.399999999994</v>
      </c>
      <c r="AB13" s="38">
        <f>+Összesítő!E89</f>
        <v>83424984</v>
      </c>
      <c r="AC13" s="37"/>
      <c r="AD13" s="38">
        <v>0</v>
      </c>
      <c r="AE13" s="38"/>
      <c r="AG13" s="37"/>
    </row>
    <row r="14" spans="1:33" x14ac:dyDescent="0.25">
      <c r="A14" s="246" t="s">
        <v>417</v>
      </c>
      <c r="B14" s="247"/>
      <c r="C14" s="248">
        <f t="shared" si="10"/>
        <v>0</v>
      </c>
      <c r="D14" s="247"/>
      <c r="E14" s="248">
        <f t="shared" si="0"/>
        <v>0</v>
      </c>
      <c r="F14" s="247">
        <v>4444</v>
      </c>
      <c r="G14" s="248">
        <f t="shared" si="1"/>
        <v>4444</v>
      </c>
      <c r="H14" s="247"/>
      <c r="I14" s="248">
        <f t="shared" si="2"/>
        <v>4444</v>
      </c>
      <c r="J14" s="247"/>
      <c r="K14" s="248">
        <f t="shared" si="3"/>
        <v>4444</v>
      </c>
      <c r="L14" s="247">
        <v>0</v>
      </c>
      <c r="M14" s="248">
        <f t="shared" si="4"/>
        <v>4444</v>
      </c>
      <c r="N14" s="247"/>
      <c r="O14" s="248">
        <f t="shared" si="5"/>
        <v>4444</v>
      </c>
      <c r="P14" s="247"/>
      <c r="Q14" s="248">
        <f t="shared" si="6"/>
        <v>4444</v>
      </c>
      <c r="R14" s="247">
        <v>4536</v>
      </c>
      <c r="S14" s="248">
        <f t="shared" si="7"/>
        <v>8980</v>
      </c>
      <c r="T14" s="247">
        <v>5493</v>
      </c>
      <c r="U14" s="248">
        <f t="shared" si="8"/>
        <v>14473</v>
      </c>
      <c r="V14" s="247">
        <v>146.4</v>
      </c>
      <c r="W14" s="248">
        <f t="shared" si="9"/>
        <v>14619.4</v>
      </c>
      <c r="X14" s="247">
        <v>0</v>
      </c>
      <c r="Y14" s="248">
        <f t="shared" si="11"/>
        <v>14619.4</v>
      </c>
      <c r="Z14" s="247">
        <f>SUM(B14,D14,F14,H14,J14,L14,N14,P14,R14,T14,V14,X14)</f>
        <v>14619.4</v>
      </c>
      <c r="AB14" s="38">
        <f>+Összesítő!E94+Összesítő!E123</f>
        <v>14619220</v>
      </c>
      <c r="AC14" s="37"/>
    </row>
    <row r="15" spans="1:33" x14ac:dyDescent="0.25">
      <c r="A15" s="246" t="s">
        <v>374</v>
      </c>
      <c r="B15" s="247">
        <v>30000</v>
      </c>
      <c r="C15" s="248">
        <f t="shared" si="10"/>
        <v>30000</v>
      </c>
      <c r="D15" s="247">
        <v>30000</v>
      </c>
      <c r="E15" s="248">
        <f t="shared" si="0"/>
        <v>60000</v>
      </c>
      <c r="F15" s="247">
        <v>30000</v>
      </c>
      <c r="G15" s="248">
        <f t="shared" si="1"/>
        <v>90000</v>
      </c>
      <c r="H15" s="247">
        <v>30000</v>
      </c>
      <c r="I15" s="248">
        <f t="shared" si="2"/>
        <v>120000</v>
      </c>
      <c r="J15" s="247">
        <v>30000</v>
      </c>
      <c r="K15" s="248">
        <f t="shared" si="3"/>
        <v>150000</v>
      </c>
      <c r="L15" s="247">
        <v>30000</v>
      </c>
      <c r="M15" s="248">
        <f t="shared" si="4"/>
        <v>180000</v>
      </c>
      <c r="N15" s="247">
        <v>15000</v>
      </c>
      <c r="O15" s="248">
        <f t="shared" si="5"/>
        <v>195000</v>
      </c>
      <c r="P15" s="247">
        <v>15000</v>
      </c>
      <c r="Q15" s="248">
        <f t="shared" si="6"/>
        <v>210000</v>
      </c>
      <c r="R15" s="247">
        <v>10000</v>
      </c>
      <c r="S15" s="248">
        <f t="shared" si="7"/>
        <v>220000</v>
      </c>
      <c r="T15" s="247">
        <v>0</v>
      </c>
      <c r="U15" s="248">
        <f t="shared" si="8"/>
        <v>220000</v>
      </c>
      <c r="V15" s="247">
        <v>0</v>
      </c>
      <c r="W15" s="248">
        <f t="shared" si="9"/>
        <v>220000</v>
      </c>
      <c r="X15" s="247"/>
      <c r="Y15" s="248">
        <f t="shared" si="11"/>
        <v>220000</v>
      </c>
      <c r="Z15" s="247">
        <f t="shared" si="12"/>
        <v>220000</v>
      </c>
      <c r="AB15" s="38">
        <f>+Összesítő!E127</f>
        <v>220000000</v>
      </c>
      <c r="AC15" s="37"/>
    </row>
    <row r="16" spans="1:33" ht="24" x14ac:dyDescent="0.25">
      <c r="A16" s="250" t="s">
        <v>415</v>
      </c>
      <c r="B16" s="247">
        <v>0</v>
      </c>
      <c r="C16" s="248">
        <f t="shared" si="10"/>
        <v>0</v>
      </c>
      <c r="D16" s="247">
        <v>0</v>
      </c>
      <c r="E16" s="247">
        <f t="shared" si="0"/>
        <v>0</v>
      </c>
      <c r="F16" s="247">
        <v>0</v>
      </c>
      <c r="G16" s="247">
        <f t="shared" si="1"/>
        <v>0</v>
      </c>
      <c r="H16" s="247">
        <v>0</v>
      </c>
      <c r="I16" s="247">
        <f t="shared" si="2"/>
        <v>0</v>
      </c>
      <c r="J16" s="247">
        <v>0</v>
      </c>
      <c r="K16" s="247">
        <f t="shared" si="3"/>
        <v>0</v>
      </c>
      <c r="L16" s="247">
        <v>0</v>
      </c>
      <c r="M16" s="247">
        <f t="shared" si="4"/>
        <v>0</v>
      </c>
      <c r="N16" s="247">
        <v>0</v>
      </c>
      <c r="O16" s="247">
        <f t="shared" si="5"/>
        <v>0</v>
      </c>
      <c r="P16" s="247">
        <v>0</v>
      </c>
      <c r="Q16" s="247">
        <f t="shared" si="6"/>
        <v>0</v>
      </c>
      <c r="R16" s="247">
        <v>0</v>
      </c>
      <c r="S16" s="247">
        <f t="shared" si="7"/>
        <v>0</v>
      </c>
      <c r="T16" s="247">
        <v>0</v>
      </c>
      <c r="U16" s="247">
        <f t="shared" si="8"/>
        <v>0</v>
      </c>
      <c r="V16" s="247">
        <v>0</v>
      </c>
      <c r="W16" s="247">
        <f t="shared" si="9"/>
        <v>0</v>
      </c>
      <c r="X16" s="247">
        <v>0</v>
      </c>
      <c r="Y16" s="247">
        <f t="shared" si="11"/>
        <v>0</v>
      </c>
      <c r="Z16" s="247">
        <f>SUM(B16,D16,F16,H16,J16,L16,N16,P16,R16,T16,V16,X16)</f>
        <v>0</v>
      </c>
      <c r="AB16" s="38"/>
      <c r="AC16" s="37"/>
    </row>
    <row r="17" spans="1:29" ht="15.75" thickBot="1" x14ac:dyDescent="0.3">
      <c r="A17" s="251" t="s">
        <v>375</v>
      </c>
      <c r="B17" s="252">
        <f>AC17/12</f>
        <v>0</v>
      </c>
      <c r="C17" s="252">
        <f t="shared" si="10"/>
        <v>0</v>
      </c>
      <c r="D17" s="252">
        <v>0</v>
      </c>
      <c r="E17" s="252">
        <f t="shared" si="0"/>
        <v>0</v>
      </c>
      <c r="F17" s="252">
        <f>AC17/12</f>
        <v>0</v>
      </c>
      <c r="G17" s="252">
        <f t="shared" si="1"/>
        <v>0</v>
      </c>
      <c r="H17" s="252">
        <f>AC17/12</f>
        <v>0</v>
      </c>
      <c r="I17" s="252">
        <f t="shared" si="2"/>
        <v>0</v>
      </c>
      <c r="J17" s="252">
        <f>AC17/12</f>
        <v>0</v>
      </c>
      <c r="K17" s="252">
        <f t="shared" si="3"/>
        <v>0</v>
      </c>
      <c r="L17" s="252">
        <f>AC17/12</f>
        <v>0</v>
      </c>
      <c r="M17" s="252">
        <f t="shared" si="4"/>
        <v>0</v>
      </c>
      <c r="N17" s="252">
        <f>AC17/12</f>
        <v>0</v>
      </c>
      <c r="O17" s="252">
        <f t="shared" si="5"/>
        <v>0</v>
      </c>
      <c r="P17" s="252">
        <f>AC17/12</f>
        <v>0</v>
      </c>
      <c r="Q17" s="252">
        <f t="shared" si="6"/>
        <v>0</v>
      </c>
      <c r="R17" s="252">
        <f>AC17/12</f>
        <v>0</v>
      </c>
      <c r="S17" s="252">
        <f t="shared" si="7"/>
        <v>0</v>
      </c>
      <c r="T17" s="252">
        <f>AC17/12</f>
        <v>0</v>
      </c>
      <c r="U17" s="252">
        <f t="shared" si="8"/>
        <v>0</v>
      </c>
      <c r="V17" s="253">
        <f>AC17/12</f>
        <v>0</v>
      </c>
      <c r="W17" s="252">
        <f t="shared" si="9"/>
        <v>0</v>
      </c>
      <c r="X17" s="253">
        <f>AC17/12</f>
        <v>0</v>
      </c>
      <c r="Y17" s="252">
        <f t="shared" si="11"/>
        <v>0</v>
      </c>
      <c r="Z17" s="252">
        <f t="shared" si="12"/>
        <v>0</v>
      </c>
      <c r="AB17" s="38"/>
      <c r="AC17" s="37"/>
    </row>
    <row r="18" spans="1:29" ht="15.75" thickTop="1" x14ac:dyDescent="0.25">
      <c r="A18" s="405"/>
      <c r="B18" s="254">
        <f t="shared" ref="B18:Y18" si="13">SUM(B10:B17)</f>
        <v>91006.92</v>
      </c>
      <c r="C18" s="254">
        <f t="shared" si="13"/>
        <v>91006.92</v>
      </c>
      <c r="D18" s="254">
        <f t="shared" si="13"/>
        <v>77602.28</v>
      </c>
      <c r="E18" s="254">
        <f t="shared" si="13"/>
        <v>168609.2</v>
      </c>
      <c r="F18" s="254">
        <f t="shared" si="13"/>
        <v>84760.28</v>
      </c>
      <c r="G18" s="254">
        <f t="shared" si="13"/>
        <v>253369.47999999998</v>
      </c>
      <c r="H18" s="254">
        <f t="shared" si="13"/>
        <v>81862.28</v>
      </c>
      <c r="I18" s="254">
        <f t="shared" si="13"/>
        <v>335231.76</v>
      </c>
      <c r="J18" s="254">
        <f t="shared" si="13"/>
        <v>79217.279999999999</v>
      </c>
      <c r="K18" s="254">
        <f t="shared" si="13"/>
        <v>414449.04</v>
      </c>
      <c r="L18" s="254">
        <f t="shared" si="13"/>
        <v>82460.28</v>
      </c>
      <c r="M18" s="254">
        <f t="shared" si="13"/>
        <v>496909.31999999995</v>
      </c>
      <c r="N18" s="254">
        <f t="shared" si="13"/>
        <v>62439.28</v>
      </c>
      <c r="O18" s="254">
        <f t="shared" si="13"/>
        <v>559348.6</v>
      </c>
      <c r="P18" s="254">
        <f t="shared" si="13"/>
        <v>64114.28</v>
      </c>
      <c r="Q18" s="254">
        <f t="shared" si="13"/>
        <v>623462.88</v>
      </c>
      <c r="R18" s="254">
        <f t="shared" si="13"/>
        <v>67170.28</v>
      </c>
      <c r="S18" s="254">
        <f t="shared" si="13"/>
        <v>690633.15999999992</v>
      </c>
      <c r="T18" s="254">
        <f t="shared" si="13"/>
        <v>53525.279999999999</v>
      </c>
      <c r="U18" s="254">
        <f t="shared" si="13"/>
        <v>744158.44</v>
      </c>
      <c r="V18" s="255">
        <f t="shared" si="13"/>
        <v>46198.68</v>
      </c>
      <c r="W18" s="254">
        <f t="shared" si="13"/>
        <v>790357.12</v>
      </c>
      <c r="X18" s="255">
        <f t="shared" si="13"/>
        <v>45712.68</v>
      </c>
      <c r="Y18" s="254">
        <f t="shared" si="13"/>
        <v>836069.8</v>
      </c>
      <c r="Z18" s="256">
        <f t="shared" si="12"/>
        <v>836069.80000000028</v>
      </c>
      <c r="AB18" s="38">
        <f>SUM(AB10:AB17)</f>
        <v>836069528</v>
      </c>
      <c r="AC18" s="37"/>
    </row>
    <row r="19" spans="1:29" x14ac:dyDescent="0.25">
      <c r="A19" s="257" t="s">
        <v>297</v>
      </c>
      <c r="B19" s="247">
        <v>0</v>
      </c>
      <c r="C19" s="248">
        <f>SUM(A19:B19)</f>
        <v>0</v>
      </c>
      <c r="D19" s="258">
        <v>0</v>
      </c>
      <c r="E19" s="248">
        <f>SUM(C19:D19)</f>
        <v>0</v>
      </c>
      <c r="F19" s="247">
        <v>0</v>
      </c>
      <c r="G19" s="248">
        <f>SUM(E19:F19)</f>
        <v>0</v>
      </c>
      <c r="H19" s="247">
        <v>0</v>
      </c>
      <c r="I19" s="248">
        <f>SUM(G19:H19)</f>
        <v>0</v>
      </c>
      <c r="J19" s="247">
        <v>0</v>
      </c>
      <c r="K19" s="248">
        <v>0</v>
      </c>
      <c r="L19" s="247">
        <v>0</v>
      </c>
      <c r="M19" s="248">
        <f>SUM(K19:L19)</f>
        <v>0</v>
      </c>
      <c r="N19" s="247">
        <v>0</v>
      </c>
      <c r="O19" s="248">
        <f>SUM(M19:N19)</f>
        <v>0</v>
      </c>
      <c r="P19" s="247">
        <v>0</v>
      </c>
      <c r="Q19" s="248">
        <f>SUM(O19:P19)</f>
        <v>0</v>
      </c>
      <c r="R19" s="247">
        <v>0</v>
      </c>
      <c r="S19" s="248">
        <f>SUM(Q19:R19)</f>
        <v>0</v>
      </c>
      <c r="T19" s="247">
        <v>0</v>
      </c>
      <c r="U19" s="248">
        <f>SUM(S19:T19)</f>
        <v>0</v>
      </c>
      <c r="V19" s="247">
        <v>0</v>
      </c>
      <c r="W19" s="248">
        <f>SUM(U19:V19)</f>
        <v>0</v>
      </c>
      <c r="X19" s="247">
        <v>0</v>
      </c>
      <c r="Y19" s="248">
        <f>SUM(W19:X19)</f>
        <v>0</v>
      </c>
      <c r="Z19" s="247">
        <f>SUM(B19,D19,F19,H19,J19,L19,N19,P19,R19,T19,V19,X19)</f>
        <v>0</v>
      </c>
      <c r="AB19" s="38"/>
      <c r="AC19" s="37"/>
    </row>
    <row r="20" spans="1:29" ht="15.75" thickBot="1" x14ac:dyDescent="0.3">
      <c r="A20" s="259" t="s">
        <v>376</v>
      </c>
      <c r="B20" s="252">
        <v>0</v>
      </c>
      <c r="C20" s="252"/>
      <c r="D20" s="260"/>
      <c r="E20" s="252">
        <f>SUM(C20:D20)</f>
        <v>0</v>
      </c>
      <c r="F20" s="252"/>
      <c r="G20" s="252">
        <f>SUM(E20:F20)</f>
        <v>0</v>
      </c>
      <c r="H20" s="252">
        <v>0</v>
      </c>
      <c r="I20" s="252">
        <f>SUM(G20:H20)</f>
        <v>0</v>
      </c>
      <c r="J20" s="252"/>
      <c r="K20" s="252">
        <f>SUM(I20:J20)</f>
        <v>0</v>
      </c>
      <c r="L20" s="252"/>
      <c r="M20" s="252">
        <f>SUM(K20:L20)</f>
        <v>0</v>
      </c>
      <c r="N20" s="252"/>
      <c r="O20" s="252">
        <f>SUM(M20:N20)</f>
        <v>0</v>
      </c>
      <c r="P20" s="252"/>
      <c r="Q20" s="252">
        <f>SUM(O20:P20)</f>
        <v>0</v>
      </c>
      <c r="R20" s="252"/>
      <c r="S20" s="252">
        <f>SUM(Q20:R20)</f>
        <v>0</v>
      </c>
      <c r="T20" s="252"/>
      <c r="U20" s="252">
        <f>SUM(S20:T20)</f>
        <v>0</v>
      </c>
      <c r="V20" s="252"/>
      <c r="W20" s="252">
        <f>SUM(U20:V20)</f>
        <v>0</v>
      </c>
      <c r="X20" s="252"/>
      <c r="Y20" s="252">
        <f>SUM(W20:X20)</f>
        <v>0</v>
      </c>
      <c r="Z20" s="252">
        <f>SUM(B20,D20,F20,H20,J20,L20,N20,P20,R20,T20,V20,X20)</f>
        <v>0</v>
      </c>
      <c r="AB20" s="38"/>
      <c r="AC20" s="37"/>
    </row>
    <row r="21" spans="1:29" ht="16.5" thickTop="1" thickBot="1" x14ac:dyDescent="0.3">
      <c r="A21" s="259" t="s">
        <v>377</v>
      </c>
      <c r="B21" s="252"/>
      <c r="C21" s="252"/>
      <c r="D21" s="260"/>
      <c r="E21" s="252">
        <f>SUM(C21:D21)</f>
        <v>0</v>
      </c>
      <c r="F21" s="252"/>
      <c r="G21" s="252">
        <f>SUM(E21:F21)</f>
        <v>0</v>
      </c>
      <c r="H21" s="252">
        <f>AC21</f>
        <v>0</v>
      </c>
      <c r="I21" s="252">
        <f>SUM(G21:H21)</f>
        <v>0</v>
      </c>
      <c r="J21" s="252"/>
      <c r="K21" s="252">
        <f>SUM(I21:J21)</f>
        <v>0</v>
      </c>
      <c r="L21" s="252"/>
      <c r="M21" s="252">
        <f>SUM(K21:L21)</f>
        <v>0</v>
      </c>
      <c r="N21" s="252"/>
      <c r="O21" s="252">
        <f>SUM(M21:N21)</f>
        <v>0</v>
      </c>
      <c r="P21" s="252"/>
      <c r="Q21" s="252">
        <f>SUM(O21:P21)</f>
        <v>0</v>
      </c>
      <c r="R21" s="252"/>
      <c r="S21" s="252">
        <f>SUM(Q21:R21)</f>
        <v>0</v>
      </c>
      <c r="T21" s="252"/>
      <c r="U21" s="252">
        <f>SUM(S21:T21)</f>
        <v>0</v>
      </c>
      <c r="V21" s="252"/>
      <c r="W21" s="252">
        <f>SUM(U21:V21)</f>
        <v>0</v>
      </c>
      <c r="X21" s="252"/>
      <c r="Y21" s="252">
        <f>SUM(W21:X21)</f>
        <v>0</v>
      </c>
      <c r="Z21" s="252">
        <f>SUM(B21,D21,F21,H21,J21,L21,N21,P21,R21,T21,V21,X21)</f>
        <v>0</v>
      </c>
      <c r="AB21" s="261"/>
      <c r="AC21" s="37"/>
    </row>
    <row r="22" spans="1:29" ht="16.5" thickTop="1" thickBot="1" x14ac:dyDescent="0.3">
      <c r="A22" s="403" t="s">
        <v>378</v>
      </c>
      <c r="B22" s="262">
        <f>SUM(B21)</f>
        <v>0</v>
      </c>
      <c r="C22" s="262">
        <f>SUM(C21)</f>
        <v>0</v>
      </c>
      <c r="D22" s="263">
        <f t="shared" ref="D22:Y22" si="14">SUM(D19:D21)</f>
        <v>0</v>
      </c>
      <c r="E22" s="262">
        <f t="shared" si="14"/>
        <v>0</v>
      </c>
      <c r="F22" s="262">
        <f t="shared" si="14"/>
        <v>0</v>
      </c>
      <c r="G22" s="262">
        <f t="shared" si="14"/>
        <v>0</v>
      </c>
      <c r="H22" s="262">
        <f t="shared" si="14"/>
        <v>0</v>
      </c>
      <c r="I22" s="262">
        <f t="shared" si="14"/>
        <v>0</v>
      </c>
      <c r="J22" s="262">
        <f t="shared" si="14"/>
        <v>0</v>
      </c>
      <c r="K22" s="262">
        <f t="shared" si="14"/>
        <v>0</v>
      </c>
      <c r="L22" s="262">
        <f t="shared" si="14"/>
        <v>0</v>
      </c>
      <c r="M22" s="262">
        <f t="shared" si="14"/>
        <v>0</v>
      </c>
      <c r="N22" s="262">
        <f t="shared" si="14"/>
        <v>0</v>
      </c>
      <c r="O22" s="262">
        <f t="shared" si="14"/>
        <v>0</v>
      </c>
      <c r="P22" s="262">
        <f t="shared" si="14"/>
        <v>0</v>
      </c>
      <c r="Q22" s="262">
        <f t="shared" si="14"/>
        <v>0</v>
      </c>
      <c r="R22" s="262">
        <f t="shared" si="14"/>
        <v>0</v>
      </c>
      <c r="S22" s="262">
        <f t="shared" si="14"/>
        <v>0</v>
      </c>
      <c r="T22" s="262">
        <f t="shared" si="14"/>
        <v>0</v>
      </c>
      <c r="U22" s="262">
        <f t="shared" si="14"/>
        <v>0</v>
      </c>
      <c r="V22" s="262">
        <f t="shared" si="14"/>
        <v>0</v>
      </c>
      <c r="W22" s="262">
        <f t="shared" si="14"/>
        <v>0</v>
      </c>
      <c r="X22" s="262">
        <f t="shared" si="14"/>
        <v>0</v>
      </c>
      <c r="Y22" s="262">
        <f t="shared" si="14"/>
        <v>0</v>
      </c>
      <c r="Z22" s="264">
        <f>SUM(B22,D22,F22,H22,J22,L22,N22,P22,R22,T22,V22,X22)</f>
        <v>0</v>
      </c>
      <c r="AB22" s="38"/>
      <c r="AC22" s="37"/>
    </row>
    <row r="23" spans="1:29" ht="15.75" thickBot="1" x14ac:dyDescent="0.3">
      <c r="A23" s="401" t="s">
        <v>309</v>
      </c>
      <c r="B23" s="265">
        <f t="shared" ref="B23:X23" si="15">SUM(B18:B21)</f>
        <v>91006.92</v>
      </c>
      <c r="C23" s="265">
        <f t="shared" si="15"/>
        <v>91006.92</v>
      </c>
      <c r="D23" s="266">
        <f t="shared" si="15"/>
        <v>77602.28</v>
      </c>
      <c r="E23" s="265">
        <f t="shared" si="15"/>
        <v>168609.2</v>
      </c>
      <c r="F23" s="265">
        <f t="shared" si="15"/>
        <v>84760.28</v>
      </c>
      <c r="G23" s="265">
        <f t="shared" si="15"/>
        <v>253369.47999999998</v>
      </c>
      <c r="H23" s="265">
        <f t="shared" si="15"/>
        <v>81862.28</v>
      </c>
      <c r="I23" s="265">
        <f t="shared" si="15"/>
        <v>335231.76</v>
      </c>
      <c r="J23" s="265">
        <f t="shared" si="15"/>
        <v>79217.279999999999</v>
      </c>
      <c r="K23" s="265">
        <f t="shared" si="15"/>
        <v>414449.04</v>
      </c>
      <c r="L23" s="265">
        <f t="shared" si="15"/>
        <v>82460.28</v>
      </c>
      <c r="M23" s="265">
        <f t="shared" si="15"/>
        <v>496909.31999999995</v>
      </c>
      <c r="N23" s="265">
        <f t="shared" si="15"/>
        <v>62439.28</v>
      </c>
      <c r="O23" s="265">
        <f t="shared" si="15"/>
        <v>559348.6</v>
      </c>
      <c r="P23" s="265">
        <f t="shared" si="15"/>
        <v>64114.28</v>
      </c>
      <c r="Q23" s="265">
        <f t="shared" si="15"/>
        <v>623462.88</v>
      </c>
      <c r="R23" s="265">
        <f t="shared" si="15"/>
        <v>67170.28</v>
      </c>
      <c r="S23" s="265">
        <f t="shared" si="15"/>
        <v>690633.15999999992</v>
      </c>
      <c r="T23" s="265">
        <f t="shared" si="15"/>
        <v>53525.279999999999</v>
      </c>
      <c r="U23" s="265">
        <f t="shared" si="15"/>
        <v>744158.44</v>
      </c>
      <c r="V23" s="265">
        <f t="shared" si="15"/>
        <v>46198.68</v>
      </c>
      <c r="W23" s="265">
        <f t="shared" si="15"/>
        <v>790357.12</v>
      </c>
      <c r="X23" s="265">
        <f t="shared" si="15"/>
        <v>45712.68</v>
      </c>
      <c r="Y23" s="265">
        <f>SUM(Y18:Y21)</f>
        <v>836069.8</v>
      </c>
      <c r="Z23" s="267">
        <f>SUM(B23,D23,F23,H23,J23,L23,N23,P23,R23,T23,V23,X23)</f>
        <v>836069.80000000028</v>
      </c>
      <c r="AB23" s="38">
        <f>SUM(AB10:AB17,AB19:AB21)</f>
        <v>836069528</v>
      </c>
      <c r="AC23" s="37"/>
    </row>
    <row r="24" spans="1:29" x14ac:dyDescent="0.25">
      <c r="A24" s="221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68"/>
      <c r="Y24" s="268"/>
      <c r="Z24" s="269"/>
    </row>
    <row r="25" spans="1:29" ht="15.75" x14ac:dyDescent="0.25">
      <c r="A25" s="241" t="s">
        <v>379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68"/>
      <c r="Y25" s="616" t="s">
        <v>244</v>
      </c>
      <c r="Z25" s="617"/>
    </row>
    <row r="26" spans="1:29" x14ac:dyDescent="0.25">
      <c r="A26" s="609"/>
      <c r="B26" s="605" t="s">
        <v>357</v>
      </c>
      <c r="C26" s="611"/>
      <c r="D26" s="605" t="s">
        <v>358</v>
      </c>
      <c r="E26" s="611"/>
      <c r="F26" s="605" t="s">
        <v>359</v>
      </c>
      <c r="G26" s="611"/>
      <c r="H26" s="605" t="s">
        <v>360</v>
      </c>
      <c r="I26" s="611"/>
      <c r="J26" s="605" t="s">
        <v>361</v>
      </c>
      <c r="K26" s="611"/>
      <c r="L26" s="605" t="s">
        <v>362</v>
      </c>
      <c r="M26" s="611"/>
      <c r="N26" s="605" t="s">
        <v>363</v>
      </c>
      <c r="O26" s="611"/>
      <c r="P26" s="605" t="s">
        <v>364</v>
      </c>
      <c r="Q26" s="611"/>
      <c r="R26" s="605" t="s">
        <v>365</v>
      </c>
      <c r="S26" s="611"/>
      <c r="T26" s="605" t="s">
        <v>366</v>
      </c>
      <c r="U26" s="611"/>
      <c r="V26" s="605" t="s">
        <v>367</v>
      </c>
      <c r="W26" s="611"/>
      <c r="X26" s="605" t="s">
        <v>368</v>
      </c>
      <c r="Y26" s="611"/>
      <c r="Z26" s="614" t="s">
        <v>369</v>
      </c>
      <c r="AB26" s="245"/>
    </row>
    <row r="27" spans="1:29" x14ac:dyDescent="0.25">
      <c r="A27" s="610"/>
      <c r="B27" s="244" t="s">
        <v>371</v>
      </c>
      <c r="C27" s="244" t="s">
        <v>372</v>
      </c>
      <c r="D27" s="244" t="s">
        <v>371</v>
      </c>
      <c r="E27" s="244" t="s">
        <v>372</v>
      </c>
      <c r="F27" s="244" t="s">
        <v>371</v>
      </c>
      <c r="G27" s="244" t="s">
        <v>372</v>
      </c>
      <c r="H27" s="244" t="s">
        <v>371</v>
      </c>
      <c r="I27" s="244" t="s">
        <v>372</v>
      </c>
      <c r="J27" s="244" t="s">
        <v>371</v>
      </c>
      <c r="K27" s="244" t="s">
        <v>372</v>
      </c>
      <c r="L27" s="244" t="s">
        <v>371</v>
      </c>
      <c r="M27" s="244" t="s">
        <v>372</v>
      </c>
      <c r="N27" s="244" t="s">
        <v>371</v>
      </c>
      <c r="O27" s="244" t="s">
        <v>372</v>
      </c>
      <c r="P27" s="244" t="s">
        <v>371</v>
      </c>
      <c r="Q27" s="244" t="s">
        <v>372</v>
      </c>
      <c r="R27" s="244" t="s">
        <v>371</v>
      </c>
      <c r="S27" s="244" t="s">
        <v>372</v>
      </c>
      <c r="T27" s="244" t="s">
        <v>371</v>
      </c>
      <c r="U27" s="244" t="s">
        <v>372</v>
      </c>
      <c r="V27" s="244" t="s">
        <v>371</v>
      </c>
      <c r="W27" s="244" t="s">
        <v>372</v>
      </c>
      <c r="X27" s="244" t="s">
        <v>371</v>
      </c>
      <c r="Y27" s="244" t="s">
        <v>372</v>
      </c>
      <c r="Z27" s="615"/>
      <c r="AB27" s="245"/>
    </row>
    <row r="28" spans="1:29" x14ac:dyDescent="0.25">
      <c r="A28" s="246" t="s">
        <v>380</v>
      </c>
      <c r="B28" s="247">
        <v>27072</v>
      </c>
      <c r="C28" s="270">
        <f>SUM(B28)</f>
        <v>27072</v>
      </c>
      <c r="D28" s="247">
        <v>27072</v>
      </c>
      <c r="E28" s="270">
        <f t="shared" ref="E28:E34" si="16">SUM(C28:D28)</f>
        <v>54144</v>
      </c>
      <c r="F28" s="247">
        <v>27072</v>
      </c>
      <c r="G28" s="270">
        <f t="shared" ref="G28:G34" si="17">SUM(E28:F28)</f>
        <v>81216</v>
      </c>
      <c r="H28" s="247">
        <v>27072</v>
      </c>
      <c r="I28" s="270">
        <f t="shared" ref="I28:I34" si="18">SUM(G28:H28)</f>
        <v>108288</v>
      </c>
      <c r="J28" s="247">
        <v>27072</v>
      </c>
      <c r="K28" s="270">
        <f t="shared" ref="K28:K34" si="19">SUM(I28:J28)</f>
        <v>135360</v>
      </c>
      <c r="L28" s="247">
        <v>27072</v>
      </c>
      <c r="M28" s="270">
        <f t="shared" ref="M28:M34" si="20">SUM(K28:L28)</f>
        <v>162432</v>
      </c>
      <c r="N28" s="247">
        <v>27072</v>
      </c>
      <c r="O28" s="270">
        <f t="shared" ref="O28:O34" si="21">SUM(M28:N28)</f>
        <v>189504</v>
      </c>
      <c r="P28" s="247">
        <v>27072</v>
      </c>
      <c r="Q28" s="270">
        <f t="shared" ref="Q28:Q34" si="22">SUM(O28:P28)</f>
        <v>216576</v>
      </c>
      <c r="R28" s="247">
        <v>27072</v>
      </c>
      <c r="S28" s="270">
        <f t="shared" ref="S28:S34" si="23">SUM(Q28:R28)</f>
        <v>243648</v>
      </c>
      <c r="T28" s="247">
        <v>27072</v>
      </c>
      <c r="U28" s="270">
        <f>SUM(S28:T28)</f>
        <v>270720</v>
      </c>
      <c r="V28" s="247">
        <v>27072</v>
      </c>
      <c r="W28" s="270">
        <f>SUM(U28:V28)</f>
        <v>297792</v>
      </c>
      <c r="X28" s="247">
        <v>27068</v>
      </c>
      <c r="Y28" s="270">
        <f>SUM(W28:X28)</f>
        <v>324860</v>
      </c>
      <c r="Z28" s="408">
        <f>SUM(B28,D28,F28,H28,J28,L28,N28,P28,R28,T28,V28,X28)</f>
        <v>324860</v>
      </c>
      <c r="AB28" s="38">
        <f>+Összesítő!E15</f>
        <v>324859858</v>
      </c>
    </row>
    <row r="29" spans="1:29" x14ac:dyDescent="0.25">
      <c r="A29" s="246" t="s">
        <v>381</v>
      </c>
      <c r="B29" s="247">
        <v>4218</v>
      </c>
      <c r="C29" s="270">
        <f t="shared" ref="C29:C37" si="24">SUM(B29)</f>
        <v>4218</v>
      </c>
      <c r="D29" s="247">
        <v>4218</v>
      </c>
      <c r="E29" s="270">
        <f t="shared" si="16"/>
        <v>8436</v>
      </c>
      <c r="F29" s="247">
        <v>4218</v>
      </c>
      <c r="G29" s="270">
        <f t="shared" si="17"/>
        <v>12654</v>
      </c>
      <c r="H29" s="247">
        <v>4218</v>
      </c>
      <c r="I29" s="270">
        <f t="shared" si="18"/>
        <v>16872</v>
      </c>
      <c r="J29" s="247">
        <v>4218</v>
      </c>
      <c r="K29" s="270">
        <f t="shared" si="19"/>
        <v>21090</v>
      </c>
      <c r="L29" s="247">
        <v>4218</v>
      </c>
      <c r="M29" s="270">
        <f t="shared" si="20"/>
        <v>25308</v>
      </c>
      <c r="N29" s="247">
        <v>4218</v>
      </c>
      <c r="O29" s="270">
        <f t="shared" si="21"/>
        <v>29526</v>
      </c>
      <c r="P29" s="247">
        <v>4218</v>
      </c>
      <c r="Q29" s="270">
        <f t="shared" si="22"/>
        <v>33744</v>
      </c>
      <c r="R29" s="247">
        <v>4218</v>
      </c>
      <c r="S29" s="270">
        <f t="shared" si="23"/>
        <v>37962</v>
      </c>
      <c r="T29" s="247">
        <v>4218</v>
      </c>
      <c r="U29" s="270">
        <f t="shared" ref="U29:Y34" si="25">SUM(S29:T29)</f>
        <v>42180</v>
      </c>
      <c r="V29" s="247">
        <v>4218</v>
      </c>
      <c r="W29" s="270">
        <f t="shared" si="25"/>
        <v>46398</v>
      </c>
      <c r="X29" s="247">
        <v>4222</v>
      </c>
      <c r="Y29" s="270">
        <f t="shared" si="25"/>
        <v>50620</v>
      </c>
      <c r="Z29" s="408">
        <f t="shared" ref="Z29:Z42" si="26">SUM(B29,D29,F29,H29,J29,L29,N29,P29,R29,T29,V29,X29)</f>
        <v>50620</v>
      </c>
      <c r="AB29" s="38">
        <f>+Összesítő!E17</f>
        <v>50619829.789999999</v>
      </c>
    </row>
    <row r="30" spans="1:29" x14ac:dyDescent="0.25">
      <c r="A30" s="246" t="s">
        <v>382</v>
      </c>
      <c r="B30" s="247">
        <v>20289</v>
      </c>
      <c r="C30" s="270">
        <f t="shared" si="24"/>
        <v>20289</v>
      </c>
      <c r="D30" s="247">
        <v>20289</v>
      </c>
      <c r="E30" s="270">
        <f t="shared" si="16"/>
        <v>40578</v>
      </c>
      <c r="F30" s="247">
        <v>20289</v>
      </c>
      <c r="G30" s="270">
        <f t="shared" si="17"/>
        <v>60867</v>
      </c>
      <c r="H30" s="247">
        <v>20289</v>
      </c>
      <c r="I30" s="270">
        <f t="shared" si="18"/>
        <v>81156</v>
      </c>
      <c r="J30" s="247">
        <v>20289</v>
      </c>
      <c r="K30" s="270">
        <f t="shared" si="19"/>
        <v>101445</v>
      </c>
      <c r="L30" s="247">
        <v>20289</v>
      </c>
      <c r="M30" s="270">
        <f t="shared" si="20"/>
        <v>121734</v>
      </c>
      <c r="N30" s="247">
        <v>20289</v>
      </c>
      <c r="O30" s="270">
        <f t="shared" si="21"/>
        <v>142023</v>
      </c>
      <c r="P30" s="247">
        <v>20289</v>
      </c>
      <c r="Q30" s="270">
        <f t="shared" si="22"/>
        <v>162312</v>
      </c>
      <c r="R30" s="247">
        <v>20289</v>
      </c>
      <c r="S30" s="270">
        <f t="shared" si="23"/>
        <v>182601</v>
      </c>
      <c r="T30" s="247">
        <v>20289</v>
      </c>
      <c r="U30" s="270">
        <f t="shared" si="25"/>
        <v>202890</v>
      </c>
      <c r="V30" s="247">
        <v>20289</v>
      </c>
      <c r="W30" s="270">
        <f t="shared" si="25"/>
        <v>223179</v>
      </c>
      <c r="X30" s="247">
        <v>20289</v>
      </c>
      <c r="Y30" s="270">
        <f t="shared" si="25"/>
        <v>243468</v>
      </c>
      <c r="Z30" s="408">
        <f t="shared" si="26"/>
        <v>243468</v>
      </c>
      <c r="AB30" s="38">
        <f>+Összesítő!E38</f>
        <v>243467687.07999998</v>
      </c>
    </row>
    <row r="31" spans="1:29" x14ac:dyDescent="0.25">
      <c r="A31" s="246" t="s">
        <v>315</v>
      </c>
      <c r="B31" s="247">
        <v>0</v>
      </c>
      <c r="C31" s="270">
        <f t="shared" si="24"/>
        <v>0</v>
      </c>
      <c r="D31" s="247">
        <v>0</v>
      </c>
      <c r="E31" s="270">
        <f t="shared" si="16"/>
        <v>0</v>
      </c>
      <c r="F31" s="247">
        <v>0</v>
      </c>
      <c r="G31" s="270">
        <f t="shared" si="17"/>
        <v>0</v>
      </c>
      <c r="H31" s="247">
        <v>0</v>
      </c>
      <c r="I31" s="270">
        <f t="shared" si="18"/>
        <v>0</v>
      </c>
      <c r="J31" s="247">
        <v>0</v>
      </c>
      <c r="K31" s="270">
        <f t="shared" si="19"/>
        <v>0</v>
      </c>
      <c r="L31" s="247">
        <v>0</v>
      </c>
      <c r="M31" s="270">
        <f t="shared" si="20"/>
        <v>0</v>
      </c>
      <c r="N31" s="247">
        <v>2351</v>
      </c>
      <c r="O31" s="270">
        <f t="shared" si="21"/>
        <v>2351</v>
      </c>
      <c r="P31" s="247">
        <v>2193</v>
      </c>
      <c r="Q31" s="270">
        <f t="shared" si="22"/>
        <v>4544</v>
      </c>
      <c r="R31" s="247">
        <v>2193</v>
      </c>
      <c r="S31" s="270">
        <f t="shared" si="23"/>
        <v>6737</v>
      </c>
      <c r="T31" s="247">
        <v>2193</v>
      </c>
      <c r="U31" s="270">
        <f t="shared" si="25"/>
        <v>8930</v>
      </c>
      <c r="V31" s="247">
        <v>2193</v>
      </c>
      <c r="W31" s="270">
        <f t="shared" si="25"/>
        <v>11123</v>
      </c>
      <c r="X31" s="247">
        <v>2194</v>
      </c>
      <c r="Y31" s="270">
        <f t="shared" si="25"/>
        <v>13317</v>
      </c>
      <c r="Z31" s="408">
        <f t="shared" si="26"/>
        <v>13317</v>
      </c>
      <c r="AB31" s="38">
        <f>+Összesítő!E51-Összesítő!E50</f>
        <v>13317153</v>
      </c>
    </row>
    <row r="32" spans="1:29" x14ac:dyDescent="0.25">
      <c r="A32" s="246" t="s">
        <v>316</v>
      </c>
      <c r="B32" s="247">
        <v>0</v>
      </c>
      <c r="C32" s="270">
        <f t="shared" si="24"/>
        <v>0</v>
      </c>
      <c r="D32" s="247">
        <v>0</v>
      </c>
      <c r="E32" s="270">
        <f t="shared" si="16"/>
        <v>0</v>
      </c>
      <c r="F32" s="247">
        <v>0</v>
      </c>
      <c r="G32" s="270">
        <f t="shared" si="17"/>
        <v>0</v>
      </c>
      <c r="H32" s="247">
        <v>0</v>
      </c>
      <c r="I32" s="270">
        <f t="shared" si="18"/>
        <v>0</v>
      </c>
      <c r="J32" s="247">
        <v>0</v>
      </c>
      <c r="K32" s="270">
        <f t="shared" si="19"/>
        <v>0</v>
      </c>
      <c r="L32" s="247">
        <v>0</v>
      </c>
      <c r="M32" s="270">
        <f t="shared" si="20"/>
        <v>0</v>
      </c>
      <c r="N32" s="247">
        <v>0</v>
      </c>
      <c r="O32" s="270">
        <f t="shared" si="21"/>
        <v>0</v>
      </c>
      <c r="P32" s="247">
        <v>0</v>
      </c>
      <c r="Q32" s="270">
        <f t="shared" si="22"/>
        <v>0</v>
      </c>
      <c r="R32" s="247">
        <v>0</v>
      </c>
      <c r="S32" s="270">
        <f t="shared" si="23"/>
        <v>0</v>
      </c>
      <c r="T32" s="247">
        <v>0</v>
      </c>
      <c r="U32" s="270">
        <f>SUM(S32:T32)</f>
        <v>0</v>
      </c>
      <c r="V32" s="247">
        <v>0</v>
      </c>
      <c r="W32" s="270">
        <f>SUM(U32:V32)</f>
        <v>0</v>
      </c>
      <c r="X32" s="247">
        <v>0</v>
      </c>
      <c r="Y32" s="270">
        <f>SUM(W32:X32)</f>
        <v>0</v>
      </c>
      <c r="Z32" s="408">
        <f>SUM(B32,D32,F32,H32,J32,L32,N32,P32,R32,T32,V32,X32)</f>
        <v>0</v>
      </c>
      <c r="AB32" s="38">
        <v>0</v>
      </c>
    </row>
    <row r="33" spans="1:29" x14ac:dyDescent="0.25">
      <c r="A33" s="246" t="s">
        <v>383</v>
      </c>
      <c r="B33" s="247">
        <v>100</v>
      </c>
      <c r="C33" s="270">
        <f t="shared" si="24"/>
        <v>100</v>
      </c>
      <c r="D33" s="247">
        <v>4500</v>
      </c>
      <c r="E33" s="270">
        <f t="shared" si="16"/>
        <v>4600</v>
      </c>
      <c r="F33" s="247">
        <v>100</v>
      </c>
      <c r="G33" s="270">
        <f t="shared" si="17"/>
        <v>4700</v>
      </c>
      <c r="H33" s="247">
        <v>100</v>
      </c>
      <c r="I33" s="270">
        <f t="shared" si="18"/>
        <v>4800</v>
      </c>
      <c r="J33" s="247">
        <v>100</v>
      </c>
      <c r="K33" s="270">
        <f>SUM(I33:J33)</f>
        <v>4900</v>
      </c>
      <c r="L33" s="247">
        <v>0</v>
      </c>
      <c r="M33" s="270">
        <f t="shared" si="20"/>
        <v>4900</v>
      </c>
      <c r="N33" s="247">
        <v>0</v>
      </c>
      <c r="O33" s="270">
        <f t="shared" si="21"/>
        <v>4900</v>
      </c>
      <c r="P33" s="247">
        <v>0</v>
      </c>
      <c r="Q33" s="270">
        <f t="shared" si="22"/>
        <v>4900</v>
      </c>
      <c r="R33" s="247">
        <v>200</v>
      </c>
      <c r="S33" s="270">
        <f t="shared" si="23"/>
        <v>5100</v>
      </c>
      <c r="T33" s="247">
        <v>200</v>
      </c>
      <c r="U33" s="270">
        <f t="shared" si="25"/>
        <v>5300</v>
      </c>
      <c r="V33" s="247">
        <v>100</v>
      </c>
      <c r="W33" s="270">
        <f t="shared" si="25"/>
        <v>5400</v>
      </c>
      <c r="X33" s="247">
        <v>100</v>
      </c>
      <c r="Y33" s="270">
        <f>SUM(W33:X33)</f>
        <v>5500</v>
      </c>
      <c r="Z33" s="408">
        <f t="shared" si="26"/>
        <v>5500</v>
      </c>
      <c r="AB33" s="38">
        <f>+Összesítő!E42</f>
        <v>5500000</v>
      </c>
    </row>
    <row r="34" spans="1:29" ht="15.75" thickBot="1" x14ac:dyDescent="0.3">
      <c r="A34" s="251" t="s">
        <v>384</v>
      </c>
      <c r="B34" s="252">
        <v>0</v>
      </c>
      <c r="C34" s="271">
        <f t="shared" si="24"/>
        <v>0</v>
      </c>
      <c r="D34" s="252">
        <v>0</v>
      </c>
      <c r="E34" s="271">
        <f t="shared" si="16"/>
        <v>0</v>
      </c>
      <c r="F34" s="252">
        <v>0</v>
      </c>
      <c r="G34" s="271">
        <f t="shared" si="17"/>
        <v>0</v>
      </c>
      <c r="H34" s="252">
        <v>30000</v>
      </c>
      <c r="I34" s="271">
        <f t="shared" si="18"/>
        <v>30000</v>
      </c>
      <c r="J34" s="252">
        <v>30000</v>
      </c>
      <c r="K34" s="271">
        <f t="shared" si="19"/>
        <v>60000</v>
      </c>
      <c r="L34" s="252">
        <v>30000</v>
      </c>
      <c r="M34" s="271">
        <f t="shared" si="20"/>
        <v>90000</v>
      </c>
      <c r="N34" s="252">
        <v>30000</v>
      </c>
      <c r="O34" s="271">
        <f t="shared" si="21"/>
        <v>120000</v>
      </c>
      <c r="P34" s="252">
        <v>30000</v>
      </c>
      <c r="Q34" s="271">
        <f t="shared" si="22"/>
        <v>150000</v>
      </c>
      <c r="R34" s="252">
        <v>30000</v>
      </c>
      <c r="S34" s="271">
        <f t="shared" si="23"/>
        <v>180000</v>
      </c>
      <c r="T34" s="252">
        <v>0</v>
      </c>
      <c r="U34" s="271">
        <f t="shared" si="25"/>
        <v>180000</v>
      </c>
      <c r="V34" s="252">
        <v>10000</v>
      </c>
      <c r="W34" s="271">
        <f>SUM(U34:V34)</f>
        <v>190000</v>
      </c>
      <c r="X34" s="252">
        <v>0</v>
      </c>
      <c r="Y34" s="271">
        <f>SUM(W34:X34)</f>
        <v>190000</v>
      </c>
      <c r="Z34" s="409">
        <f t="shared" si="26"/>
        <v>190000</v>
      </c>
      <c r="AB34" s="38">
        <f>+Összesítő!E75</f>
        <v>190000000</v>
      </c>
    </row>
    <row r="35" spans="1:29" ht="15.75" thickTop="1" x14ac:dyDescent="0.25">
      <c r="A35" s="405"/>
      <c r="B35" s="254">
        <f t="shared" ref="B35:Y35" si="27">SUM(B28:B34)</f>
        <v>51679</v>
      </c>
      <c r="C35" s="254">
        <f t="shared" si="27"/>
        <v>51679</v>
      </c>
      <c r="D35" s="254">
        <f t="shared" si="27"/>
        <v>56079</v>
      </c>
      <c r="E35" s="254">
        <f t="shared" si="27"/>
        <v>107758</v>
      </c>
      <c r="F35" s="254">
        <f t="shared" si="27"/>
        <v>51679</v>
      </c>
      <c r="G35" s="254">
        <f t="shared" si="27"/>
        <v>159437</v>
      </c>
      <c r="H35" s="254">
        <f t="shared" si="27"/>
        <v>81679</v>
      </c>
      <c r="I35" s="254">
        <f t="shared" si="27"/>
        <v>241116</v>
      </c>
      <c r="J35" s="254">
        <f t="shared" si="27"/>
        <v>81679</v>
      </c>
      <c r="K35" s="254">
        <f t="shared" si="27"/>
        <v>322795</v>
      </c>
      <c r="L35" s="254">
        <f t="shared" si="27"/>
        <v>81579</v>
      </c>
      <c r="M35" s="254">
        <f t="shared" si="27"/>
        <v>404374</v>
      </c>
      <c r="N35" s="254">
        <f t="shared" si="27"/>
        <v>83930</v>
      </c>
      <c r="O35" s="254">
        <f t="shared" si="27"/>
        <v>488304</v>
      </c>
      <c r="P35" s="254">
        <f t="shared" si="27"/>
        <v>83772</v>
      </c>
      <c r="Q35" s="254">
        <f t="shared" si="27"/>
        <v>572076</v>
      </c>
      <c r="R35" s="254">
        <f t="shared" si="27"/>
        <v>83972</v>
      </c>
      <c r="S35" s="254">
        <f t="shared" si="27"/>
        <v>656048</v>
      </c>
      <c r="T35" s="254">
        <f t="shared" si="27"/>
        <v>53972</v>
      </c>
      <c r="U35" s="254">
        <f t="shared" si="27"/>
        <v>710020</v>
      </c>
      <c r="V35" s="254">
        <f t="shared" si="27"/>
        <v>63872</v>
      </c>
      <c r="W35" s="254">
        <f t="shared" si="27"/>
        <v>773892</v>
      </c>
      <c r="X35" s="254">
        <f t="shared" si="27"/>
        <v>53873</v>
      </c>
      <c r="Y35" s="254">
        <f t="shared" si="27"/>
        <v>827765</v>
      </c>
      <c r="Z35" s="410">
        <f t="shared" si="26"/>
        <v>827765</v>
      </c>
      <c r="AB35" s="38"/>
    </row>
    <row r="36" spans="1:29" x14ac:dyDescent="0.25">
      <c r="A36" s="246" t="s">
        <v>321</v>
      </c>
      <c r="B36" s="247">
        <v>0</v>
      </c>
      <c r="C36" s="270">
        <f t="shared" si="24"/>
        <v>0</v>
      </c>
      <c r="D36" s="247"/>
      <c r="E36" s="270">
        <f>SUM(C36:D36)</f>
        <v>0</v>
      </c>
      <c r="F36" s="247"/>
      <c r="G36" s="248">
        <f>SUM(E36:F36)</f>
        <v>0</v>
      </c>
      <c r="H36" s="247"/>
      <c r="I36" s="270">
        <f>SUM(G36:H36)</f>
        <v>0</v>
      </c>
      <c r="J36" s="247">
        <v>0</v>
      </c>
      <c r="K36" s="270">
        <f>SUM(I36:J36)</f>
        <v>0</v>
      </c>
      <c r="L36" s="247">
        <v>0</v>
      </c>
      <c r="M36" s="270">
        <f>SUM(K36:L36)</f>
        <v>0</v>
      </c>
      <c r="N36" s="247">
        <v>0</v>
      </c>
      <c r="O36" s="270">
        <f>SUM(M36:N36)</f>
        <v>0</v>
      </c>
      <c r="P36" s="247">
        <v>3175</v>
      </c>
      <c r="Q36" s="270">
        <f>SUM(O36:P36)</f>
        <v>3175</v>
      </c>
      <c r="R36" s="247"/>
      <c r="S36" s="270">
        <f>SUM(Q36:R36)</f>
        <v>3175</v>
      </c>
      <c r="T36" s="247">
        <v>0</v>
      </c>
      <c r="U36" s="270">
        <f>SUM(S36:T36)</f>
        <v>3175</v>
      </c>
      <c r="V36" s="247"/>
      <c r="W36" s="270">
        <f>SUM(U36:V36)</f>
        <v>3175</v>
      </c>
      <c r="X36" s="247">
        <v>0</v>
      </c>
      <c r="Y36" s="270">
        <f>SUM(W36:X36)</f>
        <v>3175</v>
      </c>
      <c r="Z36" s="411">
        <f>SUM(B36,D36,F36,H36,J36,L36,N36,P36,R36,T36,V36,X36)</f>
        <v>3175</v>
      </c>
      <c r="AB36" s="38">
        <f>+Összesítő!E57</f>
        <v>3175000</v>
      </c>
    </row>
    <row r="37" spans="1:29" x14ac:dyDescent="0.25">
      <c r="A37" s="246" t="s">
        <v>322</v>
      </c>
      <c r="B37" s="247"/>
      <c r="C37" s="270">
        <f t="shared" si="24"/>
        <v>0</v>
      </c>
      <c r="D37" s="247"/>
      <c r="E37" s="270">
        <f>SUM(C37:D37)</f>
        <v>0</v>
      </c>
      <c r="F37" s="247"/>
      <c r="G37" s="270">
        <f>SUM(E37:F37)</f>
        <v>0</v>
      </c>
      <c r="H37" s="247">
        <v>0</v>
      </c>
      <c r="I37" s="270">
        <f>SUM(G37:H37)</f>
        <v>0</v>
      </c>
      <c r="J37" s="247">
        <v>0</v>
      </c>
      <c r="K37" s="270">
        <f>SUM(I37:J37)</f>
        <v>0</v>
      </c>
      <c r="L37" s="247">
        <v>0</v>
      </c>
      <c r="M37" s="270">
        <f>SUM(K37:L37)</f>
        <v>0</v>
      </c>
      <c r="N37" s="247">
        <v>0</v>
      </c>
      <c r="O37" s="270">
        <f>SUM(M37:N37)</f>
        <v>0</v>
      </c>
      <c r="P37" s="247">
        <v>0</v>
      </c>
      <c r="Q37" s="270">
        <f>SUM(O37:P37)</f>
        <v>0</v>
      </c>
      <c r="R37" s="247">
        <v>0</v>
      </c>
      <c r="S37" s="270">
        <f>SUM(Q37:R37)</f>
        <v>0</v>
      </c>
      <c r="T37" s="247">
        <v>0</v>
      </c>
      <c r="U37" s="270">
        <f>SUM(S37:T37)</f>
        <v>0</v>
      </c>
      <c r="V37" s="247">
        <v>0</v>
      </c>
      <c r="W37" s="270">
        <f>SUM(U37:V37)</f>
        <v>0</v>
      </c>
      <c r="X37" s="247"/>
      <c r="Y37" s="270">
        <f>SUM(W37:X37)</f>
        <v>0</v>
      </c>
      <c r="Z37" s="408">
        <f>SUM(B37,D37,F37,H37,J37,L37,N37,P37,R37,T37,V37,X37)</f>
        <v>0</v>
      </c>
      <c r="AB37" s="38">
        <f>+Összesítő!E62</f>
        <v>0</v>
      </c>
    </row>
    <row r="38" spans="1:29" x14ac:dyDescent="0.25">
      <c r="A38" s="246" t="s">
        <v>385</v>
      </c>
      <c r="B38" s="247">
        <v>0</v>
      </c>
      <c r="C38" s="272">
        <f>SUM(B38)</f>
        <v>0</v>
      </c>
      <c r="D38" s="247">
        <v>0</v>
      </c>
      <c r="E38" s="272">
        <f>SUM(C38:D38)</f>
        <v>0</v>
      </c>
      <c r="F38" s="247">
        <v>0</v>
      </c>
      <c r="G38" s="272">
        <f>SUM(E38:F38)</f>
        <v>0</v>
      </c>
      <c r="H38" s="247">
        <v>0</v>
      </c>
      <c r="I38" s="272">
        <f>SUM(G38:H38)</f>
        <v>0</v>
      </c>
      <c r="J38" s="247">
        <v>0</v>
      </c>
      <c r="K38" s="272">
        <f>SUM(I38:J38)</f>
        <v>0</v>
      </c>
      <c r="L38" s="247">
        <v>0</v>
      </c>
      <c r="M38" s="272">
        <f>SUM(K38:L38)</f>
        <v>0</v>
      </c>
      <c r="N38" s="247">
        <v>0</v>
      </c>
      <c r="O38" s="272">
        <f>SUM(M38:N38)</f>
        <v>0</v>
      </c>
      <c r="P38" s="247">
        <v>0</v>
      </c>
      <c r="Q38" s="272">
        <f>SUM(O38:P38)</f>
        <v>0</v>
      </c>
      <c r="R38" s="247">
        <v>0</v>
      </c>
      <c r="S38" s="272">
        <f>SUM(Q38:R38)</f>
        <v>0</v>
      </c>
      <c r="T38" s="247">
        <v>130</v>
      </c>
      <c r="U38" s="272">
        <f>SUM(S38:T38)</f>
        <v>130</v>
      </c>
      <c r="V38" s="247">
        <v>0</v>
      </c>
      <c r="W38" s="272">
        <f>SUM(U38:V38)</f>
        <v>130</v>
      </c>
      <c r="X38" s="247">
        <v>0</v>
      </c>
      <c r="Y38" s="272">
        <f>SUM(W38:X38)</f>
        <v>130</v>
      </c>
      <c r="Z38" s="408">
        <f>SUM(B38,D38,F38,H38,J38,L38,N38,P38,R38,T38,V38,X38)</f>
        <v>130</v>
      </c>
      <c r="AB38" s="38">
        <f>+Összesítő!E68</f>
        <v>130000</v>
      </c>
    </row>
    <row r="39" spans="1:29" ht="15.75" thickBot="1" x14ac:dyDescent="0.3">
      <c r="A39" s="273" t="s">
        <v>315</v>
      </c>
      <c r="B39" s="247">
        <v>0</v>
      </c>
      <c r="C39" s="272">
        <f>SUM(B39)</f>
        <v>0</v>
      </c>
      <c r="D39" s="247">
        <v>0</v>
      </c>
      <c r="E39" s="272">
        <f>SUM(C39:D39)</f>
        <v>0</v>
      </c>
      <c r="F39" s="247">
        <v>0</v>
      </c>
      <c r="G39" s="272">
        <f>SUM(E39:F39)</f>
        <v>0</v>
      </c>
      <c r="H39" s="247">
        <v>0</v>
      </c>
      <c r="I39" s="272">
        <f>SUM(G39:H39)</f>
        <v>0</v>
      </c>
      <c r="J39" s="247">
        <v>0</v>
      </c>
      <c r="K39" s="272">
        <f>SUM(I39:J39)</f>
        <v>0</v>
      </c>
      <c r="L39" s="247">
        <v>0</v>
      </c>
      <c r="M39" s="272">
        <f>SUM(K39:L39)</f>
        <v>0</v>
      </c>
      <c r="N39" s="247">
        <v>0</v>
      </c>
      <c r="O39" s="272">
        <f>SUM(M39:N39)</f>
        <v>0</v>
      </c>
      <c r="P39" s="247">
        <v>0</v>
      </c>
      <c r="Q39" s="272">
        <f>SUM(O39:P39)</f>
        <v>0</v>
      </c>
      <c r="R39" s="247">
        <v>0</v>
      </c>
      <c r="S39" s="272">
        <f>SUM(Q39:R39)</f>
        <v>0</v>
      </c>
      <c r="T39" s="247">
        <v>0</v>
      </c>
      <c r="U39" s="272">
        <f>SUM(S39:T39)</f>
        <v>0</v>
      </c>
      <c r="V39" s="248">
        <v>0</v>
      </c>
      <c r="W39" s="272">
        <f>SUM(U39:V39)</f>
        <v>0</v>
      </c>
      <c r="X39" s="247">
        <v>0</v>
      </c>
      <c r="Y39" s="272">
        <f>SUM(W39:X39)</f>
        <v>0</v>
      </c>
      <c r="Z39" s="408">
        <f>SUM(B39,D39,F39,H39,J39,L39,N39,P39,R39,T39,V39,X39)</f>
        <v>0</v>
      </c>
      <c r="AB39" s="38"/>
    </row>
    <row r="40" spans="1:29" ht="15.75" thickTop="1" x14ac:dyDescent="0.25">
      <c r="A40" s="406"/>
      <c r="B40" s="254">
        <f t="shared" ref="B40:Y40" si="28">SUM(B36:B39)</f>
        <v>0</v>
      </c>
      <c r="C40" s="254">
        <f t="shared" si="28"/>
        <v>0</v>
      </c>
      <c r="D40" s="254">
        <f t="shared" si="28"/>
        <v>0</v>
      </c>
      <c r="E40" s="254">
        <f t="shared" si="28"/>
        <v>0</v>
      </c>
      <c r="F40" s="254">
        <f t="shared" si="28"/>
        <v>0</v>
      </c>
      <c r="G40" s="254">
        <f t="shared" si="28"/>
        <v>0</v>
      </c>
      <c r="H40" s="254">
        <f t="shared" si="28"/>
        <v>0</v>
      </c>
      <c r="I40" s="254">
        <f t="shared" si="28"/>
        <v>0</v>
      </c>
      <c r="J40" s="254">
        <f t="shared" si="28"/>
        <v>0</v>
      </c>
      <c r="K40" s="254">
        <f t="shared" si="28"/>
        <v>0</v>
      </c>
      <c r="L40" s="254">
        <f t="shared" si="28"/>
        <v>0</v>
      </c>
      <c r="M40" s="254">
        <f t="shared" si="28"/>
        <v>0</v>
      </c>
      <c r="N40" s="254">
        <f t="shared" si="28"/>
        <v>0</v>
      </c>
      <c r="O40" s="254">
        <f t="shared" si="28"/>
        <v>0</v>
      </c>
      <c r="P40" s="254">
        <f t="shared" si="28"/>
        <v>3175</v>
      </c>
      <c r="Q40" s="254">
        <f t="shared" si="28"/>
        <v>3175</v>
      </c>
      <c r="R40" s="254">
        <f t="shared" si="28"/>
        <v>0</v>
      </c>
      <c r="S40" s="254">
        <f t="shared" si="28"/>
        <v>3175</v>
      </c>
      <c r="T40" s="254">
        <f t="shared" si="28"/>
        <v>130</v>
      </c>
      <c r="U40" s="254">
        <f t="shared" si="28"/>
        <v>3305</v>
      </c>
      <c r="V40" s="255">
        <f t="shared" si="28"/>
        <v>0</v>
      </c>
      <c r="W40" s="254">
        <f t="shared" si="28"/>
        <v>3305</v>
      </c>
      <c r="X40" s="254">
        <f t="shared" si="28"/>
        <v>0</v>
      </c>
      <c r="Y40" s="254">
        <f t="shared" si="28"/>
        <v>3305</v>
      </c>
      <c r="Z40" s="412">
        <f>SUM(B40,D40,F40,H40,J40,L40,N40,P40,R40,T40,V40,X40)</f>
        <v>3305</v>
      </c>
      <c r="AB40" s="38"/>
    </row>
    <row r="41" spans="1:29" x14ac:dyDescent="0.25">
      <c r="A41" s="383" t="s">
        <v>192</v>
      </c>
      <c r="B41" s="384">
        <v>0</v>
      </c>
      <c r="C41" s="254">
        <f>+B41</f>
        <v>0</v>
      </c>
      <c r="D41" s="262"/>
      <c r="E41" s="254">
        <f>+D41+C41</f>
        <v>0</v>
      </c>
      <c r="F41" s="262">
        <v>0</v>
      </c>
      <c r="G41" s="254">
        <f>+F41+E41</f>
        <v>0</v>
      </c>
      <c r="H41" s="262"/>
      <c r="I41" s="254"/>
      <c r="J41" s="262"/>
      <c r="K41" s="254"/>
      <c r="L41" s="262"/>
      <c r="M41" s="254"/>
      <c r="N41" s="262"/>
      <c r="O41" s="254"/>
      <c r="P41" s="262"/>
      <c r="Q41" s="254"/>
      <c r="R41" s="262"/>
      <c r="S41" s="254"/>
      <c r="T41" s="262"/>
      <c r="U41" s="254"/>
      <c r="V41" s="262"/>
      <c r="W41" s="254"/>
      <c r="X41" s="262"/>
      <c r="Y41" s="254"/>
      <c r="Z41" s="413">
        <f>+G41</f>
        <v>0</v>
      </c>
      <c r="AB41" s="38">
        <f>+Összesítő!E76</f>
        <v>0</v>
      </c>
    </row>
    <row r="42" spans="1:29" ht="15.75" thickBot="1" x14ac:dyDescent="0.3">
      <c r="A42" s="407"/>
      <c r="B42" s="253"/>
      <c r="C42" s="270">
        <f>SUM(A42:B42)</f>
        <v>0</v>
      </c>
      <c r="D42" s="253"/>
      <c r="E42" s="270">
        <f>SUM(C42:D42)</f>
        <v>0</v>
      </c>
      <c r="F42" s="253"/>
      <c r="G42" s="270">
        <f>SUM(E42:F42)</f>
        <v>0</v>
      </c>
      <c r="H42" s="253"/>
      <c r="I42" s="270">
        <f>SUM(G42:H42)</f>
        <v>0</v>
      </c>
      <c r="J42" s="253"/>
      <c r="K42" s="270">
        <f>SUM(I42:J42)</f>
        <v>0</v>
      </c>
      <c r="L42" s="253"/>
      <c r="M42" s="270">
        <f>SUM(K42:L42)</f>
        <v>0</v>
      </c>
      <c r="N42" s="253"/>
      <c r="O42" s="270">
        <f>SUM(M42:N42)</f>
        <v>0</v>
      </c>
      <c r="P42" s="253"/>
      <c r="Q42" s="270">
        <f>SUM(O42:P42)</f>
        <v>0</v>
      </c>
      <c r="R42" s="253"/>
      <c r="S42" s="270">
        <f>SUM(Q42:R42)</f>
        <v>0</v>
      </c>
      <c r="T42" s="253"/>
      <c r="U42" s="270">
        <f>SUM(S42:T42)</f>
        <v>0</v>
      </c>
      <c r="V42" s="253"/>
      <c r="W42" s="270">
        <f>SUM(U42:V42)</f>
        <v>0</v>
      </c>
      <c r="X42" s="253">
        <v>5000</v>
      </c>
      <c r="Y42" s="248">
        <f>SUM(W42:X42)</f>
        <v>5000</v>
      </c>
      <c r="Z42" s="414">
        <f t="shared" si="26"/>
        <v>5000</v>
      </c>
      <c r="AB42" s="38">
        <f>+Összesítő!E50</f>
        <v>5000000</v>
      </c>
    </row>
    <row r="43" spans="1:29" ht="15.75" thickBot="1" x14ac:dyDescent="0.3">
      <c r="A43" s="402" t="s">
        <v>327</v>
      </c>
      <c r="B43" s="265">
        <f>SUM(B35,B40,B42,B41)</f>
        <v>51679</v>
      </c>
      <c r="C43" s="265">
        <f>SUM(C35,C40,C42)</f>
        <v>51679</v>
      </c>
      <c r="D43" s="265">
        <f>SUM(D35,D40,D42)</f>
        <v>56079</v>
      </c>
      <c r="E43" s="265">
        <f>SUM(E35,E40,E42)</f>
        <v>107758</v>
      </c>
      <c r="F43" s="265">
        <f>SUM(F35,F40,F42,F41)</f>
        <v>51679</v>
      </c>
      <c r="G43" s="265">
        <f t="shared" ref="G43:V43" si="29">SUM(G35,G40,G42)</f>
        <v>159437</v>
      </c>
      <c r="H43" s="265">
        <f t="shared" si="29"/>
        <v>81679</v>
      </c>
      <c r="I43" s="265">
        <f t="shared" si="29"/>
        <v>241116</v>
      </c>
      <c r="J43" s="265">
        <f t="shared" si="29"/>
        <v>81679</v>
      </c>
      <c r="K43" s="265">
        <f t="shared" si="29"/>
        <v>322795</v>
      </c>
      <c r="L43" s="265">
        <f t="shared" si="29"/>
        <v>81579</v>
      </c>
      <c r="M43" s="265">
        <f t="shared" si="29"/>
        <v>404374</v>
      </c>
      <c r="N43" s="265">
        <f t="shared" si="29"/>
        <v>83930</v>
      </c>
      <c r="O43" s="265">
        <f t="shared" si="29"/>
        <v>488304</v>
      </c>
      <c r="P43" s="265">
        <f t="shared" si="29"/>
        <v>86947</v>
      </c>
      <c r="Q43" s="265">
        <f t="shared" si="29"/>
        <v>575251</v>
      </c>
      <c r="R43" s="265">
        <f t="shared" si="29"/>
        <v>83972</v>
      </c>
      <c r="S43" s="265">
        <f t="shared" si="29"/>
        <v>659223</v>
      </c>
      <c r="T43" s="265">
        <f t="shared" si="29"/>
        <v>54102</v>
      </c>
      <c r="U43" s="265">
        <f t="shared" si="29"/>
        <v>713325</v>
      </c>
      <c r="V43" s="265">
        <f t="shared" si="29"/>
        <v>63872</v>
      </c>
      <c r="W43" s="265">
        <f>SUM(W35,W40,W42)</f>
        <v>777197</v>
      </c>
      <c r="X43" s="265">
        <f>SUM(X35,X40,X42)</f>
        <v>58873</v>
      </c>
      <c r="Y43" s="265">
        <f>SUM(Y35,Y40:Y42)</f>
        <v>836070</v>
      </c>
      <c r="Z43" s="274">
        <f>SUM(B43,D43,F43,H43,J43,L43,N43,P43,R43,T43,V43,X43)</f>
        <v>836070</v>
      </c>
      <c r="AB43" s="38">
        <f>+Összesítő!E135</f>
        <v>836069527.87</v>
      </c>
      <c r="AC43" s="415">
        <f>SUM(AB28:AB42)</f>
        <v>836069527.87</v>
      </c>
    </row>
    <row r="44" spans="1:29" x14ac:dyDescent="0.25">
      <c r="A44" s="404" t="s">
        <v>386</v>
      </c>
      <c r="B44" s="248">
        <f t="shared" ref="B44:U44" si="30">B23-B43</f>
        <v>39327.919999999998</v>
      </c>
      <c r="C44" s="248">
        <f t="shared" si="30"/>
        <v>39327.919999999998</v>
      </c>
      <c r="D44" s="248">
        <f t="shared" si="30"/>
        <v>21523.279999999999</v>
      </c>
      <c r="E44" s="248">
        <f t="shared" si="30"/>
        <v>60851.200000000012</v>
      </c>
      <c r="F44" s="248">
        <f t="shared" si="30"/>
        <v>33081.279999999999</v>
      </c>
      <c r="G44" s="248">
        <f t="shared" si="30"/>
        <v>93932.479999999981</v>
      </c>
      <c r="H44" s="248">
        <f t="shared" si="30"/>
        <v>183.27999999999884</v>
      </c>
      <c r="I44" s="248">
        <f t="shared" si="30"/>
        <v>94115.760000000009</v>
      </c>
      <c r="J44" s="248">
        <f t="shared" si="30"/>
        <v>-2461.7200000000012</v>
      </c>
      <c r="K44" s="248">
        <f t="shared" si="30"/>
        <v>91654.039999999979</v>
      </c>
      <c r="L44" s="248">
        <f t="shared" si="30"/>
        <v>881.27999999999884</v>
      </c>
      <c r="M44" s="248">
        <f t="shared" si="30"/>
        <v>92535.319999999949</v>
      </c>
      <c r="N44" s="248">
        <f t="shared" si="30"/>
        <v>-21490.720000000001</v>
      </c>
      <c r="O44" s="248">
        <f t="shared" si="30"/>
        <v>71044.599999999977</v>
      </c>
      <c r="P44" s="248">
        <f t="shared" si="30"/>
        <v>-22832.720000000001</v>
      </c>
      <c r="Q44" s="248">
        <f t="shared" si="30"/>
        <v>48211.880000000005</v>
      </c>
      <c r="R44" s="248">
        <f t="shared" si="30"/>
        <v>-16801.72</v>
      </c>
      <c r="S44" s="248">
        <f t="shared" si="30"/>
        <v>31410.159999999916</v>
      </c>
      <c r="T44" s="248">
        <f t="shared" si="30"/>
        <v>-576.72000000000116</v>
      </c>
      <c r="U44" s="248">
        <f t="shared" si="30"/>
        <v>30833.439999999944</v>
      </c>
      <c r="V44" s="248">
        <f>V23-V43</f>
        <v>-17673.32</v>
      </c>
      <c r="W44" s="248">
        <f>W23-W43</f>
        <v>13160.119999999995</v>
      </c>
      <c r="X44" s="248">
        <f>X23-X43</f>
        <v>-13160.32</v>
      </c>
      <c r="Y44" s="248">
        <f>Y23-Y43</f>
        <v>-0.19999999995343387</v>
      </c>
      <c r="Z44" s="276">
        <f>Z23-Z43</f>
        <v>-0.19999999972060323</v>
      </c>
      <c r="AB44" s="38"/>
    </row>
    <row r="45" spans="1:29" x14ac:dyDescent="0.25">
      <c r="AB45" s="38"/>
    </row>
    <row r="46" spans="1:29" x14ac:dyDescent="0.25">
      <c r="A46" s="221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B46" s="38"/>
    </row>
    <row r="47" spans="1:29" ht="15.75" thickBot="1" x14ac:dyDescent="0.3">
      <c r="A47" s="278" t="s">
        <v>653</v>
      </c>
      <c r="B47" s="279">
        <v>19636</v>
      </c>
      <c r="C47" s="221" t="s">
        <v>387</v>
      </c>
      <c r="E47" s="221"/>
      <c r="F47" s="221"/>
      <c r="G47" s="221"/>
      <c r="H47" s="221">
        <v>0</v>
      </c>
      <c r="I47" s="221" t="s">
        <v>388</v>
      </c>
      <c r="J47" s="221"/>
      <c r="K47" s="221"/>
      <c r="L47" s="221"/>
      <c r="M47" s="221"/>
      <c r="N47" s="221"/>
      <c r="O47" s="221"/>
      <c r="P47" s="221"/>
      <c r="Q47" s="277"/>
      <c r="R47" s="277"/>
      <c r="S47" s="277"/>
      <c r="T47" s="277"/>
      <c r="U47" s="277"/>
      <c r="V47" s="277"/>
      <c r="W47" s="277"/>
      <c r="X47" s="277"/>
      <c r="Y47" s="280" t="s">
        <v>654</v>
      </c>
      <c r="Z47" s="277"/>
      <c r="AB47" s="38"/>
    </row>
    <row r="48" spans="1:29" ht="15.75" thickBot="1" x14ac:dyDescent="0.3">
      <c r="A48" s="281" t="s">
        <v>389</v>
      </c>
      <c r="B48" s="282">
        <f>B47-B43+B23</f>
        <v>58963.92</v>
      </c>
      <c r="C48" s="282"/>
      <c r="D48" s="282">
        <f>B48-D43+D23</f>
        <v>80487.199999999997</v>
      </c>
      <c r="E48" s="283"/>
      <c r="F48" s="282">
        <f>D48-F43+F23</f>
        <v>113568.48</v>
      </c>
      <c r="G48" s="283"/>
      <c r="H48" s="282">
        <f>F48-H43+H23-H47</f>
        <v>113751.76</v>
      </c>
      <c r="I48" s="283"/>
      <c r="J48" s="282">
        <f>H48-J43+J23</f>
        <v>111290.04</v>
      </c>
      <c r="K48" s="283"/>
      <c r="L48" s="282">
        <f>J48-L43+L23</f>
        <v>112171.31999999999</v>
      </c>
      <c r="M48" s="283"/>
      <c r="N48" s="282">
        <f>L48-N43+N23</f>
        <v>90680.599999999991</v>
      </c>
      <c r="O48" s="283"/>
      <c r="P48" s="282">
        <f>N48-P43+P23</f>
        <v>67847.87999999999</v>
      </c>
      <c r="Q48" s="284"/>
      <c r="R48" s="285">
        <f>P48-R43+R23</f>
        <v>51046.159999999989</v>
      </c>
      <c r="S48" s="284"/>
      <c r="T48" s="285">
        <f>R48-T43+T23</f>
        <v>50469.439999999988</v>
      </c>
      <c r="U48" s="284"/>
      <c r="V48" s="285">
        <f>T48-V43+V23</f>
        <v>32796.119999999988</v>
      </c>
      <c r="W48" s="284"/>
      <c r="X48" s="285">
        <f>(V48-X43+X23)</f>
        <v>19635.799999999988</v>
      </c>
      <c r="Y48" s="284"/>
      <c r="Z48" s="285">
        <f>X48</f>
        <v>19635.799999999988</v>
      </c>
      <c r="AB48" s="38"/>
    </row>
    <row r="49" spans="1:26" x14ac:dyDescent="0.25">
      <c r="A49" t="s">
        <v>390</v>
      </c>
      <c r="Q49" s="277"/>
      <c r="R49" s="277"/>
      <c r="S49" s="277"/>
      <c r="T49" s="277"/>
      <c r="U49" s="277"/>
      <c r="V49" s="277"/>
      <c r="W49" s="277"/>
      <c r="X49" s="277"/>
      <c r="Y49" s="277"/>
      <c r="Z49" s="277"/>
    </row>
    <row r="51" spans="1:26" x14ac:dyDescent="0.25">
      <c r="A51" t="s">
        <v>391</v>
      </c>
      <c r="B51">
        <v>0.12</v>
      </c>
      <c r="D51">
        <v>0.08</v>
      </c>
      <c r="F51">
        <v>0.08</v>
      </c>
      <c r="H51">
        <v>0.08</v>
      </c>
      <c r="J51">
        <v>0.08</v>
      </c>
      <c r="L51">
        <v>0.08</v>
      </c>
      <c r="N51">
        <v>0.08</v>
      </c>
      <c r="P51">
        <v>0.08</v>
      </c>
      <c r="R51">
        <v>0.08</v>
      </c>
      <c r="T51">
        <v>0.08</v>
      </c>
      <c r="V51">
        <v>0.08</v>
      </c>
      <c r="X51">
        <v>0.08</v>
      </c>
    </row>
    <row r="52" spans="1:26" x14ac:dyDescent="0.25">
      <c r="A52" t="s">
        <v>418</v>
      </c>
    </row>
    <row r="60" spans="1:26" x14ac:dyDescent="0.25">
      <c r="M60" t="s">
        <v>652</v>
      </c>
      <c r="P60" s="278" t="s">
        <v>392</v>
      </c>
      <c r="W60" t="s">
        <v>393</v>
      </c>
    </row>
    <row r="61" spans="1:26" x14ac:dyDescent="0.25">
      <c r="P61" t="s">
        <v>394</v>
      </c>
      <c r="W61" t="s">
        <v>395</v>
      </c>
    </row>
  </sheetData>
  <mergeCells count="30">
    <mergeCell ref="A26:A27"/>
    <mergeCell ref="B26:C26"/>
    <mergeCell ref="D26:E26"/>
    <mergeCell ref="F26:G26"/>
    <mergeCell ref="H26:I26"/>
    <mergeCell ref="J26:K26"/>
    <mergeCell ref="X8:Y8"/>
    <mergeCell ref="Z8:Z9"/>
    <mergeCell ref="X26:Y26"/>
    <mergeCell ref="Z26:Z27"/>
    <mergeCell ref="L26:M26"/>
    <mergeCell ref="N26:O26"/>
    <mergeCell ref="P26:Q26"/>
    <mergeCell ref="R26:S26"/>
    <mergeCell ref="T26:U26"/>
    <mergeCell ref="V26:W26"/>
    <mergeCell ref="Y25:Z25"/>
    <mergeCell ref="L8:M8"/>
    <mergeCell ref="N8:O8"/>
    <mergeCell ref="P8:Q8"/>
    <mergeCell ref="R8:S8"/>
    <mergeCell ref="T8:U8"/>
    <mergeCell ref="V8:W8"/>
    <mergeCell ref="A2:K2"/>
    <mergeCell ref="A8:A9"/>
    <mergeCell ref="B8:C8"/>
    <mergeCell ref="D8:E8"/>
    <mergeCell ref="F8:G8"/>
    <mergeCell ref="H8:I8"/>
    <mergeCell ref="J8:K8"/>
  </mergeCells>
  <pageMargins left="0.27559055118110237" right="0.27559055118110237" top="0.27559055118110237" bottom="0.27559055118110237" header="0.51181102362204722" footer="0.51181102362204722"/>
  <pageSetup paperSize="8" scale="63" orientation="landscape" r:id="rId1"/>
  <headerFooter>
    <oddHeader>&amp;R17.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Ruler="0" zoomScaleNormal="100" workbookViewId="0">
      <selection activeCell="C10" sqref="A1:E10"/>
    </sheetView>
  </sheetViews>
  <sheetFormatPr defaultRowHeight="15" x14ac:dyDescent="0.25"/>
  <cols>
    <col min="1" max="1" width="11.28515625" customWidth="1"/>
    <col min="2" max="2" width="4.28515625" customWidth="1"/>
    <col min="3" max="3" width="38" customWidth="1"/>
    <col min="4" max="4" width="7.42578125" customWidth="1"/>
    <col min="5" max="5" width="19.140625" customWidth="1"/>
  </cols>
  <sheetData>
    <row r="1" spans="1:5" ht="15.75" x14ac:dyDescent="0.25">
      <c r="A1" s="618"/>
      <c r="B1" s="619"/>
      <c r="C1" s="619"/>
      <c r="D1" s="619"/>
      <c r="E1" s="619"/>
    </row>
    <row r="2" spans="1:5" ht="15.75" x14ac:dyDescent="0.25">
      <c r="A2" s="620" t="s">
        <v>396</v>
      </c>
      <c r="B2" s="620"/>
      <c r="C2" s="620"/>
      <c r="D2" s="620"/>
      <c r="E2" s="620"/>
    </row>
    <row r="3" spans="1:5" ht="18.75" x14ac:dyDescent="0.3">
      <c r="A3" s="507" t="s">
        <v>397</v>
      </c>
      <c r="B3" s="507"/>
      <c r="C3" s="507"/>
      <c r="D3" s="507"/>
      <c r="E3" s="507"/>
    </row>
    <row r="4" spans="1:5" ht="15.75" x14ac:dyDescent="0.25">
      <c r="A4" s="621" t="s">
        <v>398</v>
      </c>
      <c r="B4" s="621"/>
      <c r="C4" s="621"/>
      <c r="D4" s="621"/>
      <c r="E4" s="621"/>
    </row>
    <row r="5" spans="1:5" ht="15.75" x14ac:dyDescent="0.25">
      <c r="A5" s="85"/>
      <c r="B5" s="85"/>
      <c r="C5" s="85"/>
      <c r="D5" s="85"/>
      <c r="E5" s="85"/>
    </row>
    <row r="6" spans="1:5" ht="15.75" x14ac:dyDescent="0.25">
      <c r="A6" s="85"/>
      <c r="B6" s="286"/>
      <c r="C6" s="286"/>
      <c r="D6" s="286"/>
      <c r="E6" s="286"/>
    </row>
    <row r="7" spans="1:5" ht="15.75" x14ac:dyDescent="0.25">
      <c r="A7" t="s">
        <v>207</v>
      </c>
      <c r="B7" s="287"/>
      <c r="C7" s="287"/>
      <c r="D7" s="287"/>
      <c r="E7" s="417" t="s">
        <v>181</v>
      </c>
    </row>
    <row r="8" spans="1:5" ht="16.5" thickBot="1" x14ac:dyDescent="0.3">
      <c r="A8" s="288"/>
      <c r="B8" s="289"/>
      <c r="C8" s="289"/>
      <c r="D8" s="289"/>
      <c r="E8" s="290"/>
    </row>
    <row r="9" spans="1:5" ht="15.75" x14ac:dyDescent="0.25">
      <c r="A9" s="291"/>
      <c r="B9" s="292"/>
      <c r="C9" s="293" t="s">
        <v>284</v>
      </c>
      <c r="D9" s="292"/>
      <c r="E9" s="294">
        <f>SUM(E8:E8)</f>
        <v>0</v>
      </c>
    </row>
    <row r="13" spans="1:5" x14ac:dyDescent="0.25">
      <c r="A13" t="s">
        <v>399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  <headerFooter>
    <oddHeader>&amp;R18.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showRuler="0" topLeftCell="A7" zoomScale="71" zoomScaleNormal="71" zoomScalePageLayoutView="85" workbookViewId="0">
      <selection activeCell="B13" sqref="B13"/>
    </sheetView>
  </sheetViews>
  <sheetFormatPr defaultRowHeight="15" x14ac:dyDescent="0.25"/>
  <cols>
    <col min="1" max="1" width="24.42578125" style="38" customWidth="1"/>
    <col min="2" max="2" width="16.140625" style="38" customWidth="1"/>
    <col min="3" max="6" width="16.85546875" style="38" customWidth="1"/>
    <col min="7" max="7" width="17.28515625" style="38" customWidth="1"/>
    <col min="8" max="8" width="16.140625" style="38" customWidth="1"/>
    <col min="9" max="12" width="16.85546875" style="38" customWidth="1"/>
    <col min="13" max="13" width="17.28515625" style="38" customWidth="1"/>
    <col min="14" max="14" width="17.7109375" style="38" customWidth="1"/>
    <col min="15" max="18" width="17.28515625" style="38" customWidth="1"/>
    <col min="19" max="19" width="17.42578125" style="38" customWidth="1"/>
    <col min="20" max="20" width="22.140625" style="38" customWidth="1"/>
    <col min="21" max="22" width="9.140625" style="38"/>
    <col min="23" max="23" width="17.28515625" style="38" customWidth="1"/>
    <col min="24" max="265" width="9.140625" style="38"/>
    <col min="266" max="266" width="24.42578125" style="38" customWidth="1"/>
    <col min="267" max="267" width="16.140625" style="38" customWidth="1"/>
    <col min="268" max="268" width="16.85546875" style="38" customWidth="1"/>
    <col min="269" max="269" width="17.28515625" style="38" customWidth="1"/>
    <col min="270" max="270" width="16.140625" style="38" customWidth="1"/>
    <col min="271" max="271" width="16.85546875" style="38" customWidth="1"/>
    <col min="272" max="272" width="17.28515625" style="38" customWidth="1"/>
    <col min="273" max="273" width="17.7109375" style="38" customWidth="1"/>
    <col min="274" max="274" width="17.28515625" style="38" customWidth="1"/>
    <col min="275" max="275" width="17.42578125" style="38" customWidth="1"/>
    <col min="276" max="276" width="22.140625" style="38" customWidth="1"/>
    <col min="277" max="278" width="9.140625" style="38"/>
    <col min="279" max="279" width="17.28515625" style="38" customWidth="1"/>
    <col min="280" max="521" width="9.140625" style="38"/>
    <col min="522" max="522" width="24.42578125" style="38" customWidth="1"/>
    <col min="523" max="523" width="16.140625" style="38" customWidth="1"/>
    <col min="524" max="524" width="16.85546875" style="38" customWidth="1"/>
    <col min="525" max="525" width="17.28515625" style="38" customWidth="1"/>
    <col min="526" max="526" width="16.140625" style="38" customWidth="1"/>
    <col min="527" max="527" width="16.85546875" style="38" customWidth="1"/>
    <col min="528" max="528" width="17.28515625" style="38" customWidth="1"/>
    <col min="529" max="529" width="17.7109375" style="38" customWidth="1"/>
    <col min="530" max="530" width="17.28515625" style="38" customWidth="1"/>
    <col min="531" max="531" width="17.42578125" style="38" customWidth="1"/>
    <col min="532" max="532" width="22.140625" style="38" customWidth="1"/>
    <col min="533" max="534" width="9.140625" style="38"/>
    <col min="535" max="535" width="17.28515625" style="38" customWidth="1"/>
    <col min="536" max="777" width="9.140625" style="38"/>
    <col min="778" max="778" width="24.42578125" style="38" customWidth="1"/>
    <col min="779" max="779" width="16.140625" style="38" customWidth="1"/>
    <col min="780" max="780" width="16.85546875" style="38" customWidth="1"/>
    <col min="781" max="781" width="17.28515625" style="38" customWidth="1"/>
    <col min="782" max="782" width="16.140625" style="38" customWidth="1"/>
    <col min="783" max="783" width="16.85546875" style="38" customWidth="1"/>
    <col min="784" max="784" width="17.28515625" style="38" customWidth="1"/>
    <col min="785" max="785" width="17.7109375" style="38" customWidth="1"/>
    <col min="786" max="786" width="17.28515625" style="38" customWidth="1"/>
    <col min="787" max="787" width="17.42578125" style="38" customWidth="1"/>
    <col min="788" max="788" width="22.140625" style="38" customWidth="1"/>
    <col min="789" max="790" width="9.140625" style="38"/>
    <col min="791" max="791" width="17.28515625" style="38" customWidth="1"/>
    <col min="792" max="1033" width="9.140625" style="38"/>
    <col min="1034" max="1034" width="24.42578125" style="38" customWidth="1"/>
    <col min="1035" max="1035" width="16.140625" style="38" customWidth="1"/>
    <col min="1036" max="1036" width="16.85546875" style="38" customWidth="1"/>
    <col min="1037" max="1037" width="17.28515625" style="38" customWidth="1"/>
    <col min="1038" max="1038" width="16.140625" style="38" customWidth="1"/>
    <col min="1039" max="1039" width="16.85546875" style="38" customWidth="1"/>
    <col min="1040" max="1040" width="17.28515625" style="38" customWidth="1"/>
    <col min="1041" max="1041" width="17.7109375" style="38" customWidth="1"/>
    <col min="1042" max="1042" width="17.28515625" style="38" customWidth="1"/>
    <col min="1043" max="1043" width="17.42578125" style="38" customWidth="1"/>
    <col min="1044" max="1044" width="22.140625" style="38" customWidth="1"/>
    <col min="1045" max="1046" width="9.140625" style="38"/>
    <col min="1047" max="1047" width="17.28515625" style="38" customWidth="1"/>
    <col min="1048" max="1289" width="9.140625" style="38"/>
    <col min="1290" max="1290" width="24.42578125" style="38" customWidth="1"/>
    <col min="1291" max="1291" width="16.140625" style="38" customWidth="1"/>
    <col min="1292" max="1292" width="16.85546875" style="38" customWidth="1"/>
    <col min="1293" max="1293" width="17.28515625" style="38" customWidth="1"/>
    <col min="1294" max="1294" width="16.140625" style="38" customWidth="1"/>
    <col min="1295" max="1295" width="16.85546875" style="38" customWidth="1"/>
    <col min="1296" max="1296" width="17.28515625" style="38" customWidth="1"/>
    <col min="1297" max="1297" width="17.7109375" style="38" customWidth="1"/>
    <col min="1298" max="1298" width="17.28515625" style="38" customWidth="1"/>
    <col min="1299" max="1299" width="17.42578125" style="38" customWidth="1"/>
    <col min="1300" max="1300" width="22.140625" style="38" customWidth="1"/>
    <col min="1301" max="1302" width="9.140625" style="38"/>
    <col min="1303" max="1303" width="17.28515625" style="38" customWidth="1"/>
    <col min="1304" max="1545" width="9.140625" style="38"/>
    <col min="1546" max="1546" width="24.42578125" style="38" customWidth="1"/>
    <col min="1547" max="1547" width="16.140625" style="38" customWidth="1"/>
    <col min="1548" max="1548" width="16.85546875" style="38" customWidth="1"/>
    <col min="1549" max="1549" width="17.28515625" style="38" customWidth="1"/>
    <col min="1550" max="1550" width="16.140625" style="38" customWidth="1"/>
    <col min="1551" max="1551" width="16.85546875" style="38" customWidth="1"/>
    <col min="1552" max="1552" width="17.28515625" style="38" customWidth="1"/>
    <col min="1553" max="1553" width="17.7109375" style="38" customWidth="1"/>
    <col min="1554" max="1554" width="17.28515625" style="38" customWidth="1"/>
    <col min="1555" max="1555" width="17.42578125" style="38" customWidth="1"/>
    <col min="1556" max="1556" width="22.140625" style="38" customWidth="1"/>
    <col min="1557" max="1558" width="9.140625" style="38"/>
    <col min="1559" max="1559" width="17.28515625" style="38" customWidth="1"/>
    <col min="1560" max="1801" width="9.140625" style="38"/>
    <col min="1802" max="1802" width="24.42578125" style="38" customWidth="1"/>
    <col min="1803" max="1803" width="16.140625" style="38" customWidth="1"/>
    <col min="1804" max="1804" width="16.85546875" style="38" customWidth="1"/>
    <col min="1805" max="1805" width="17.28515625" style="38" customWidth="1"/>
    <col min="1806" max="1806" width="16.140625" style="38" customWidth="1"/>
    <col min="1807" max="1807" width="16.85546875" style="38" customWidth="1"/>
    <col min="1808" max="1808" width="17.28515625" style="38" customWidth="1"/>
    <col min="1809" max="1809" width="17.7109375" style="38" customWidth="1"/>
    <col min="1810" max="1810" width="17.28515625" style="38" customWidth="1"/>
    <col min="1811" max="1811" width="17.42578125" style="38" customWidth="1"/>
    <col min="1812" max="1812" width="22.140625" style="38" customWidth="1"/>
    <col min="1813" max="1814" width="9.140625" style="38"/>
    <col min="1815" max="1815" width="17.28515625" style="38" customWidth="1"/>
    <col min="1816" max="2057" width="9.140625" style="38"/>
    <col min="2058" max="2058" width="24.42578125" style="38" customWidth="1"/>
    <col min="2059" max="2059" width="16.140625" style="38" customWidth="1"/>
    <col min="2060" max="2060" width="16.85546875" style="38" customWidth="1"/>
    <col min="2061" max="2061" width="17.28515625" style="38" customWidth="1"/>
    <col min="2062" max="2062" width="16.140625" style="38" customWidth="1"/>
    <col min="2063" max="2063" width="16.85546875" style="38" customWidth="1"/>
    <col min="2064" max="2064" width="17.28515625" style="38" customWidth="1"/>
    <col min="2065" max="2065" width="17.7109375" style="38" customWidth="1"/>
    <col min="2066" max="2066" width="17.28515625" style="38" customWidth="1"/>
    <col min="2067" max="2067" width="17.42578125" style="38" customWidth="1"/>
    <col min="2068" max="2068" width="22.140625" style="38" customWidth="1"/>
    <col min="2069" max="2070" width="9.140625" style="38"/>
    <col min="2071" max="2071" width="17.28515625" style="38" customWidth="1"/>
    <col min="2072" max="2313" width="9.140625" style="38"/>
    <col min="2314" max="2314" width="24.42578125" style="38" customWidth="1"/>
    <col min="2315" max="2315" width="16.140625" style="38" customWidth="1"/>
    <col min="2316" max="2316" width="16.85546875" style="38" customWidth="1"/>
    <col min="2317" max="2317" width="17.28515625" style="38" customWidth="1"/>
    <col min="2318" max="2318" width="16.140625" style="38" customWidth="1"/>
    <col min="2319" max="2319" width="16.85546875" style="38" customWidth="1"/>
    <col min="2320" max="2320" width="17.28515625" style="38" customWidth="1"/>
    <col min="2321" max="2321" width="17.7109375" style="38" customWidth="1"/>
    <col min="2322" max="2322" width="17.28515625" style="38" customWidth="1"/>
    <col min="2323" max="2323" width="17.42578125" style="38" customWidth="1"/>
    <col min="2324" max="2324" width="22.140625" style="38" customWidth="1"/>
    <col min="2325" max="2326" width="9.140625" style="38"/>
    <col min="2327" max="2327" width="17.28515625" style="38" customWidth="1"/>
    <col min="2328" max="2569" width="9.140625" style="38"/>
    <col min="2570" max="2570" width="24.42578125" style="38" customWidth="1"/>
    <col min="2571" max="2571" width="16.140625" style="38" customWidth="1"/>
    <col min="2572" max="2572" width="16.85546875" style="38" customWidth="1"/>
    <col min="2573" max="2573" width="17.28515625" style="38" customWidth="1"/>
    <col min="2574" max="2574" width="16.140625" style="38" customWidth="1"/>
    <col min="2575" max="2575" width="16.85546875" style="38" customWidth="1"/>
    <col min="2576" max="2576" width="17.28515625" style="38" customWidth="1"/>
    <col min="2577" max="2577" width="17.7109375" style="38" customWidth="1"/>
    <col min="2578" max="2578" width="17.28515625" style="38" customWidth="1"/>
    <col min="2579" max="2579" width="17.42578125" style="38" customWidth="1"/>
    <col min="2580" max="2580" width="22.140625" style="38" customWidth="1"/>
    <col min="2581" max="2582" width="9.140625" style="38"/>
    <col min="2583" max="2583" width="17.28515625" style="38" customWidth="1"/>
    <col min="2584" max="2825" width="9.140625" style="38"/>
    <col min="2826" max="2826" width="24.42578125" style="38" customWidth="1"/>
    <col min="2827" max="2827" width="16.140625" style="38" customWidth="1"/>
    <col min="2828" max="2828" width="16.85546875" style="38" customWidth="1"/>
    <col min="2829" max="2829" width="17.28515625" style="38" customWidth="1"/>
    <col min="2830" max="2830" width="16.140625" style="38" customWidth="1"/>
    <col min="2831" max="2831" width="16.85546875" style="38" customWidth="1"/>
    <col min="2832" max="2832" width="17.28515625" style="38" customWidth="1"/>
    <col min="2833" max="2833" width="17.7109375" style="38" customWidth="1"/>
    <col min="2834" max="2834" width="17.28515625" style="38" customWidth="1"/>
    <col min="2835" max="2835" width="17.42578125" style="38" customWidth="1"/>
    <col min="2836" max="2836" width="22.140625" style="38" customWidth="1"/>
    <col min="2837" max="2838" width="9.140625" style="38"/>
    <col min="2839" max="2839" width="17.28515625" style="38" customWidth="1"/>
    <col min="2840" max="3081" width="9.140625" style="38"/>
    <col min="3082" max="3082" width="24.42578125" style="38" customWidth="1"/>
    <col min="3083" max="3083" width="16.140625" style="38" customWidth="1"/>
    <col min="3084" max="3084" width="16.85546875" style="38" customWidth="1"/>
    <col min="3085" max="3085" width="17.28515625" style="38" customWidth="1"/>
    <col min="3086" max="3086" width="16.140625" style="38" customWidth="1"/>
    <col min="3087" max="3087" width="16.85546875" style="38" customWidth="1"/>
    <col min="3088" max="3088" width="17.28515625" style="38" customWidth="1"/>
    <col min="3089" max="3089" width="17.7109375" style="38" customWidth="1"/>
    <col min="3090" max="3090" width="17.28515625" style="38" customWidth="1"/>
    <col min="3091" max="3091" width="17.42578125" style="38" customWidth="1"/>
    <col min="3092" max="3092" width="22.140625" style="38" customWidth="1"/>
    <col min="3093" max="3094" width="9.140625" style="38"/>
    <col min="3095" max="3095" width="17.28515625" style="38" customWidth="1"/>
    <col min="3096" max="3337" width="9.140625" style="38"/>
    <col min="3338" max="3338" width="24.42578125" style="38" customWidth="1"/>
    <col min="3339" max="3339" width="16.140625" style="38" customWidth="1"/>
    <col min="3340" max="3340" width="16.85546875" style="38" customWidth="1"/>
    <col min="3341" max="3341" width="17.28515625" style="38" customWidth="1"/>
    <col min="3342" max="3342" width="16.140625" style="38" customWidth="1"/>
    <col min="3343" max="3343" width="16.85546875" style="38" customWidth="1"/>
    <col min="3344" max="3344" width="17.28515625" style="38" customWidth="1"/>
    <col min="3345" max="3345" width="17.7109375" style="38" customWidth="1"/>
    <col min="3346" max="3346" width="17.28515625" style="38" customWidth="1"/>
    <col min="3347" max="3347" width="17.42578125" style="38" customWidth="1"/>
    <col min="3348" max="3348" width="22.140625" style="38" customWidth="1"/>
    <col min="3349" max="3350" width="9.140625" style="38"/>
    <col min="3351" max="3351" width="17.28515625" style="38" customWidth="1"/>
    <col min="3352" max="3593" width="9.140625" style="38"/>
    <col min="3594" max="3594" width="24.42578125" style="38" customWidth="1"/>
    <col min="3595" max="3595" width="16.140625" style="38" customWidth="1"/>
    <col min="3596" max="3596" width="16.85546875" style="38" customWidth="1"/>
    <col min="3597" max="3597" width="17.28515625" style="38" customWidth="1"/>
    <col min="3598" max="3598" width="16.140625" style="38" customWidth="1"/>
    <col min="3599" max="3599" width="16.85546875" style="38" customWidth="1"/>
    <col min="3600" max="3600" width="17.28515625" style="38" customWidth="1"/>
    <col min="3601" max="3601" width="17.7109375" style="38" customWidth="1"/>
    <col min="3602" max="3602" width="17.28515625" style="38" customWidth="1"/>
    <col min="3603" max="3603" width="17.42578125" style="38" customWidth="1"/>
    <col min="3604" max="3604" width="22.140625" style="38" customWidth="1"/>
    <col min="3605" max="3606" width="9.140625" style="38"/>
    <col min="3607" max="3607" width="17.28515625" style="38" customWidth="1"/>
    <col min="3608" max="3849" width="9.140625" style="38"/>
    <col min="3850" max="3850" width="24.42578125" style="38" customWidth="1"/>
    <col min="3851" max="3851" width="16.140625" style="38" customWidth="1"/>
    <col min="3852" max="3852" width="16.85546875" style="38" customWidth="1"/>
    <col min="3853" max="3853" width="17.28515625" style="38" customWidth="1"/>
    <col min="3854" max="3854" width="16.140625" style="38" customWidth="1"/>
    <col min="3855" max="3855" width="16.85546875" style="38" customWidth="1"/>
    <col min="3856" max="3856" width="17.28515625" style="38" customWidth="1"/>
    <col min="3857" max="3857" width="17.7109375" style="38" customWidth="1"/>
    <col min="3858" max="3858" width="17.28515625" style="38" customWidth="1"/>
    <col min="3859" max="3859" width="17.42578125" style="38" customWidth="1"/>
    <col min="3860" max="3860" width="22.140625" style="38" customWidth="1"/>
    <col min="3861" max="3862" width="9.140625" style="38"/>
    <col min="3863" max="3863" width="17.28515625" style="38" customWidth="1"/>
    <col min="3864" max="4105" width="9.140625" style="38"/>
    <col min="4106" max="4106" width="24.42578125" style="38" customWidth="1"/>
    <col min="4107" max="4107" width="16.140625" style="38" customWidth="1"/>
    <col min="4108" max="4108" width="16.85546875" style="38" customWidth="1"/>
    <col min="4109" max="4109" width="17.28515625" style="38" customWidth="1"/>
    <col min="4110" max="4110" width="16.140625" style="38" customWidth="1"/>
    <col min="4111" max="4111" width="16.85546875" style="38" customWidth="1"/>
    <col min="4112" max="4112" width="17.28515625" style="38" customWidth="1"/>
    <col min="4113" max="4113" width="17.7109375" style="38" customWidth="1"/>
    <col min="4114" max="4114" width="17.28515625" style="38" customWidth="1"/>
    <col min="4115" max="4115" width="17.42578125" style="38" customWidth="1"/>
    <col min="4116" max="4116" width="22.140625" style="38" customWidth="1"/>
    <col min="4117" max="4118" width="9.140625" style="38"/>
    <col min="4119" max="4119" width="17.28515625" style="38" customWidth="1"/>
    <col min="4120" max="4361" width="9.140625" style="38"/>
    <col min="4362" max="4362" width="24.42578125" style="38" customWidth="1"/>
    <col min="4363" max="4363" width="16.140625" style="38" customWidth="1"/>
    <col min="4364" max="4364" width="16.85546875" style="38" customWidth="1"/>
    <col min="4365" max="4365" width="17.28515625" style="38" customWidth="1"/>
    <col min="4366" max="4366" width="16.140625" style="38" customWidth="1"/>
    <col min="4367" max="4367" width="16.85546875" style="38" customWidth="1"/>
    <col min="4368" max="4368" width="17.28515625" style="38" customWidth="1"/>
    <col min="4369" max="4369" width="17.7109375" style="38" customWidth="1"/>
    <col min="4370" max="4370" width="17.28515625" style="38" customWidth="1"/>
    <col min="4371" max="4371" width="17.42578125" style="38" customWidth="1"/>
    <col min="4372" max="4372" width="22.140625" style="38" customWidth="1"/>
    <col min="4373" max="4374" width="9.140625" style="38"/>
    <col min="4375" max="4375" width="17.28515625" style="38" customWidth="1"/>
    <col min="4376" max="4617" width="9.140625" style="38"/>
    <col min="4618" max="4618" width="24.42578125" style="38" customWidth="1"/>
    <col min="4619" max="4619" width="16.140625" style="38" customWidth="1"/>
    <col min="4620" max="4620" width="16.85546875" style="38" customWidth="1"/>
    <col min="4621" max="4621" width="17.28515625" style="38" customWidth="1"/>
    <col min="4622" max="4622" width="16.140625" style="38" customWidth="1"/>
    <col min="4623" max="4623" width="16.85546875" style="38" customWidth="1"/>
    <col min="4624" max="4624" width="17.28515625" style="38" customWidth="1"/>
    <col min="4625" max="4625" width="17.7109375" style="38" customWidth="1"/>
    <col min="4626" max="4626" width="17.28515625" style="38" customWidth="1"/>
    <col min="4627" max="4627" width="17.42578125" style="38" customWidth="1"/>
    <col min="4628" max="4628" width="22.140625" style="38" customWidth="1"/>
    <col min="4629" max="4630" width="9.140625" style="38"/>
    <col min="4631" max="4631" width="17.28515625" style="38" customWidth="1"/>
    <col min="4632" max="4873" width="9.140625" style="38"/>
    <col min="4874" max="4874" width="24.42578125" style="38" customWidth="1"/>
    <col min="4875" max="4875" width="16.140625" style="38" customWidth="1"/>
    <col min="4876" max="4876" width="16.85546875" style="38" customWidth="1"/>
    <col min="4877" max="4877" width="17.28515625" style="38" customWidth="1"/>
    <col min="4878" max="4878" width="16.140625" style="38" customWidth="1"/>
    <col min="4879" max="4879" width="16.85546875" style="38" customWidth="1"/>
    <col min="4880" max="4880" width="17.28515625" style="38" customWidth="1"/>
    <col min="4881" max="4881" width="17.7109375" style="38" customWidth="1"/>
    <col min="4882" max="4882" width="17.28515625" style="38" customWidth="1"/>
    <col min="4883" max="4883" width="17.42578125" style="38" customWidth="1"/>
    <col min="4884" max="4884" width="22.140625" style="38" customWidth="1"/>
    <col min="4885" max="4886" width="9.140625" style="38"/>
    <col min="4887" max="4887" width="17.28515625" style="38" customWidth="1"/>
    <col min="4888" max="5129" width="9.140625" style="38"/>
    <col min="5130" max="5130" width="24.42578125" style="38" customWidth="1"/>
    <col min="5131" max="5131" width="16.140625" style="38" customWidth="1"/>
    <col min="5132" max="5132" width="16.85546875" style="38" customWidth="1"/>
    <col min="5133" max="5133" width="17.28515625" style="38" customWidth="1"/>
    <col min="5134" max="5134" width="16.140625" style="38" customWidth="1"/>
    <col min="5135" max="5135" width="16.85546875" style="38" customWidth="1"/>
    <col min="5136" max="5136" width="17.28515625" style="38" customWidth="1"/>
    <col min="5137" max="5137" width="17.7109375" style="38" customWidth="1"/>
    <col min="5138" max="5138" width="17.28515625" style="38" customWidth="1"/>
    <col min="5139" max="5139" width="17.42578125" style="38" customWidth="1"/>
    <col min="5140" max="5140" width="22.140625" style="38" customWidth="1"/>
    <col min="5141" max="5142" width="9.140625" style="38"/>
    <col min="5143" max="5143" width="17.28515625" style="38" customWidth="1"/>
    <col min="5144" max="5385" width="9.140625" style="38"/>
    <col min="5386" max="5386" width="24.42578125" style="38" customWidth="1"/>
    <col min="5387" max="5387" width="16.140625" style="38" customWidth="1"/>
    <col min="5388" max="5388" width="16.85546875" style="38" customWidth="1"/>
    <col min="5389" max="5389" width="17.28515625" style="38" customWidth="1"/>
    <col min="5390" max="5390" width="16.140625" style="38" customWidth="1"/>
    <col min="5391" max="5391" width="16.85546875" style="38" customWidth="1"/>
    <col min="5392" max="5392" width="17.28515625" style="38" customWidth="1"/>
    <col min="5393" max="5393" width="17.7109375" style="38" customWidth="1"/>
    <col min="5394" max="5394" width="17.28515625" style="38" customWidth="1"/>
    <col min="5395" max="5395" width="17.42578125" style="38" customWidth="1"/>
    <col min="5396" max="5396" width="22.140625" style="38" customWidth="1"/>
    <col min="5397" max="5398" width="9.140625" style="38"/>
    <col min="5399" max="5399" width="17.28515625" style="38" customWidth="1"/>
    <col min="5400" max="5641" width="9.140625" style="38"/>
    <col min="5642" max="5642" width="24.42578125" style="38" customWidth="1"/>
    <col min="5643" max="5643" width="16.140625" style="38" customWidth="1"/>
    <col min="5644" max="5644" width="16.85546875" style="38" customWidth="1"/>
    <col min="5645" max="5645" width="17.28515625" style="38" customWidth="1"/>
    <col min="5646" max="5646" width="16.140625" style="38" customWidth="1"/>
    <col min="5647" max="5647" width="16.85546875" style="38" customWidth="1"/>
    <col min="5648" max="5648" width="17.28515625" style="38" customWidth="1"/>
    <col min="5649" max="5649" width="17.7109375" style="38" customWidth="1"/>
    <col min="5650" max="5650" width="17.28515625" style="38" customWidth="1"/>
    <col min="5651" max="5651" width="17.42578125" style="38" customWidth="1"/>
    <col min="5652" max="5652" width="22.140625" style="38" customWidth="1"/>
    <col min="5653" max="5654" width="9.140625" style="38"/>
    <col min="5655" max="5655" width="17.28515625" style="38" customWidth="1"/>
    <col min="5656" max="5897" width="9.140625" style="38"/>
    <col min="5898" max="5898" width="24.42578125" style="38" customWidth="1"/>
    <col min="5899" max="5899" width="16.140625" style="38" customWidth="1"/>
    <col min="5900" max="5900" width="16.85546875" style="38" customWidth="1"/>
    <col min="5901" max="5901" width="17.28515625" style="38" customWidth="1"/>
    <col min="5902" max="5902" width="16.140625" style="38" customWidth="1"/>
    <col min="5903" max="5903" width="16.85546875" style="38" customWidth="1"/>
    <col min="5904" max="5904" width="17.28515625" style="38" customWidth="1"/>
    <col min="5905" max="5905" width="17.7109375" style="38" customWidth="1"/>
    <col min="5906" max="5906" width="17.28515625" style="38" customWidth="1"/>
    <col min="5907" max="5907" width="17.42578125" style="38" customWidth="1"/>
    <col min="5908" max="5908" width="22.140625" style="38" customWidth="1"/>
    <col min="5909" max="5910" width="9.140625" style="38"/>
    <col min="5911" max="5911" width="17.28515625" style="38" customWidth="1"/>
    <col min="5912" max="6153" width="9.140625" style="38"/>
    <col min="6154" max="6154" width="24.42578125" style="38" customWidth="1"/>
    <col min="6155" max="6155" width="16.140625" style="38" customWidth="1"/>
    <col min="6156" max="6156" width="16.85546875" style="38" customWidth="1"/>
    <col min="6157" max="6157" width="17.28515625" style="38" customWidth="1"/>
    <col min="6158" max="6158" width="16.140625" style="38" customWidth="1"/>
    <col min="6159" max="6159" width="16.85546875" style="38" customWidth="1"/>
    <col min="6160" max="6160" width="17.28515625" style="38" customWidth="1"/>
    <col min="6161" max="6161" width="17.7109375" style="38" customWidth="1"/>
    <col min="6162" max="6162" width="17.28515625" style="38" customWidth="1"/>
    <col min="6163" max="6163" width="17.42578125" style="38" customWidth="1"/>
    <col min="6164" max="6164" width="22.140625" style="38" customWidth="1"/>
    <col min="6165" max="6166" width="9.140625" style="38"/>
    <col min="6167" max="6167" width="17.28515625" style="38" customWidth="1"/>
    <col min="6168" max="6409" width="9.140625" style="38"/>
    <col min="6410" max="6410" width="24.42578125" style="38" customWidth="1"/>
    <col min="6411" max="6411" width="16.140625" style="38" customWidth="1"/>
    <col min="6412" max="6412" width="16.85546875" style="38" customWidth="1"/>
    <col min="6413" max="6413" width="17.28515625" style="38" customWidth="1"/>
    <col min="6414" max="6414" width="16.140625" style="38" customWidth="1"/>
    <col min="6415" max="6415" width="16.85546875" style="38" customWidth="1"/>
    <col min="6416" max="6416" width="17.28515625" style="38" customWidth="1"/>
    <col min="6417" max="6417" width="17.7109375" style="38" customWidth="1"/>
    <col min="6418" max="6418" width="17.28515625" style="38" customWidth="1"/>
    <col min="6419" max="6419" width="17.42578125" style="38" customWidth="1"/>
    <col min="6420" max="6420" width="22.140625" style="38" customWidth="1"/>
    <col min="6421" max="6422" width="9.140625" style="38"/>
    <col min="6423" max="6423" width="17.28515625" style="38" customWidth="1"/>
    <col min="6424" max="6665" width="9.140625" style="38"/>
    <col min="6666" max="6666" width="24.42578125" style="38" customWidth="1"/>
    <col min="6667" max="6667" width="16.140625" style="38" customWidth="1"/>
    <col min="6668" max="6668" width="16.85546875" style="38" customWidth="1"/>
    <col min="6669" max="6669" width="17.28515625" style="38" customWidth="1"/>
    <col min="6670" max="6670" width="16.140625" style="38" customWidth="1"/>
    <col min="6671" max="6671" width="16.85546875" style="38" customWidth="1"/>
    <col min="6672" max="6672" width="17.28515625" style="38" customWidth="1"/>
    <col min="6673" max="6673" width="17.7109375" style="38" customWidth="1"/>
    <col min="6674" max="6674" width="17.28515625" style="38" customWidth="1"/>
    <col min="6675" max="6675" width="17.42578125" style="38" customWidth="1"/>
    <col min="6676" max="6676" width="22.140625" style="38" customWidth="1"/>
    <col min="6677" max="6678" width="9.140625" style="38"/>
    <col min="6679" max="6679" width="17.28515625" style="38" customWidth="1"/>
    <col min="6680" max="6921" width="9.140625" style="38"/>
    <col min="6922" max="6922" width="24.42578125" style="38" customWidth="1"/>
    <col min="6923" max="6923" width="16.140625" style="38" customWidth="1"/>
    <col min="6924" max="6924" width="16.85546875" style="38" customWidth="1"/>
    <col min="6925" max="6925" width="17.28515625" style="38" customWidth="1"/>
    <col min="6926" max="6926" width="16.140625" style="38" customWidth="1"/>
    <col min="6927" max="6927" width="16.85546875" style="38" customWidth="1"/>
    <col min="6928" max="6928" width="17.28515625" style="38" customWidth="1"/>
    <col min="6929" max="6929" width="17.7109375" style="38" customWidth="1"/>
    <col min="6930" max="6930" width="17.28515625" style="38" customWidth="1"/>
    <col min="6931" max="6931" width="17.42578125" style="38" customWidth="1"/>
    <col min="6932" max="6932" width="22.140625" style="38" customWidth="1"/>
    <col min="6933" max="6934" width="9.140625" style="38"/>
    <col min="6935" max="6935" width="17.28515625" style="38" customWidth="1"/>
    <col min="6936" max="7177" width="9.140625" style="38"/>
    <col min="7178" max="7178" width="24.42578125" style="38" customWidth="1"/>
    <col min="7179" max="7179" width="16.140625" style="38" customWidth="1"/>
    <col min="7180" max="7180" width="16.85546875" style="38" customWidth="1"/>
    <col min="7181" max="7181" width="17.28515625" style="38" customWidth="1"/>
    <col min="7182" max="7182" width="16.140625" style="38" customWidth="1"/>
    <col min="7183" max="7183" width="16.85546875" style="38" customWidth="1"/>
    <col min="7184" max="7184" width="17.28515625" style="38" customWidth="1"/>
    <col min="7185" max="7185" width="17.7109375" style="38" customWidth="1"/>
    <col min="7186" max="7186" width="17.28515625" style="38" customWidth="1"/>
    <col min="7187" max="7187" width="17.42578125" style="38" customWidth="1"/>
    <col min="7188" max="7188" width="22.140625" style="38" customWidth="1"/>
    <col min="7189" max="7190" width="9.140625" style="38"/>
    <col min="7191" max="7191" width="17.28515625" style="38" customWidth="1"/>
    <col min="7192" max="7433" width="9.140625" style="38"/>
    <col min="7434" max="7434" width="24.42578125" style="38" customWidth="1"/>
    <col min="7435" max="7435" width="16.140625" style="38" customWidth="1"/>
    <col min="7436" max="7436" width="16.85546875" style="38" customWidth="1"/>
    <col min="7437" max="7437" width="17.28515625" style="38" customWidth="1"/>
    <col min="7438" max="7438" width="16.140625" style="38" customWidth="1"/>
    <col min="7439" max="7439" width="16.85546875" style="38" customWidth="1"/>
    <col min="7440" max="7440" width="17.28515625" style="38" customWidth="1"/>
    <col min="7441" max="7441" width="17.7109375" style="38" customWidth="1"/>
    <col min="7442" max="7442" width="17.28515625" style="38" customWidth="1"/>
    <col min="7443" max="7443" width="17.42578125" style="38" customWidth="1"/>
    <col min="7444" max="7444" width="22.140625" style="38" customWidth="1"/>
    <col min="7445" max="7446" width="9.140625" style="38"/>
    <col min="7447" max="7447" width="17.28515625" style="38" customWidth="1"/>
    <col min="7448" max="7689" width="9.140625" style="38"/>
    <col min="7690" max="7690" width="24.42578125" style="38" customWidth="1"/>
    <col min="7691" max="7691" width="16.140625" style="38" customWidth="1"/>
    <col min="7692" max="7692" width="16.85546875" style="38" customWidth="1"/>
    <col min="7693" max="7693" width="17.28515625" style="38" customWidth="1"/>
    <col min="7694" max="7694" width="16.140625" style="38" customWidth="1"/>
    <col min="7695" max="7695" width="16.85546875" style="38" customWidth="1"/>
    <col min="7696" max="7696" width="17.28515625" style="38" customWidth="1"/>
    <col min="7697" max="7697" width="17.7109375" style="38" customWidth="1"/>
    <col min="7698" max="7698" width="17.28515625" style="38" customWidth="1"/>
    <col min="7699" max="7699" width="17.42578125" style="38" customWidth="1"/>
    <col min="7700" max="7700" width="22.140625" style="38" customWidth="1"/>
    <col min="7701" max="7702" width="9.140625" style="38"/>
    <col min="7703" max="7703" width="17.28515625" style="38" customWidth="1"/>
    <col min="7704" max="7945" width="9.140625" style="38"/>
    <col min="7946" max="7946" width="24.42578125" style="38" customWidth="1"/>
    <col min="7947" max="7947" width="16.140625" style="38" customWidth="1"/>
    <col min="7948" max="7948" width="16.85546875" style="38" customWidth="1"/>
    <col min="7949" max="7949" width="17.28515625" style="38" customWidth="1"/>
    <col min="7950" max="7950" width="16.140625" style="38" customWidth="1"/>
    <col min="7951" max="7951" width="16.85546875" style="38" customWidth="1"/>
    <col min="7952" max="7952" width="17.28515625" style="38" customWidth="1"/>
    <col min="7953" max="7953" width="17.7109375" style="38" customWidth="1"/>
    <col min="7954" max="7954" width="17.28515625" style="38" customWidth="1"/>
    <col min="7955" max="7955" width="17.42578125" style="38" customWidth="1"/>
    <col min="7956" max="7956" width="22.140625" style="38" customWidth="1"/>
    <col min="7957" max="7958" width="9.140625" style="38"/>
    <col min="7959" max="7959" width="17.28515625" style="38" customWidth="1"/>
    <col min="7960" max="8201" width="9.140625" style="38"/>
    <col min="8202" max="8202" width="24.42578125" style="38" customWidth="1"/>
    <col min="8203" max="8203" width="16.140625" style="38" customWidth="1"/>
    <col min="8204" max="8204" width="16.85546875" style="38" customWidth="1"/>
    <col min="8205" max="8205" width="17.28515625" style="38" customWidth="1"/>
    <col min="8206" max="8206" width="16.140625" style="38" customWidth="1"/>
    <col min="8207" max="8207" width="16.85546875" style="38" customWidth="1"/>
    <col min="8208" max="8208" width="17.28515625" style="38" customWidth="1"/>
    <col min="8209" max="8209" width="17.7109375" style="38" customWidth="1"/>
    <col min="8210" max="8210" width="17.28515625" style="38" customWidth="1"/>
    <col min="8211" max="8211" width="17.42578125" style="38" customWidth="1"/>
    <col min="8212" max="8212" width="22.140625" style="38" customWidth="1"/>
    <col min="8213" max="8214" width="9.140625" style="38"/>
    <col min="8215" max="8215" width="17.28515625" style="38" customWidth="1"/>
    <col min="8216" max="8457" width="9.140625" style="38"/>
    <col min="8458" max="8458" width="24.42578125" style="38" customWidth="1"/>
    <col min="8459" max="8459" width="16.140625" style="38" customWidth="1"/>
    <col min="8460" max="8460" width="16.85546875" style="38" customWidth="1"/>
    <col min="8461" max="8461" width="17.28515625" style="38" customWidth="1"/>
    <col min="8462" max="8462" width="16.140625" style="38" customWidth="1"/>
    <col min="8463" max="8463" width="16.85546875" style="38" customWidth="1"/>
    <col min="8464" max="8464" width="17.28515625" style="38" customWidth="1"/>
    <col min="8465" max="8465" width="17.7109375" style="38" customWidth="1"/>
    <col min="8466" max="8466" width="17.28515625" style="38" customWidth="1"/>
    <col min="8467" max="8467" width="17.42578125" style="38" customWidth="1"/>
    <col min="8468" max="8468" width="22.140625" style="38" customWidth="1"/>
    <col min="8469" max="8470" width="9.140625" style="38"/>
    <col min="8471" max="8471" width="17.28515625" style="38" customWidth="1"/>
    <col min="8472" max="8713" width="9.140625" style="38"/>
    <col min="8714" max="8714" width="24.42578125" style="38" customWidth="1"/>
    <col min="8715" max="8715" width="16.140625" style="38" customWidth="1"/>
    <col min="8716" max="8716" width="16.85546875" style="38" customWidth="1"/>
    <col min="8717" max="8717" width="17.28515625" style="38" customWidth="1"/>
    <col min="8718" max="8718" width="16.140625" style="38" customWidth="1"/>
    <col min="8719" max="8719" width="16.85546875" style="38" customWidth="1"/>
    <col min="8720" max="8720" width="17.28515625" style="38" customWidth="1"/>
    <col min="8721" max="8721" width="17.7109375" style="38" customWidth="1"/>
    <col min="8722" max="8722" width="17.28515625" style="38" customWidth="1"/>
    <col min="8723" max="8723" width="17.42578125" style="38" customWidth="1"/>
    <col min="8724" max="8724" width="22.140625" style="38" customWidth="1"/>
    <col min="8725" max="8726" width="9.140625" style="38"/>
    <col min="8727" max="8727" width="17.28515625" style="38" customWidth="1"/>
    <col min="8728" max="8969" width="9.140625" style="38"/>
    <col min="8970" max="8970" width="24.42578125" style="38" customWidth="1"/>
    <col min="8971" max="8971" width="16.140625" style="38" customWidth="1"/>
    <col min="8972" max="8972" width="16.85546875" style="38" customWidth="1"/>
    <col min="8973" max="8973" width="17.28515625" style="38" customWidth="1"/>
    <col min="8974" max="8974" width="16.140625" style="38" customWidth="1"/>
    <col min="8975" max="8975" width="16.85546875" style="38" customWidth="1"/>
    <col min="8976" max="8976" width="17.28515625" style="38" customWidth="1"/>
    <col min="8977" max="8977" width="17.7109375" style="38" customWidth="1"/>
    <col min="8978" max="8978" width="17.28515625" style="38" customWidth="1"/>
    <col min="8979" max="8979" width="17.42578125" style="38" customWidth="1"/>
    <col min="8980" max="8980" width="22.140625" style="38" customWidth="1"/>
    <col min="8981" max="8982" width="9.140625" style="38"/>
    <col min="8983" max="8983" width="17.28515625" style="38" customWidth="1"/>
    <col min="8984" max="9225" width="9.140625" style="38"/>
    <col min="9226" max="9226" width="24.42578125" style="38" customWidth="1"/>
    <col min="9227" max="9227" width="16.140625" style="38" customWidth="1"/>
    <col min="9228" max="9228" width="16.85546875" style="38" customWidth="1"/>
    <col min="9229" max="9229" width="17.28515625" style="38" customWidth="1"/>
    <col min="9230" max="9230" width="16.140625" style="38" customWidth="1"/>
    <col min="9231" max="9231" width="16.85546875" style="38" customWidth="1"/>
    <col min="9232" max="9232" width="17.28515625" style="38" customWidth="1"/>
    <col min="9233" max="9233" width="17.7109375" style="38" customWidth="1"/>
    <col min="9234" max="9234" width="17.28515625" style="38" customWidth="1"/>
    <col min="9235" max="9235" width="17.42578125" style="38" customWidth="1"/>
    <col min="9236" max="9236" width="22.140625" style="38" customWidth="1"/>
    <col min="9237" max="9238" width="9.140625" style="38"/>
    <col min="9239" max="9239" width="17.28515625" style="38" customWidth="1"/>
    <col min="9240" max="9481" width="9.140625" style="38"/>
    <col min="9482" max="9482" width="24.42578125" style="38" customWidth="1"/>
    <col min="9483" max="9483" width="16.140625" style="38" customWidth="1"/>
    <col min="9484" max="9484" width="16.85546875" style="38" customWidth="1"/>
    <col min="9485" max="9485" width="17.28515625" style="38" customWidth="1"/>
    <col min="9486" max="9486" width="16.140625" style="38" customWidth="1"/>
    <col min="9487" max="9487" width="16.85546875" style="38" customWidth="1"/>
    <col min="9488" max="9488" width="17.28515625" style="38" customWidth="1"/>
    <col min="9489" max="9489" width="17.7109375" style="38" customWidth="1"/>
    <col min="9490" max="9490" width="17.28515625" style="38" customWidth="1"/>
    <col min="9491" max="9491" width="17.42578125" style="38" customWidth="1"/>
    <col min="9492" max="9492" width="22.140625" style="38" customWidth="1"/>
    <col min="9493" max="9494" width="9.140625" style="38"/>
    <col min="9495" max="9495" width="17.28515625" style="38" customWidth="1"/>
    <col min="9496" max="9737" width="9.140625" style="38"/>
    <col min="9738" max="9738" width="24.42578125" style="38" customWidth="1"/>
    <col min="9739" max="9739" width="16.140625" style="38" customWidth="1"/>
    <col min="9740" max="9740" width="16.85546875" style="38" customWidth="1"/>
    <col min="9741" max="9741" width="17.28515625" style="38" customWidth="1"/>
    <col min="9742" max="9742" width="16.140625" style="38" customWidth="1"/>
    <col min="9743" max="9743" width="16.85546875" style="38" customWidth="1"/>
    <col min="9744" max="9744" width="17.28515625" style="38" customWidth="1"/>
    <col min="9745" max="9745" width="17.7109375" style="38" customWidth="1"/>
    <col min="9746" max="9746" width="17.28515625" style="38" customWidth="1"/>
    <col min="9747" max="9747" width="17.42578125" style="38" customWidth="1"/>
    <col min="9748" max="9748" width="22.140625" style="38" customWidth="1"/>
    <col min="9749" max="9750" width="9.140625" style="38"/>
    <col min="9751" max="9751" width="17.28515625" style="38" customWidth="1"/>
    <col min="9752" max="9993" width="9.140625" style="38"/>
    <col min="9994" max="9994" width="24.42578125" style="38" customWidth="1"/>
    <col min="9995" max="9995" width="16.140625" style="38" customWidth="1"/>
    <col min="9996" max="9996" width="16.85546875" style="38" customWidth="1"/>
    <col min="9997" max="9997" width="17.28515625" style="38" customWidth="1"/>
    <col min="9998" max="9998" width="16.140625" style="38" customWidth="1"/>
    <col min="9999" max="9999" width="16.85546875" style="38" customWidth="1"/>
    <col min="10000" max="10000" width="17.28515625" style="38" customWidth="1"/>
    <col min="10001" max="10001" width="17.7109375" style="38" customWidth="1"/>
    <col min="10002" max="10002" width="17.28515625" style="38" customWidth="1"/>
    <col min="10003" max="10003" width="17.42578125" style="38" customWidth="1"/>
    <col min="10004" max="10004" width="22.140625" style="38" customWidth="1"/>
    <col min="10005" max="10006" width="9.140625" style="38"/>
    <col min="10007" max="10007" width="17.28515625" style="38" customWidth="1"/>
    <col min="10008" max="10249" width="9.140625" style="38"/>
    <col min="10250" max="10250" width="24.42578125" style="38" customWidth="1"/>
    <col min="10251" max="10251" width="16.140625" style="38" customWidth="1"/>
    <col min="10252" max="10252" width="16.85546875" style="38" customWidth="1"/>
    <col min="10253" max="10253" width="17.28515625" style="38" customWidth="1"/>
    <col min="10254" max="10254" width="16.140625" style="38" customWidth="1"/>
    <col min="10255" max="10255" width="16.85546875" style="38" customWidth="1"/>
    <col min="10256" max="10256" width="17.28515625" style="38" customWidth="1"/>
    <col min="10257" max="10257" width="17.7109375" style="38" customWidth="1"/>
    <col min="10258" max="10258" width="17.28515625" style="38" customWidth="1"/>
    <col min="10259" max="10259" width="17.42578125" style="38" customWidth="1"/>
    <col min="10260" max="10260" width="22.140625" style="38" customWidth="1"/>
    <col min="10261" max="10262" width="9.140625" style="38"/>
    <col min="10263" max="10263" width="17.28515625" style="38" customWidth="1"/>
    <col min="10264" max="10505" width="9.140625" style="38"/>
    <col min="10506" max="10506" width="24.42578125" style="38" customWidth="1"/>
    <col min="10507" max="10507" width="16.140625" style="38" customWidth="1"/>
    <col min="10508" max="10508" width="16.85546875" style="38" customWidth="1"/>
    <col min="10509" max="10509" width="17.28515625" style="38" customWidth="1"/>
    <col min="10510" max="10510" width="16.140625" style="38" customWidth="1"/>
    <col min="10511" max="10511" width="16.85546875" style="38" customWidth="1"/>
    <col min="10512" max="10512" width="17.28515625" style="38" customWidth="1"/>
    <col min="10513" max="10513" width="17.7109375" style="38" customWidth="1"/>
    <col min="10514" max="10514" width="17.28515625" style="38" customWidth="1"/>
    <col min="10515" max="10515" width="17.42578125" style="38" customWidth="1"/>
    <col min="10516" max="10516" width="22.140625" style="38" customWidth="1"/>
    <col min="10517" max="10518" width="9.140625" style="38"/>
    <col min="10519" max="10519" width="17.28515625" style="38" customWidth="1"/>
    <col min="10520" max="10761" width="9.140625" style="38"/>
    <col min="10762" max="10762" width="24.42578125" style="38" customWidth="1"/>
    <col min="10763" max="10763" width="16.140625" style="38" customWidth="1"/>
    <col min="10764" max="10764" width="16.85546875" style="38" customWidth="1"/>
    <col min="10765" max="10765" width="17.28515625" style="38" customWidth="1"/>
    <col min="10766" max="10766" width="16.140625" style="38" customWidth="1"/>
    <col min="10767" max="10767" width="16.85546875" style="38" customWidth="1"/>
    <col min="10768" max="10768" width="17.28515625" style="38" customWidth="1"/>
    <col min="10769" max="10769" width="17.7109375" style="38" customWidth="1"/>
    <col min="10770" max="10770" width="17.28515625" style="38" customWidth="1"/>
    <col min="10771" max="10771" width="17.42578125" style="38" customWidth="1"/>
    <col min="10772" max="10772" width="22.140625" style="38" customWidth="1"/>
    <col min="10773" max="10774" width="9.140625" style="38"/>
    <col min="10775" max="10775" width="17.28515625" style="38" customWidth="1"/>
    <col min="10776" max="11017" width="9.140625" style="38"/>
    <col min="11018" max="11018" width="24.42578125" style="38" customWidth="1"/>
    <col min="11019" max="11019" width="16.140625" style="38" customWidth="1"/>
    <col min="11020" max="11020" width="16.85546875" style="38" customWidth="1"/>
    <col min="11021" max="11021" width="17.28515625" style="38" customWidth="1"/>
    <col min="11022" max="11022" width="16.140625" style="38" customWidth="1"/>
    <col min="11023" max="11023" width="16.85546875" style="38" customWidth="1"/>
    <col min="11024" max="11024" width="17.28515625" style="38" customWidth="1"/>
    <col min="11025" max="11025" width="17.7109375" style="38" customWidth="1"/>
    <col min="11026" max="11026" width="17.28515625" style="38" customWidth="1"/>
    <col min="11027" max="11027" width="17.42578125" style="38" customWidth="1"/>
    <col min="11028" max="11028" width="22.140625" style="38" customWidth="1"/>
    <col min="11029" max="11030" width="9.140625" style="38"/>
    <col min="11031" max="11031" width="17.28515625" style="38" customWidth="1"/>
    <col min="11032" max="11273" width="9.140625" style="38"/>
    <col min="11274" max="11274" width="24.42578125" style="38" customWidth="1"/>
    <col min="11275" max="11275" width="16.140625" style="38" customWidth="1"/>
    <col min="11276" max="11276" width="16.85546875" style="38" customWidth="1"/>
    <col min="11277" max="11277" width="17.28515625" style="38" customWidth="1"/>
    <col min="11278" max="11278" width="16.140625" style="38" customWidth="1"/>
    <col min="11279" max="11279" width="16.85546875" style="38" customWidth="1"/>
    <col min="11280" max="11280" width="17.28515625" style="38" customWidth="1"/>
    <col min="11281" max="11281" width="17.7109375" style="38" customWidth="1"/>
    <col min="11282" max="11282" width="17.28515625" style="38" customWidth="1"/>
    <col min="11283" max="11283" width="17.42578125" style="38" customWidth="1"/>
    <col min="11284" max="11284" width="22.140625" style="38" customWidth="1"/>
    <col min="11285" max="11286" width="9.140625" style="38"/>
    <col min="11287" max="11287" width="17.28515625" style="38" customWidth="1"/>
    <col min="11288" max="11529" width="9.140625" style="38"/>
    <col min="11530" max="11530" width="24.42578125" style="38" customWidth="1"/>
    <col min="11531" max="11531" width="16.140625" style="38" customWidth="1"/>
    <col min="11532" max="11532" width="16.85546875" style="38" customWidth="1"/>
    <col min="11533" max="11533" width="17.28515625" style="38" customWidth="1"/>
    <col min="11534" max="11534" width="16.140625" style="38" customWidth="1"/>
    <col min="11535" max="11535" width="16.85546875" style="38" customWidth="1"/>
    <col min="11536" max="11536" width="17.28515625" style="38" customWidth="1"/>
    <col min="11537" max="11537" width="17.7109375" style="38" customWidth="1"/>
    <col min="11538" max="11538" width="17.28515625" style="38" customWidth="1"/>
    <col min="11539" max="11539" width="17.42578125" style="38" customWidth="1"/>
    <col min="11540" max="11540" width="22.140625" style="38" customWidth="1"/>
    <col min="11541" max="11542" width="9.140625" style="38"/>
    <col min="11543" max="11543" width="17.28515625" style="38" customWidth="1"/>
    <col min="11544" max="11785" width="9.140625" style="38"/>
    <col min="11786" max="11786" width="24.42578125" style="38" customWidth="1"/>
    <col min="11787" max="11787" width="16.140625" style="38" customWidth="1"/>
    <col min="11788" max="11788" width="16.85546875" style="38" customWidth="1"/>
    <col min="11789" max="11789" width="17.28515625" style="38" customWidth="1"/>
    <col min="11790" max="11790" width="16.140625" style="38" customWidth="1"/>
    <col min="11791" max="11791" width="16.85546875" style="38" customWidth="1"/>
    <col min="11792" max="11792" width="17.28515625" style="38" customWidth="1"/>
    <col min="11793" max="11793" width="17.7109375" style="38" customWidth="1"/>
    <col min="11794" max="11794" width="17.28515625" style="38" customWidth="1"/>
    <col min="11795" max="11795" width="17.42578125" style="38" customWidth="1"/>
    <col min="11796" max="11796" width="22.140625" style="38" customWidth="1"/>
    <col min="11797" max="11798" width="9.140625" style="38"/>
    <col min="11799" max="11799" width="17.28515625" style="38" customWidth="1"/>
    <col min="11800" max="12041" width="9.140625" style="38"/>
    <col min="12042" max="12042" width="24.42578125" style="38" customWidth="1"/>
    <col min="12043" max="12043" width="16.140625" style="38" customWidth="1"/>
    <col min="12044" max="12044" width="16.85546875" style="38" customWidth="1"/>
    <col min="12045" max="12045" width="17.28515625" style="38" customWidth="1"/>
    <col min="12046" max="12046" width="16.140625" style="38" customWidth="1"/>
    <col min="12047" max="12047" width="16.85546875" style="38" customWidth="1"/>
    <col min="12048" max="12048" width="17.28515625" style="38" customWidth="1"/>
    <col min="12049" max="12049" width="17.7109375" style="38" customWidth="1"/>
    <col min="12050" max="12050" width="17.28515625" style="38" customWidth="1"/>
    <col min="12051" max="12051" width="17.42578125" style="38" customWidth="1"/>
    <col min="12052" max="12052" width="22.140625" style="38" customWidth="1"/>
    <col min="12053" max="12054" width="9.140625" style="38"/>
    <col min="12055" max="12055" width="17.28515625" style="38" customWidth="1"/>
    <col min="12056" max="12297" width="9.140625" style="38"/>
    <col min="12298" max="12298" width="24.42578125" style="38" customWidth="1"/>
    <col min="12299" max="12299" width="16.140625" style="38" customWidth="1"/>
    <col min="12300" max="12300" width="16.85546875" style="38" customWidth="1"/>
    <col min="12301" max="12301" width="17.28515625" style="38" customWidth="1"/>
    <col min="12302" max="12302" width="16.140625" style="38" customWidth="1"/>
    <col min="12303" max="12303" width="16.85546875" style="38" customWidth="1"/>
    <col min="12304" max="12304" width="17.28515625" style="38" customWidth="1"/>
    <col min="12305" max="12305" width="17.7109375" style="38" customWidth="1"/>
    <col min="12306" max="12306" width="17.28515625" style="38" customWidth="1"/>
    <col min="12307" max="12307" width="17.42578125" style="38" customWidth="1"/>
    <col min="12308" max="12308" width="22.140625" style="38" customWidth="1"/>
    <col min="12309" max="12310" width="9.140625" style="38"/>
    <col min="12311" max="12311" width="17.28515625" style="38" customWidth="1"/>
    <col min="12312" max="12553" width="9.140625" style="38"/>
    <col min="12554" max="12554" width="24.42578125" style="38" customWidth="1"/>
    <col min="12555" max="12555" width="16.140625" style="38" customWidth="1"/>
    <col min="12556" max="12556" width="16.85546875" style="38" customWidth="1"/>
    <col min="12557" max="12557" width="17.28515625" style="38" customWidth="1"/>
    <col min="12558" max="12558" width="16.140625" style="38" customWidth="1"/>
    <col min="12559" max="12559" width="16.85546875" style="38" customWidth="1"/>
    <col min="12560" max="12560" width="17.28515625" style="38" customWidth="1"/>
    <col min="12561" max="12561" width="17.7109375" style="38" customWidth="1"/>
    <col min="12562" max="12562" width="17.28515625" style="38" customWidth="1"/>
    <col min="12563" max="12563" width="17.42578125" style="38" customWidth="1"/>
    <col min="12564" max="12564" width="22.140625" style="38" customWidth="1"/>
    <col min="12565" max="12566" width="9.140625" style="38"/>
    <col min="12567" max="12567" width="17.28515625" style="38" customWidth="1"/>
    <col min="12568" max="12809" width="9.140625" style="38"/>
    <col min="12810" max="12810" width="24.42578125" style="38" customWidth="1"/>
    <col min="12811" max="12811" width="16.140625" style="38" customWidth="1"/>
    <col min="12812" max="12812" width="16.85546875" style="38" customWidth="1"/>
    <col min="12813" max="12813" width="17.28515625" style="38" customWidth="1"/>
    <col min="12814" max="12814" width="16.140625" style="38" customWidth="1"/>
    <col min="12815" max="12815" width="16.85546875" style="38" customWidth="1"/>
    <col min="12816" max="12816" width="17.28515625" style="38" customWidth="1"/>
    <col min="12817" max="12817" width="17.7109375" style="38" customWidth="1"/>
    <col min="12818" max="12818" width="17.28515625" style="38" customWidth="1"/>
    <col min="12819" max="12819" width="17.42578125" style="38" customWidth="1"/>
    <col min="12820" max="12820" width="22.140625" style="38" customWidth="1"/>
    <col min="12821" max="12822" width="9.140625" style="38"/>
    <col min="12823" max="12823" width="17.28515625" style="38" customWidth="1"/>
    <col min="12824" max="13065" width="9.140625" style="38"/>
    <col min="13066" max="13066" width="24.42578125" style="38" customWidth="1"/>
    <col min="13067" max="13067" width="16.140625" style="38" customWidth="1"/>
    <col min="13068" max="13068" width="16.85546875" style="38" customWidth="1"/>
    <col min="13069" max="13069" width="17.28515625" style="38" customWidth="1"/>
    <col min="13070" max="13070" width="16.140625" style="38" customWidth="1"/>
    <col min="13071" max="13071" width="16.85546875" style="38" customWidth="1"/>
    <col min="13072" max="13072" width="17.28515625" style="38" customWidth="1"/>
    <col min="13073" max="13073" width="17.7109375" style="38" customWidth="1"/>
    <col min="13074" max="13074" width="17.28515625" style="38" customWidth="1"/>
    <col min="13075" max="13075" width="17.42578125" style="38" customWidth="1"/>
    <col min="13076" max="13076" width="22.140625" style="38" customWidth="1"/>
    <col min="13077" max="13078" width="9.140625" style="38"/>
    <col min="13079" max="13079" width="17.28515625" style="38" customWidth="1"/>
    <col min="13080" max="13321" width="9.140625" style="38"/>
    <col min="13322" max="13322" width="24.42578125" style="38" customWidth="1"/>
    <col min="13323" max="13323" width="16.140625" style="38" customWidth="1"/>
    <col min="13324" max="13324" width="16.85546875" style="38" customWidth="1"/>
    <col min="13325" max="13325" width="17.28515625" style="38" customWidth="1"/>
    <col min="13326" max="13326" width="16.140625" style="38" customWidth="1"/>
    <col min="13327" max="13327" width="16.85546875" style="38" customWidth="1"/>
    <col min="13328" max="13328" width="17.28515625" style="38" customWidth="1"/>
    <col min="13329" max="13329" width="17.7109375" style="38" customWidth="1"/>
    <col min="13330" max="13330" width="17.28515625" style="38" customWidth="1"/>
    <col min="13331" max="13331" width="17.42578125" style="38" customWidth="1"/>
    <col min="13332" max="13332" width="22.140625" style="38" customWidth="1"/>
    <col min="13333" max="13334" width="9.140625" style="38"/>
    <col min="13335" max="13335" width="17.28515625" style="38" customWidth="1"/>
    <col min="13336" max="13577" width="9.140625" style="38"/>
    <col min="13578" max="13578" width="24.42578125" style="38" customWidth="1"/>
    <col min="13579" max="13579" width="16.140625" style="38" customWidth="1"/>
    <col min="13580" max="13580" width="16.85546875" style="38" customWidth="1"/>
    <col min="13581" max="13581" width="17.28515625" style="38" customWidth="1"/>
    <col min="13582" max="13582" width="16.140625" style="38" customWidth="1"/>
    <col min="13583" max="13583" width="16.85546875" style="38" customWidth="1"/>
    <col min="13584" max="13584" width="17.28515625" style="38" customWidth="1"/>
    <col min="13585" max="13585" width="17.7109375" style="38" customWidth="1"/>
    <col min="13586" max="13586" width="17.28515625" style="38" customWidth="1"/>
    <col min="13587" max="13587" width="17.42578125" style="38" customWidth="1"/>
    <col min="13588" max="13588" width="22.140625" style="38" customWidth="1"/>
    <col min="13589" max="13590" width="9.140625" style="38"/>
    <col min="13591" max="13591" width="17.28515625" style="38" customWidth="1"/>
    <col min="13592" max="13833" width="9.140625" style="38"/>
    <col min="13834" max="13834" width="24.42578125" style="38" customWidth="1"/>
    <col min="13835" max="13835" width="16.140625" style="38" customWidth="1"/>
    <col min="13836" max="13836" width="16.85546875" style="38" customWidth="1"/>
    <col min="13837" max="13837" width="17.28515625" style="38" customWidth="1"/>
    <col min="13838" max="13838" width="16.140625" style="38" customWidth="1"/>
    <col min="13839" max="13839" width="16.85546875" style="38" customWidth="1"/>
    <col min="13840" max="13840" width="17.28515625" style="38" customWidth="1"/>
    <col min="13841" max="13841" width="17.7109375" style="38" customWidth="1"/>
    <col min="13842" max="13842" width="17.28515625" style="38" customWidth="1"/>
    <col min="13843" max="13843" width="17.42578125" style="38" customWidth="1"/>
    <col min="13844" max="13844" width="22.140625" style="38" customWidth="1"/>
    <col min="13845" max="13846" width="9.140625" style="38"/>
    <col min="13847" max="13847" width="17.28515625" style="38" customWidth="1"/>
    <col min="13848" max="14089" width="9.140625" style="38"/>
    <col min="14090" max="14090" width="24.42578125" style="38" customWidth="1"/>
    <col min="14091" max="14091" width="16.140625" style="38" customWidth="1"/>
    <col min="14092" max="14092" width="16.85546875" style="38" customWidth="1"/>
    <col min="14093" max="14093" width="17.28515625" style="38" customWidth="1"/>
    <col min="14094" max="14094" width="16.140625" style="38" customWidth="1"/>
    <col min="14095" max="14095" width="16.85546875" style="38" customWidth="1"/>
    <col min="14096" max="14096" width="17.28515625" style="38" customWidth="1"/>
    <col min="14097" max="14097" width="17.7109375" style="38" customWidth="1"/>
    <col min="14098" max="14098" width="17.28515625" style="38" customWidth="1"/>
    <col min="14099" max="14099" width="17.42578125" style="38" customWidth="1"/>
    <col min="14100" max="14100" width="22.140625" style="38" customWidth="1"/>
    <col min="14101" max="14102" width="9.140625" style="38"/>
    <col min="14103" max="14103" width="17.28515625" style="38" customWidth="1"/>
    <col min="14104" max="14345" width="9.140625" style="38"/>
    <col min="14346" max="14346" width="24.42578125" style="38" customWidth="1"/>
    <col min="14347" max="14347" width="16.140625" style="38" customWidth="1"/>
    <col min="14348" max="14348" width="16.85546875" style="38" customWidth="1"/>
    <col min="14349" max="14349" width="17.28515625" style="38" customWidth="1"/>
    <col min="14350" max="14350" width="16.140625" style="38" customWidth="1"/>
    <col min="14351" max="14351" width="16.85546875" style="38" customWidth="1"/>
    <col min="14352" max="14352" width="17.28515625" style="38" customWidth="1"/>
    <col min="14353" max="14353" width="17.7109375" style="38" customWidth="1"/>
    <col min="14354" max="14354" width="17.28515625" style="38" customWidth="1"/>
    <col min="14355" max="14355" width="17.42578125" style="38" customWidth="1"/>
    <col min="14356" max="14356" width="22.140625" style="38" customWidth="1"/>
    <col min="14357" max="14358" width="9.140625" style="38"/>
    <col min="14359" max="14359" width="17.28515625" style="38" customWidth="1"/>
    <col min="14360" max="14601" width="9.140625" style="38"/>
    <col min="14602" max="14602" width="24.42578125" style="38" customWidth="1"/>
    <col min="14603" max="14603" width="16.140625" style="38" customWidth="1"/>
    <col min="14604" max="14604" width="16.85546875" style="38" customWidth="1"/>
    <col min="14605" max="14605" width="17.28515625" style="38" customWidth="1"/>
    <col min="14606" max="14606" width="16.140625" style="38" customWidth="1"/>
    <col min="14607" max="14607" width="16.85546875" style="38" customWidth="1"/>
    <col min="14608" max="14608" width="17.28515625" style="38" customWidth="1"/>
    <col min="14609" max="14609" width="17.7109375" style="38" customWidth="1"/>
    <col min="14610" max="14610" width="17.28515625" style="38" customWidth="1"/>
    <col min="14611" max="14611" width="17.42578125" style="38" customWidth="1"/>
    <col min="14612" max="14612" width="22.140625" style="38" customWidth="1"/>
    <col min="14613" max="14614" width="9.140625" style="38"/>
    <col min="14615" max="14615" width="17.28515625" style="38" customWidth="1"/>
    <col min="14616" max="14857" width="9.140625" style="38"/>
    <col min="14858" max="14858" width="24.42578125" style="38" customWidth="1"/>
    <col min="14859" max="14859" width="16.140625" style="38" customWidth="1"/>
    <col min="14860" max="14860" width="16.85546875" style="38" customWidth="1"/>
    <col min="14861" max="14861" width="17.28515625" style="38" customWidth="1"/>
    <col min="14862" max="14862" width="16.140625" style="38" customWidth="1"/>
    <col min="14863" max="14863" width="16.85546875" style="38" customWidth="1"/>
    <col min="14864" max="14864" width="17.28515625" style="38" customWidth="1"/>
    <col min="14865" max="14865" width="17.7109375" style="38" customWidth="1"/>
    <col min="14866" max="14866" width="17.28515625" style="38" customWidth="1"/>
    <col min="14867" max="14867" width="17.42578125" style="38" customWidth="1"/>
    <col min="14868" max="14868" width="22.140625" style="38" customWidth="1"/>
    <col min="14869" max="14870" width="9.140625" style="38"/>
    <col min="14871" max="14871" width="17.28515625" style="38" customWidth="1"/>
    <col min="14872" max="15113" width="9.140625" style="38"/>
    <col min="15114" max="15114" width="24.42578125" style="38" customWidth="1"/>
    <col min="15115" max="15115" width="16.140625" style="38" customWidth="1"/>
    <col min="15116" max="15116" width="16.85546875" style="38" customWidth="1"/>
    <col min="15117" max="15117" width="17.28515625" style="38" customWidth="1"/>
    <col min="15118" max="15118" width="16.140625" style="38" customWidth="1"/>
    <col min="15119" max="15119" width="16.85546875" style="38" customWidth="1"/>
    <col min="15120" max="15120" width="17.28515625" style="38" customWidth="1"/>
    <col min="15121" max="15121" width="17.7109375" style="38" customWidth="1"/>
    <col min="15122" max="15122" width="17.28515625" style="38" customWidth="1"/>
    <col min="15123" max="15123" width="17.42578125" style="38" customWidth="1"/>
    <col min="15124" max="15124" width="22.140625" style="38" customWidth="1"/>
    <col min="15125" max="15126" width="9.140625" style="38"/>
    <col min="15127" max="15127" width="17.28515625" style="38" customWidth="1"/>
    <col min="15128" max="15369" width="9.140625" style="38"/>
    <col min="15370" max="15370" width="24.42578125" style="38" customWidth="1"/>
    <col min="15371" max="15371" width="16.140625" style="38" customWidth="1"/>
    <col min="15372" max="15372" width="16.85546875" style="38" customWidth="1"/>
    <col min="15373" max="15373" width="17.28515625" style="38" customWidth="1"/>
    <col min="15374" max="15374" width="16.140625" style="38" customWidth="1"/>
    <col min="15375" max="15375" width="16.85546875" style="38" customWidth="1"/>
    <col min="15376" max="15376" width="17.28515625" style="38" customWidth="1"/>
    <col min="15377" max="15377" width="17.7109375" style="38" customWidth="1"/>
    <col min="15378" max="15378" width="17.28515625" style="38" customWidth="1"/>
    <col min="15379" max="15379" width="17.42578125" style="38" customWidth="1"/>
    <col min="15380" max="15380" width="22.140625" style="38" customWidth="1"/>
    <col min="15381" max="15382" width="9.140625" style="38"/>
    <col min="15383" max="15383" width="17.28515625" style="38" customWidth="1"/>
    <col min="15384" max="15625" width="9.140625" style="38"/>
    <col min="15626" max="15626" width="24.42578125" style="38" customWidth="1"/>
    <col min="15627" max="15627" width="16.140625" style="38" customWidth="1"/>
    <col min="15628" max="15628" width="16.85546875" style="38" customWidth="1"/>
    <col min="15629" max="15629" width="17.28515625" style="38" customWidth="1"/>
    <col min="15630" max="15630" width="16.140625" style="38" customWidth="1"/>
    <col min="15631" max="15631" width="16.85546875" style="38" customWidth="1"/>
    <col min="15632" max="15632" width="17.28515625" style="38" customWidth="1"/>
    <col min="15633" max="15633" width="17.7109375" style="38" customWidth="1"/>
    <col min="15634" max="15634" width="17.28515625" style="38" customWidth="1"/>
    <col min="15635" max="15635" width="17.42578125" style="38" customWidth="1"/>
    <col min="15636" max="15636" width="22.140625" style="38" customWidth="1"/>
    <col min="15637" max="15638" width="9.140625" style="38"/>
    <col min="15639" max="15639" width="17.28515625" style="38" customWidth="1"/>
    <col min="15640" max="15881" width="9.140625" style="38"/>
    <col min="15882" max="15882" width="24.42578125" style="38" customWidth="1"/>
    <col min="15883" max="15883" width="16.140625" style="38" customWidth="1"/>
    <col min="15884" max="15884" width="16.85546875" style="38" customWidth="1"/>
    <col min="15885" max="15885" width="17.28515625" style="38" customWidth="1"/>
    <col min="15886" max="15886" width="16.140625" style="38" customWidth="1"/>
    <col min="15887" max="15887" width="16.85546875" style="38" customWidth="1"/>
    <col min="15888" max="15888" width="17.28515625" style="38" customWidth="1"/>
    <col min="15889" max="15889" width="17.7109375" style="38" customWidth="1"/>
    <col min="15890" max="15890" width="17.28515625" style="38" customWidth="1"/>
    <col min="15891" max="15891" width="17.42578125" style="38" customWidth="1"/>
    <col min="15892" max="15892" width="22.140625" style="38" customWidth="1"/>
    <col min="15893" max="15894" width="9.140625" style="38"/>
    <col min="15895" max="15895" width="17.28515625" style="38" customWidth="1"/>
    <col min="15896" max="16137" width="9.140625" style="38"/>
    <col min="16138" max="16138" width="24.42578125" style="38" customWidth="1"/>
    <col min="16139" max="16139" width="16.140625" style="38" customWidth="1"/>
    <col min="16140" max="16140" width="16.85546875" style="38" customWidth="1"/>
    <col min="16141" max="16141" width="17.28515625" style="38" customWidth="1"/>
    <col min="16142" max="16142" width="16.140625" style="38" customWidth="1"/>
    <col min="16143" max="16143" width="16.85546875" style="38" customWidth="1"/>
    <col min="16144" max="16144" width="17.28515625" style="38" customWidth="1"/>
    <col min="16145" max="16145" width="17.7109375" style="38" customWidth="1"/>
    <col min="16146" max="16146" width="17.28515625" style="38" customWidth="1"/>
    <col min="16147" max="16147" width="17.42578125" style="38" customWidth="1"/>
    <col min="16148" max="16148" width="22.140625" style="38" customWidth="1"/>
    <col min="16149" max="16150" width="9.140625" style="38"/>
    <col min="16151" max="16151" width="17.28515625" style="38" customWidth="1"/>
    <col min="16152" max="16384" width="9.140625" style="38"/>
  </cols>
  <sheetData>
    <row r="1" spans="1:21" x14ac:dyDescent="0.25">
      <c r="A1" s="622"/>
      <c r="B1" s="622"/>
      <c r="C1" s="622"/>
      <c r="D1" s="622"/>
      <c r="E1" s="622"/>
      <c r="F1" s="622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</row>
    <row r="2" spans="1:21" x14ac:dyDescent="0.25">
      <c r="S2" s="630" t="s">
        <v>575</v>
      </c>
      <c r="T2" s="630"/>
      <c r="U2" s="304"/>
    </row>
    <row r="3" spans="1:21" x14ac:dyDescent="0.25">
      <c r="A3" s="624" t="s">
        <v>655</v>
      </c>
      <c r="B3" s="624"/>
      <c r="C3" s="624"/>
      <c r="D3" s="624"/>
      <c r="E3" s="624"/>
      <c r="F3" s="624"/>
      <c r="G3" s="624"/>
      <c r="H3" s="623"/>
      <c r="I3" s="623"/>
      <c r="J3" s="623"/>
      <c r="K3" s="623"/>
      <c r="L3" s="623"/>
      <c r="M3" s="623"/>
      <c r="N3" s="623"/>
      <c r="O3" s="623"/>
      <c r="P3" s="623"/>
      <c r="Q3" s="623"/>
      <c r="R3" s="623"/>
      <c r="S3" s="623"/>
    </row>
    <row r="4" spans="1:21" ht="15.75" thickBot="1" x14ac:dyDescent="0.3">
      <c r="T4" s="305" t="s">
        <v>435</v>
      </c>
    </row>
    <row r="5" spans="1:21" ht="24.95" customHeight="1" thickTop="1" x14ac:dyDescent="0.25">
      <c r="A5" s="306" t="s">
        <v>436</v>
      </c>
      <c r="B5" s="625" t="s">
        <v>437</v>
      </c>
      <c r="C5" s="626"/>
      <c r="D5" s="626"/>
      <c r="E5" s="626"/>
      <c r="F5" s="626"/>
      <c r="G5" s="626"/>
      <c r="H5" s="627" t="s">
        <v>438</v>
      </c>
      <c r="I5" s="626"/>
      <c r="J5" s="626"/>
      <c r="K5" s="626"/>
      <c r="L5" s="626"/>
      <c r="M5" s="626"/>
      <c r="N5" s="628" t="s">
        <v>439</v>
      </c>
      <c r="O5" s="629"/>
      <c r="P5" s="629"/>
      <c r="Q5" s="629"/>
      <c r="R5" s="629"/>
      <c r="S5" s="629"/>
      <c r="T5" s="307" t="s">
        <v>440</v>
      </c>
    </row>
    <row r="6" spans="1:21" ht="39" thickBot="1" x14ac:dyDescent="0.3">
      <c r="A6" s="308"/>
      <c r="B6" s="309" t="s">
        <v>251</v>
      </c>
      <c r="C6" s="310" t="s">
        <v>154</v>
      </c>
      <c r="D6" s="311" t="s">
        <v>159</v>
      </c>
      <c r="E6" s="311" t="s">
        <v>485</v>
      </c>
      <c r="F6" s="311" t="s">
        <v>484</v>
      </c>
      <c r="G6" s="312" t="s">
        <v>486</v>
      </c>
      <c r="H6" s="309" t="s">
        <v>251</v>
      </c>
      <c r="I6" s="310" t="s">
        <v>154</v>
      </c>
      <c r="J6" s="311" t="s">
        <v>159</v>
      </c>
      <c r="K6" s="311" t="s">
        <v>485</v>
      </c>
      <c r="L6" s="311" t="s">
        <v>484</v>
      </c>
      <c r="M6" s="312" t="s">
        <v>486</v>
      </c>
      <c r="N6" s="309" t="s">
        <v>251</v>
      </c>
      <c r="O6" s="310" t="s">
        <v>154</v>
      </c>
      <c r="P6" s="311" t="s">
        <v>159</v>
      </c>
      <c r="Q6" s="311" t="s">
        <v>485</v>
      </c>
      <c r="R6" s="311" t="s">
        <v>484</v>
      </c>
      <c r="S6" s="312" t="s">
        <v>556</v>
      </c>
      <c r="T6" s="313" t="s">
        <v>441</v>
      </c>
    </row>
    <row r="7" spans="1:21" ht="15.75" thickTop="1" x14ac:dyDescent="0.25">
      <c r="A7" s="314" t="s">
        <v>442</v>
      </c>
      <c r="B7" s="388"/>
      <c r="C7" s="389"/>
      <c r="D7" s="389"/>
      <c r="E7" s="389"/>
      <c r="F7" s="389"/>
      <c r="G7" s="389"/>
      <c r="H7" s="390"/>
      <c r="I7" s="389"/>
      <c r="J7" s="389"/>
      <c r="K7" s="389"/>
      <c r="L7" s="389"/>
      <c r="M7" s="389"/>
      <c r="N7" s="390">
        <f>+'2. Önkormányzat'!E15</f>
        <v>98801172</v>
      </c>
      <c r="O7" s="389">
        <f>+'3. PH'!E15</f>
        <v>57310312</v>
      </c>
      <c r="P7" s="389">
        <f>+'4.GondozásiKp'!E15</f>
        <v>73465436</v>
      </c>
      <c r="Q7" s="389">
        <f>+'5. Könyvtár'!E15</f>
        <v>4139200</v>
      </c>
      <c r="R7" s="389">
        <f>+'6. Konyha'!E15</f>
        <v>22936800</v>
      </c>
      <c r="S7" s="389">
        <f>+'7. Óvoda'!E15</f>
        <v>68206938</v>
      </c>
      <c r="T7" s="387">
        <f t="shared" ref="T7:T19" si="0">SUM(B7:S7)</f>
        <v>324859858</v>
      </c>
    </row>
    <row r="8" spans="1:21" ht="15.75" thickBot="1" x14ac:dyDescent="0.3">
      <c r="A8" s="318" t="s">
        <v>443</v>
      </c>
      <c r="B8" s="391"/>
      <c r="C8" s="23"/>
      <c r="D8" s="23"/>
      <c r="E8" s="23"/>
      <c r="F8" s="23"/>
      <c r="G8" s="23"/>
      <c r="H8" s="392"/>
      <c r="I8" s="23"/>
      <c r="J8" s="23"/>
      <c r="K8" s="23"/>
      <c r="L8" s="23"/>
      <c r="M8" s="23"/>
      <c r="N8" s="392">
        <f>+'2. Önkormányzat'!E17</f>
        <v>15314181.66</v>
      </c>
      <c r="O8" s="23">
        <f>+'3. PH'!E17</f>
        <v>9149650.1600000001</v>
      </c>
      <c r="P8" s="389">
        <f>+'4.GondozásiKp'!E17</f>
        <v>11387142.58</v>
      </c>
      <c r="Q8" s="389">
        <f>+'5. Könyvtár'!E17</f>
        <v>641576</v>
      </c>
      <c r="R8" s="389">
        <f>+'6. Konyha'!E17</f>
        <v>3555204</v>
      </c>
      <c r="S8" s="389">
        <f>+'7. Óvoda'!E17</f>
        <v>10572075.390000001</v>
      </c>
      <c r="T8" s="387">
        <f t="shared" si="0"/>
        <v>50619829.789999999</v>
      </c>
    </row>
    <row r="9" spans="1:21" ht="15.75" thickBot="1" x14ac:dyDescent="0.3">
      <c r="A9" s="321" t="s">
        <v>444</v>
      </c>
      <c r="B9" s="391"/>
      <c r="C9" s="23"/>
      <c r="D9" s="23"/>
      <c r="E9" s="23"/>
      <c r="F9" s="23"/>
      <c r="G9" s="23"/>
      <c r="H9" s="392"/>
      <c r="I9" s="23"/>
      <c r="J9" s="23"/>
      <c r="K9" s="23"/>
      <c r="L9" s="23"/>
      <c r="M9" s="23"/>
      <c r="N9" s="392">
        <f>+'2. Önkormányzat'!E38</f>
        <v>112960687</v>
      </c>
      <c r="O9" s="23">
        <f>+'3. PH'!E38</f>
        <v>8262870.0800000001</v>
      </c>
      <c r="P9" s="389">
        <f>+'4.GondozásiKp'!E38</f>
        <v>44333550</v>
      </c>
      <c r="Q9" s="389">
        <f>+'5. Könyvtár'!E38</f>
        <v>9224050</v>
      </c>
      <c r="R9" s="389">
        <f>+'6. Konyha'!E38</f>
        <v>58026810</v>
      </c>
      <c r="S9" s="389">
        <f>+'7. Óvoda'!E38</f>
        <v>10659720</v>
      </c>
      <c r="T9" s="387">
        <f t="shared" si="0"/>
        <v>243467687.07999998</v>
      </c>
    </row>
    <row r="10" spans="1:21" ht="15.75" thickBot="1" x14ac:dyDescent="0.3">
      <c r="A10" s="321" t="s">
        <v>445</v>
      </c>
      <c r="B10" s="391"/>
      <c r="C10" s="23"/>
      <c r="D10" s="23"/>
      <c r="E10" s="23"/>
      <c r="F10" s="23"/>
      <c r="G10" s="23"/>
      <c r="H10" s="392"/>
      <c r="I10" s="23"/>
      <c r="J10" s="23"/>
      <c r="K10" s="23"/>
      <c r="L10" s="23"/>
      <c r="M10" s="23"/>
      <c r="N10" s="392">
        <f>+'2. Önkormányzat'!E42</f>
        <v>5500000</v>
      </c>
      <c r="O10" s="23">
        <f>+'3. PH'!E45</f>
        <v>0</v>
      </c>
      <c r="P10" s="23">
        <f>'4.GondozásiKp'!E45</f>
        <v>0</v>
      </c>
      <c r="Q10" s="23">
        <f>+'5. Könyvtár'!E45</f>
        <v>0</v>
      </c>
      <c r="R10" s="23">
        <f>+'6. Konyha'!E45</f>
        <v>0</v>
      </c>
      <c r="S10" s="23">
        <f>+'7. Óvoda'!E45</f>
        <v>0</v>
      </c>
      <c r="T10" s="387">
        <f t="shared" si="0"/>
        <v>5500000</v>
      </c>
    </row>
    <row r="11" spans="1:21" ht="23.25" thickBot="1" x14ac:dyDescent="0.3">
      <c r="A11" s="321" t="s">
        <v>446</v>
      </c>
      <c r="B11" s="391"/>
      <c r="C11" s="23"/>
      <c r="D11" s="23"/>
      <c r="E11" s="23"/>
      <c r="F11" s="23"/>
      <c r="G11" s="23"/>
      <c r="H11" s="392"/>
      <c r="I11" s="23"/>
      <c r="J11" s="23"/>
      <c r="K11" s="23"/>
      <c r="L11" s="23"/>
      <c r="M11" s="23"/>
      <c r="N11" s="392">
        <f>+'2. Önkormányzat'!E51-5000000-Összesítő!E48</f>
        <v>12567153</v>
      </c>
      <c r="O11" s="23"/>
      <c r="P11" s="23">
        <f>'4.GondozásiKp'!E50</f>
        <v>0</v>
      </c>
      <c r="Q11" s="23">
        <f>+'5. Könyvtár'!E50</f>
        <v>0</v>
      </c>
      <c r="R11" s="23">
        <f>+'6. Konyha'!E50</f>
        <v>0</v>
      </c>
      <c r="S11" s="23">
        <f>+'7. Óvoda'!E50</f>
        <v>0</v>
      </c>
      <c r="T11" s="387">
        <f t="shared" si="0"/>
        <v>12567153</v>
      </c>
    </row>
    <row r="12" spans="1:21" ht="23.25" thickBot="1" x14ac:dyDescent="0.3">
      <c r="A12" s="321" t="s">
        <v>447</v>
      </c>
      <c r="B12" s="391">
        <f>+Összesítő!E48</f>
        <v>750000</v>
      </c>
      <c r="C12" s="23"/>
      <c r="D12" s="23"/>
      <c r="E12" s="23"/>
      <c r="F12" s="23"/>
      <c r="G12" s="23"/>
      <c r="H12" s="392"/>
      <c r="I12" s="23"/>
      <c r="J12" s="23"/>
      <c r="K12" s="23"/>
      <c r="L12" s="23"/>
      <c r="M12" s="23"/>
      <c r="N12" s="392">
        <v>0</v>
      </c>
      <c r="O12" s="23"/>
      <c r="P12" s="23">
        <f>'4.GondozásiKp'!E53</f>
        <v>0</v>
      </c>
      <c r="Q12" s="23">
        <f>+'5. Könyvtár'!E53</f>
        <v>0</v>
      </c>
      <c r="R12" s="23"/>
      <c r="S12" s="23"/>
      <c r="T12" s="387">
        <f t="shared" si="0"/>
        <v>750000</v>
      </c>
    </row>
    <row r="13" spans="1:21" ht="34.5" thickBot="1" x14ac:dyDescent="0.3">
      <c r="A13" s="321" t="s">
        <v>448</v>
      </c>
      <c r="B13" s="391"/>
      <c r="C13" s="23"/>
      <c r="D13" s="23"/>
      <c r="E13" s="23"/>
      <c r="F13" s="23"/>
      <c r="G13" s="23"/>
      <c r="H13" s="392"/>
      <c r="I13" s="23"/>
      <c r="J13" s="23"/>
      <c r="K13" s="23"/>
      <c r="L13" s="23"/>
      <c r="M13" s="23"/>
      <c r="N13" s="392">
        <f>+'2. Önkormányzat'!E68</f>
        <v>130000</v>
      </c>
      <c r="O13" s="23"/>
      <c r="P13" s="23"/>
      <c r="Q13" s="23"/>
      <c r="R13" s="23"/>
      <c r="S13" s="23"/>
      <c r="T13" s="387">
        <f t="shared" si="0"/>
        <v>130000</v>
      </c>
    </row>
    <row r="14" spans="1:21" ht="34.5" thickBot="1" x14ac:dyDescent="0.3">
      <c r="A14" s="321" t="s">
        <v>449</v>
      </c>
      <c r="B14" s="391"/>
      <c r="C14" s="23"/>
      <c r="D14" s="23"/>
      <c r="E14" s="23"/>
      <c r="F14" s="23"/>
      <c r="G14" s="23"/>
      <c r="H14" s="392"/>
      <c r="I14" s="23"/>
      <c r="J14" s="23"/>
      <c r="K14" s="23"/>
      <c r="L14" s="23"/>
      <c r="M14" s="23"/>
      <c r="N14" s="392"/>
      <c r="O14" s="23"/>
      <c r="P14" s="23"/>
      <c r="Q14" s="23"/>
      <c r="R14" s="23"/>
      <c r="S14" s="23"/>
      <c r="T14" s="387">
        <f t="shared" si="0"/>
        <v>0</v>
      </c>
    </row>
    <row r="15" spans="1:21" ht="15.75" thickBot="1" x14ac:dyDescent="0.3">
      <c r="A15" s="321" t="s">
        <v>450</v>
      </c>
      <c r="B15" s="391"/>
      <c r="C15" s="23"/>
      <c r="D15" s="23"/>
      <c r="E15" s="23"/>
      <c r="F15" s="23"/>
      <c r="G15" s="23"/>
      <c r="H15" s="392"/>
      <c r="I15" s="23"/>
      <c r="J15" s="23"/>
      <c r="K15" s="23"/>
      <c r="L15" s="23"/>
      <c r="M15" s="23"/>
      <c r="N15" s="392"/>
      <c r="O15" s="23"/>
      <c r="P15" s="23"/>
      <c r="Q15" s="23"/>
      <c r="R15" s="23"/>
      <c r="S15" s="23"/>
      <c r="T15" s="387">
        <f t="shared" si="0"/>
        <v>0</v>
      </c>
    </row>
    <row r="16" spans="1:21" ht="23.25" thickBot="1" x14ac:dyDescent="0.3">
      <c r="A16" s="322" t="s">
        <v>451</v>
      </c>
      <c r="B16" s="391"/>
      <c r="C16" s="23"/>
      <c r="D16" s="23"/>
      <c r="E16" s="23"/>
      <c r="F16" s="23"/>
      <c r="G16" s="23"/>
      <c r="H16" s="392"/>
      <c r="I16" s="23"/>
      <c r="J16" s="23"/>
      <c r="K16" s="23"/>
      <c r="L16" s="23"/>
      <c r="M16" s="23"/>
      <c r="N16" s="392">
        <f>+Összesítő!E50</f>
        <v>5000000</v>
      </c>
      <c r="O16" s="23"/>
      <c r="P16" s="23"/>
      <c r="Q16" s="23"/>
      <c r="R16" s="23"/>
      <c r="S16" s="23"/>
      <c r="T16" s="387">
        <f t="shared" si="0"/>
        <v>5000000</v>
      </c>
    </row>
    <row r="17" spans="1:21" x14ac:dyDescent="0.25">
      <c r="A17" s="323" t="s">
        <v>452</v>
      </c>
      <c r="B17" s="391"/>
      <c r="C17" s="23"/>
      <c r="D17" s="23"/>
      <c r="E17" s="23"/>
      <c r="F17" s="23"/>
      <c r="G17" s="23"/>
      <c r="H17" s="392"/>
      <c r="I17" s="23"/>
      <c r="J17" s="23"/>
      <c r="K17" s="23"/>
      <c r="L17" s="23"/>
      <c r="M17" s="23"/>
      <c r="N17" s="392">
        <f>+'2. Önkormányzat'!E67+'2. Önkormányzat'!E61</f>
        <v>0</v>
      </c>
      <c r="O17" s="23">
        <f>+'3. PH'!E62</f>
        <v>0</v>
      </c>
      <c r="P17" s="389">
        <f>+'4.GondozásiKp'!E68+'4.GondozásiKp'!E62</f>
        <v>0</v>
      </c>
      <c r="Q17" s="389">
        <f>+'5. Könyvtár'!E62+'5. Könyvtár'!E68</f>
        <v>0</v>
      </c>
      <c r="R17" s="389">
        <f>+'6. Konyha'!E57</f>
        <v>3175000</v>
      </c>
      <c r="S17" s="389">
        <f>+'7. Óvoda'!E68+'7. Óvoda'!E62</f>
        <v>0</v>
      </c>
      <c r="T17" s="387">
        <f t="shared" si="0"/>
        <v>3175000</v>
      </c>
      <c r="U17" s="382"/>
    </row>
    <row r="18" spans="1:21" ht="15.75" thickBot="1" x14ac:dyDescent="0.3">
      <c r="A18" s="323" t="s">
        <v>453</v>
      </c>
      <c r="B18" s="391"/>
      <c r="C18" s="23"/>
      <c r="D18" s="23"/>
      <c r="E18" s="23"/>
      <c r="F18" s="23"/>
      <c r="G18" s="23"/>
      <c r="H18" s="392"/>
      <c r="I18" s="23"/>
      <c r="J18" s="23"/>
      <c r="K18" s="23"/>
      <c r="L18" s="23"/>
      <c r="M18" s="23"/>
      <c r="N18" s="392">
        <f>+'2. Önkormányzat'!E81</f>
        <v>0</v>
      </c>
      <c r="O18" s="23"/>
      <c r="P18" s="389">
        <f>'4.GondozásiKp'!E82</f>
        <v>0</v>
      </c>
      <c r="Q18" s="389"/>
      <c r="R18" s="389"/>
      <c r="S18" s="389"/>
      <c r="T18" s="387">
        <f t="shared" si="0"/>
        <v>0</v>
      </c>
    </row>
    <row r="19" spans="1:21" ht="23.25" thickBot="1" x14ac:dyDescent="0.3">
      <c r="A19" s="321" t="s">
        <v>454</v>
      </c>
      <c r="B19" s="391"/>
      <c r="C19" s="23"/>
      <c r="D19" s="23"/>
      <c r="E19" s="23"/>
      <c r="F19" s="23"/>
      <c r="G19" s="23"/>
      <c r="H19" s="392"/>
      <c r="I19" s="23"/>
      <c r="J19" s="23"/>
      <c r="K19" s="23"/>
      <c r="L19" s="23"/>
      <c r="M19" s="23"/>
      <c r="N19" s="392"/>
      <c r="O19" s="23"/>
      <c r="P19" s="23"/>
      <c r="Q19" s="23"/>
      <c r="R19" s="23"/>
      <c r="S19" s="23"/>
      <c r="T19" s="387">
        <f t="shared" si="0"/>
        <v>0</v>
      </c>
    </row>
    <row r="20" spans="1:21" ht="23.25" thickBot="1" x14ac:dyDescent="0.3">
      <c r="A20" s="321" t="s">
        <v>455</v>
      </c>
      <c r="B20" s="391"/>
      <c r="C20" s="23"/>
      <c r="D20" s="23"/>
      <c r="E20" s="23"/>
      <c r="F20" s="23"/>
      <c r="G20" s="23"/>
      <c r="H20" s="392"/>
      <c r="I20" s="23"/>
      <c r="J20" s="23"/>
      <c r="K20" s="23"/>
      <c r="L20" s="23"/>
      <c r="M20" s="23"/>
      <c r="N20" s="392">
        <f>+'2. Önkormányzat'!E72</f>
        <v>0</v>
      </c>
      <c r="O20" s="23"/>
      <c r="P20" s="23"/>
      <c r="Q20" s="23"/>
      <c r="R20" s="23"/>
      <c r="S20" s="23"/>
      <c r="T20" s="387"/>
    </row>
    <row r="21" spans="1:21" ht="34.5" thickBot="1" x14ac:dyDescent="0.3">
      <c r="A21" s="321" t="s">
        <v>456</v>
      </c>
      <c r="B21" s="391"/>
      <c r="C21" s="23"/>
      <c r="D21" s="23"/>
      <c r="E21" s="23"/>
      <c r="F21" s="23"/>
      <c r="G21" s="23"/>
      <c r="H21" s="392"/>
      <c r="I21" s="23"/>
      <c r="J21" s="23"/>
      <c r="K21" s="23"/>
      <c r="L21" s="23"/>
      <c r="M21" s="23"/>
      <c r="N21" s="392"/>
      <c r="O21" s="23"/>
      <c r="P21" s="23"/>
      <c r="Q21" s="23"/>
      <c r="R21" s="23"/>
      <c r="S21" s="23"/>
      <c r="T21" s="387">
        <f t="shared" ref="T21:T27" si="1">SUM(B21:S21)</f>
        <v>0</v>
      </c>
    </row>
    <row r="22" spans="1:21" ht="34.5" thickBot="1" x14ac:dyDescent="0.3">
      <c r="A22" s="321" t="s">
        <v>457</v>
      </c>
      <c r="B22" s="391"/>
      <c r="C22" s="23"/>
      <c r="D22" s="23"/>
      <c r="E22" s="23"/>
      <c r="F22" s="23"/>
      <c r="G22" s="23"/>
      <c r="H22" s="392"/>
      <c r="I22" s="23"/>
      <c r="J22" s="23"/>
      <c r="K22" s="23"/>
      <c r="L22" s="23"/>
      <c r="M22" s="23"/>
      <c r="N22" s="392">
        <f>+'2. Önkormányzat'!E70</f>
        <v>0</v>
      </c>
      <c r="O22" s="23"/>
      <c r="P22" s="23"/>
      <c r="Q22" s="23"/>
      <c r="R22" s="23"/>
      <c r="S22" s="23"/>
      <c r="T22" s="387">
        <f t="shared" si="1"/>
        <v>0</v>
      </c>
    </row>
    <row r="23" spans="1:21" ht="23.25" thickBot="1" x14ac:dyDescent="0.3">
      <c r="A23" s="321" t="s">
        <v>458</v>
      </c>
      <c r="B23" s="391"/>
      <c r="C23" s="23"/>
      <c r="D23" s="23"/>
      <c r="E23" s="23"/>
      <c r="F23" s="23"/>
      <c r="G23" s="23"/>
      <c r="H23" s="392"/>
      <c r="I23" s="23"/>
      <c r="J23" s="23"/>
      <c r="K23" s="23"/>
      <c r="L23" s="23"/>
      <c r="M23" s="23"/>
      <c r="N23" s="392"/>
      <c r="O23" s="23"/>
      <c r="P23" s="23"/>
      <c r="Q23" s="23"/>
      <c r="R23" s="23"/>
      <c r="S23" s="23"/>
      <c r="T23" s="387">
        <f t="shared" si="1"/>
        <v>0</v>
      </c>
    </row>
    <row r="24" spans="1:21" ht="15.75" thickBot="1" x14ac:dyDescent="0.3">
      <c r="A24" s="324" t="s">
        <v>459</v>
      </c>
      <c r="B24" s="391"/>
      <c r="C24" s="23"/>
      <c r="D24" s="23"/>
      <c r="E24" s="23"/>
      <c r="F24" s="23"/>
      <c r="G24" s="23"/>
      <c r="H24" s="392"/>
      <c r="I24" s="23"/>
      <c r="J24" s="23"/>
      <c r="K24" s="23"/>
      <c r="L24" s="23"/>
      <c r="M24" s="23"/>
      <c r="N24" s="392"/>
      <c r="O24" s="23"/>
      <c r="P24" s="23"/>
      <c r="Q24" s="23"/>
      <c r="R24" s="23"/>
      <c r="S24" s="23"/>
      <c r="T24" s="387">
        <f t="shared" si="1"/>
        <v>0</v>
      </c>
    </row>
    <row r="25" spans="1:21" ht="23.25" thickBot="1" x14ac:dyDescent="0.3">
      <c r="A25" s="321" t="s">
        <v>460</v>
      </c>
      <c r="B25" s="391"/>
      <c r="C25" s="23"/>
      <c r="D25" s="23"/>
      <c r="E25" s="23"/>
      <c r="F25" s="23"/>
      <c r="G25" s="23"/>
      <c r="H25" s="392"/>
      <c r="I25" s="23"/>
      <c r="J25" s="23"/>
      <c r="K25" s="23"/>
      <c r="L25" s="23"/>
      <c r="M25" s="23"/>
      <c r="N25" s="392">
        <f>+'2. Önkormányzat'!E74</f>
        <v>190000000</v>
      </c>
      <c r="O25" s="23"/>
      <c r="P25" s="23">
        <f>'4.GondozásiKp'!E81</f>
        <v>0</v>
      </c>
      <c r="Q25" s="23"/>
      <c r="R25" s="23"/>
      <c r="S25" s="23"/>
      <c r="T25" s="387">
        <f t="shared" si="1"/>
        <v>190000000</v>
      </c>
    </row>
    <row r="26" spans="1:21" ht="23.25" thickBot="1" x14ac:dyDescent="0.3">
      <c r="A26" s="321" t="s">
        <v>461</v>
      </c>
      <c r="B26" s="391"/>
      <c r="C26" s="23"/>
      <c r="D26" s="23"/>
      <c r="E26" s="23"/>
      <c r="F26" s="23"/>
      <c r="G26" s="23"/>
      <c r="H26" s="392"/>
      <c r="I26" s="23"/>
      <c r="J26" s="23"/>
      <c r="K26" s="23"/>
      <c r="L26" s="23"/>
      <c r="M26" s="23"/>
      <c r="N26" s="392">
        <v>0</v>
      </c>
      <c r="O26" s="23"/>
      <c r="P26" s="23"/>
      <c r="Q26" s="23"/>
      <c r="R26" s="23"/>
      <c r="S26" s="23"/>
      <c r="T26" s="387">
        <f t="shared" si="1"/>
        <v>0</v>
      </c>
    </row>
    <row r="27" spans="1:21" ht="23.25" thickBot="1" x14ac:dyDescent="0.3">
      <c r="A27" s="322" t="s">
        <v>462</v>
      </c>
      <c r="B27" s="391"/>
      <c r="C27" s="23"/>
      <c r="D27" s="23"/>
      <c r="E27" s="23"/>
      <c r="F27" s="23"/>
      <c r="G27" s="23"/>
      <c r="H27" s="392"/>
      <c r="I27" s="23"/>
      <c r="J27" s="23"/>
      <c r="K27" s="23"/>
      <c r="L27" s="23"/>
      <c r="M27" s="23"/>
      <c r="N27" s="392">
        <f>+'2. Önkormányzat'!E77</f>
        <v>302939084</v>
      </c>
      <c r="O27" s="23"/>
      <c r="P27" s="23">
        <f>'4.GondozásiKp'!E83</f>
        <v>0</v>
      </c>
      <c r="Q27" s="23"/>
      <c r="R27" s="23"/>
      <c r="S27" s="23"/>
      <c r="T27" s="387">
        <f t="shared" si="1"/>
        <v>302939084</v>
      </c>
    </row>
    <row r="28" spans="1:21" ht="23.25" thickBot="1" x14ac:dyDescent="0.3">
      <c r="A28" s="324" t="s">
        <v>463</v>
      </c>
      <c r="B28" s="325"/>
      <c r="C28" s="326"/>
      <c r="D28" s="326"/>
      <c r="E28" s="326"/>
      <c r="F28" s="326"/>
      <c r="G28" s="326"/>
      <c r="H28" s="327"/>
      <c r="I28" s="326"/>
      <c r="J28" s="326"/>
      <c r="K28" s="326"/>
      <c r="L28" s="326"/>
      <c r="M28" s="326"/>
      <c r="N28" s="327"/>
      <c r="O28" s="326"/>
      <c r="P28" s="326"/>
      <c r="Q28" s="326"/>
      <c r="R28" s="326"/>
      <c r="S28" s="326"/>
      <c r="T28" s="328">
        <f t="shared" ref="T28" si="2">SUM(B28:S28)</f>
        <v>0</v>
      </c>
    </row>
    <row r="29" spans="1:21" ht="19.5" thickTop="1" thickBot="1" x14ac:dyDescent="0.3">
      <c r="A29" s="329" t="s">
        <v>464</v>
      </c>
      <c r="B29" s="330">
        <f t="shared" ref="B29:O29" si="3">SUM(B7:B28)</f>
        <v>750000</v>
      </c>
      <c r="C29" s="330">
        <f t="shared" si="3"/>
        <v>0</v>
      </c>
      <c r="D29" s="331"/>
      <c r="E29" s="331"/>
      <c r="F29" s="331"/>
      <c r="G29" s="332">
        <f t="shared" si="3"/>
        <v>0</v>
      </c>
      <c r="H29" s="330">
        <f t="shared" si="3"/>
        <v>0</v>
      </c>
      <c r="I29" s="330">
        <f t="shared" si="3"/>
        <v>0</v>
      </c>
      <c r="J29" s="331"/>
      <c r="K29" s="331"/>
      <c r="L29" s="331"/>
      <c r="M29" s="332">
        <f t="shared" si="3"/>
        <v>0</v>
      </c>
      <c r="N29" s="330">
        <f>SUM(N7:N28)</f>
        <v>743212277.65999997</v>
      </c>
      <c r="O29" s="330">
        <f t="shared" si="3"/>
        <v>74722832.239999995</v>
      </c>
      <c r="P29" s="330">
        <f>SUM(P7:P28)</f>
        <v>129186128.58</v>
      </c>
      <c r="Q29" s="330">
        <f t="shared" ref="Q29:R29" si="4">SUM(Q7:Q28)</f>
        <v>14004826</v>
      </c>
      <c r="R29" s="330">
        <f t="shared" si="4"/>
        <v>87693814</v>
      </c>
      <c r="S29" s="330">
        <f>SUM(S7:S28)</f>
        <v>89438733.390000001</v>
      </c>
      <c r="T29" s="333">
        <f>SUM(B29:S29)-N27-N28</f>
        <v>836069527.87000012</v>
      </c>
    </row>
    <row r="30" spans="1:21" ht="23.25" thickTop="1" x14ac:dyDescent="0.25">
      <c r="A30" s="334" t="s">
        <v>465</v>
      </c>
      <c r="B30" s="315"/>
      <c r="C30" s="316"/>
      <c r="D30" s="316"/>
      <c r="E30" s="316"/>
      <c r="F30" s="316"/>
      <c r="G30" s="316"/>
      <c r="H30" s="317"/>
      <c r="I30" s="316"/>
      <c r="J30" s="316"/>
      <c r="K30" s="316"/>
      <c r="L30" s="316"/>
      <c r="M30" s="316"/>
      <c r="N30" s="392">
        <f>+'2. Önkormányzat'!E113</f>
        <v>42430700</v>
      </c>
      <c r="O30" s="316">
        <f>+'3. PH'!E113</f>
        <v>4763000</v>
      </c>
      <c r="P30" s="316">
        <f>+'4.GondozásiKp'!E113</f>
        <v>51519840</v>
      </c>
      <c r="Q30" s="316">
        <f>+'5. Könyvtár'!E113</f>
        <v>29000</v>
      </c>
      <c r="R30" s="316">
        <f>+'6. Konyha'!E113</f>
        <v>35794410</v>
      </c>
      <c r="S30" s="316">
        <f>+'7. Óvoda'!E113</f>
        <v>1000</v>
      </c>
      <c r="T30" s="387">
        <f>SUM(B30:S30)</f>
        <v>134537950</v>
      </c>
    </row>
    <row r="31" spans="1:21" ht="22.5" x14ac:dyDescent="0.25">
      <c r="A31" s="334" t="s">
        <v>466</v>
      </c>
      <c r="B31" s="315"/>
      <c r="C31" s="316"/>
      <c r="D31" s="316"/>
      <c r="E31" s="316"/>
      <c r="F31" s="316"/>
      <c r="G31" s="316"/>
      <c r="H31" s="317"/>
      <c r="I31" s="316"/>
      <c r="J31" s="316"/>
      <c r="K31" s="316"/>
      <c r="L31" s="316"/>
      <c r="M31" s="316"/>
      <c r="N31" s="392">
        <f>+'2. Önkormányzat'!E88</f>
        <v>347141374</v>
      </c>
      <c r="O31" s="316">
        <f>+'3. PH'!E95</f>
        <v>0</v>
      </c>
      <c r="P31" s="316"/>
      <c r="Q31" s="316"/>
      <c r="R31" s="316"/>
      <c r="S31" s="316"/>
      <c r="T31" s="387">
        <f>SUM(B31:S31)</f>
        <v>347141374</v>
      </c>
    </row>
    <row r="32" spans="1:21" ht="22.5" x14ac:dyDescent="0.25">
      <c r="A32" s="335" t="s">
        <v>467</v>
      </c>
      <c r="B32" s="319"/>
      <c r="C32" s="28"/>
      <c r="D32" s="28"/>
      <c r="E32" s="28"/>
      <c r="F32" s="28"/>
      <c r="G32" s="28"/>
      <c r="H32" s="320"/>
      <c r="I32" s="28"/>
      <c r="J32" s="28"/>
      <c r="K32" s="28"/>
      <c r="L32" s="28"/>
      <c r="M32" s="28"/>
      <c r="N32" s="320">
        <f>+'2. Önkormányzat'!E89</f>
        <v>83424984</v>
      </c>
      <c r="O32" s="28"/>
      <c r="P32" s="316"/>
      <c r="Q32" s="316"/>
      <c r="R32" s="316"/>
      <c r="S32" s="316"/>
      <c r="T32" s="387">
        <f t="shared" ref="T32:T48" si="5">SUM(B32:S32)</f>
        <v>83424984</v>
      </c>
    </row>
    <row r="33" spans="1:20" ht="22.5" x14ac:dyDescent="0.25">
      <c r="A33" s="335" t="s">
        <v>468</v>
      </c>
      <c r="B33" s="319"/>
      <c r="C33" s="28"/>
      <c r="D33" s="28"/>
      <c r="E33" s="28"/>
      <c r="F33" s="28"/>
      <c r="G33" s="28"/>
      <c r="H33" s="320"/>
      <c r="I33" s="28"/>
      <c r="J33" s="28"/>
      <c r="K33" s="28"/>
      <c r="L33" s="28"/>
      <c r="M33" s="28"/>
      <c r="N33" s="320"/>
      <c r="O33" s="28"/>
      <c r="P33" s="316"/>
      <c r="Q33" s="316"/>
      <c r="R33" s="316"/>
      <c r="S33" s="316"/>
      <c r="T33" s="387">
        <f t="shared" si="5"/>
        <v>0</v>
      </c>
    </row>
    <row r="34" spans="1:20" x14ac:dyDescent="0.25">
      <c r="A34" s="335" t="s">
        <v>469</v>
      </c>
      <c r="B34" s="319"/>
      <c r="C34" s="28"/>
      <c r="D34" s="28"/>
      <c r="E34" s="28"/>
      <c r="F34" s="28"/>
      <c r="G34" s="28"/>
      <c r="H34" s="320"/>
      <c r="I34" s="28"/>
      <c r="J34" s="28"/>
      <c r="K34" s="28"/>
      <c r="L34" s="28"/>
      <c r="M34" s="28"/>
      <c r="N34" s="320"/>
      <c r="O34" s="28"/>
      <c r="P34" s="316"/>
      <c r="Q34" s="316"/>
      <c r="R34" s="316"/>
      <c r="S34" s="316"/>
      <c r="T34" s="387">
        <f t="shared" si="5"/>
        <v>0</v>
      </c>
    </row>
    <row r="35" spans="1:20" x14ac:dyDescent="0.25">
      <c r="A35" s="335" t="s">
        <v>413</v>
      </c>
      <c r="B35" s="319"/>
      <c r="C35" s="28"/>
      <c r="D35" s="28"/>
      <c r="E35" s="28"/>
      <c r="F35" s="28"/>
      <c r="G35" s="28"/>
      <c r="H35" s="320"/>
      <c r="I35" s="28"/>
      <c r="J35" s="28"/>
      <c r="K35" s="28"/>
      <c r="L35" s="28"/>
      <c r="M35" s="28"/>
      <c r="N35" s="320">
        <f>+'2. Önkormányzat'!E102</f>
        <v>36346000</v>
      </c>
      <c r="O35" s="28"/>
      <c r="P35" s="316"/>
      <c r="Q35" s="316"/>
      <c r="R35" s="316"/>
      <c r="S35" s="316"/>
      <c r="T35" s="387">
        <f t="shared" si="5"/>
        <v>36346000</v>
      </c>
    </row>
    <row r="36" spans="1:20" ht="23.25" thickBot="1" x14ac:dyDescent="0.3">
      <c r="A36" s="336" t="s">
        <v>470</v>
      </c>
      <c r="B36" s="319"/>
      <c r="C36" s="28"/>
      <c r="D36" s="28"/>
      <c r="E36" s="28"/>
      <c r="F36" s="28"/>
      <c r="G36" s="28"/>
      <c r="H36" s="320"/>
      <c r="I36" s="28"/>
      <c r="J36" s="28"/>
      <c r="K36" s="28"/>
      <c r="L36" s="28"/>
      <c r="M36" s="28"/>
      <c r="N36" s="320"/>
      <c r="O36" s="28"/>
      <c r="P36" s="316"/>
      <c r="Q36" s="316"/>
      <c r="R36" s="316"/>
      <c r="S36" s="316"/>
      <c r="T36" s="387">
        <f t="shared" si="5"/>
        <v>0</v>
      </c>
    </row>
    <row r="37" spans="1:20" ht="23.25" thickBot="1" x14ac:dyDescent="0.3">
      <c r="A37" s="336" t="s">
        <v>471</v>
      </c>
      <c r="B37" s="319"/>
      <c r="C37" s="28"/>
      <c r="D37" s="28"/>
      <c r="E37" s="28"/>
      <c r="F37" s="28"/>
      <c r="G37" s="28"/>
      <c r="H37" s="320"/>
      <c r="I37" s="28"/>
      <c r="J37" s="28"/>
      <c r="K37" s="28"/>
      <c r="L37" s="28"/>
      <c r="M37" s="28"/>
      <c r="N37" s="320"/>
      <c r="O37" s="28"/>
      <c r="P37" s="316"/>
      <c r="Q37" s="316"/>
      <c r="R37" s="316"/>
      <c r="S37" s="316"/>
      <c r="T37" s="393">
        <f t="shared" si="5"/>
        <v>0</v>
      </c>
    </row>
    <row r="38" spans="1:20" x14ac:dyDescent="0.25">
      <c r="A38" s="337" t="s">
        <v>472</v>
      </c>
      <c r="B38" s="319"/>
      <c r="C38" s="28"/>
      <c r="D38" s="28"/>
      <c r="E38" s="28"/>
      <c r="F38" s="28"/>
      <c r="G38" s="28"/>
      <c r="H38" s="320"/>
      <c r="I38" s="28"/>
      <c r="J38" s="28"/>
      <c r="K38" s="28"/>
      <c r="L38" s="28"/>
      <c r="M38" s="28"/>
      <c r="N38" s="320"/>
      <c r="O38" s="316">
        <f>+'3. PH'!E131</f>
        <v>69959832</v>
      </c>
      <c r="P38" s="316">
        <f>+'4.GondozásiKp'!E131</f>
        <v>77666289</v>
      </c>
      <c r="Q38" s="316">
        <f>+'5. Könyvtár'!E131</f>
        <v>13975826</v>
      </c>
      <c r="R38" s="316">
        <f>+'6. Konyha'!E131</f>
        <v>51899404</v>
      </c>
      <c r="S38" s="316">
        <f>+'7. Óvoda'!E131</f>
        <v>89437733</v>
      </c>
      <c r="T38" s="393">
        <f>SUM(B38:S38)</f>
        <v>302939084</v>
      </c>
    </row>
    <row r="39" spans="1:20" ht="22.5" x14ac:dyDescent="0.25">
      <c r="A39" s="334" t="s">
        <v>473</v>
      </c>
      <c r="B39" s="319"/>
      <c r="C39" s="28"/>
      <c r="D39" s="28"/>
      <c r="E39" s="28"/>
      <c r="F39" s="28"/>
      <c r="G39" s="28"/>
      <c r="H39" s="320"/>
      <c r="I39" s="28"/>
      <c r="J39" s="28"/>
      <c r="K39" s="28"/>
      <c r="L39" s="28"/>
      <c r="M39" s="28"/>
      <c r="N39" s="320"/>
      <c r="O39" s="28"/>
      <c r="P39" s="28"/>
      <c r="Q39" s="28"/>
      <c r="R39" s="28"/>
      <c r="S39" s="28"/>
      <c r="T39" s="394">
        <f t="shared" si="5"/>
        <v>0</v>
      </c>
    </row>
    <row r="40" spans="1:20" ht="22.5" x14ac:dyDescent="0.25">
      <c r="A40" s="335" t="s">
        <v>474</v>
      </c>
      <c r="B40" s="319"/>
      <c r="C40" s="28"/>
      <c r="D40" s="28"/>
      <c r="E40" s="28"/>
      <c r="F40" s="28"/>
      <c r="G40" s="28"/>
      <c r="H40" s="320"/>
      <c r="I40" s="28"/>
      <c r="J40" s="28"/>
      <c r="K40" s="28"/>
      <c r="L40" s="28"/>
      <c r="M40" s="28"/>
      <c r="N40" s="320"/>
      <c r="O40" s="316"/>
      <c r="P40" s="316"/>
      <c r="Q40" s="316"/>
      <c r="R40" s="316"/>
      <c r="S40" s="316"/>
      <c r="T40" s="387">
        <f t="shared" si="5"/>
        <v>0</v>
      </c>
    </row>
    <row r="41" spans="1:20" ht="22.5" x14ac:dyDescent="0.25">
      <c r="A41" s="335" t="s">
        <v>475</v>
      </c>
      <c r="B41" s="319"/>
      <c r="C41" s="28"/>
      <c r="D41" s="28"/>
      <c r="E41" s="28"/>
      <c r="F41" s="28"/>
      <c r="G41" s="28"/>
      <c r="H41" s="320"/>
      <c r="I41" s="28"/>
      <c r="J41" s="28"/>
      <c r="K41" s="28"/>
      <c r="L41" s="28"/>
      <c r="M41" s="28"/>
      <c r="N41" s="320">
        <f>+'2. Önkormányzat'!E94</f>
        <v>13000000</v>
      </c>
      <c r="O41" s="28"/>
      <c r="P41" s="316"/>
      <c r="Q41" s="316"/>
      <c r="R41" s="316"/>
      <c r="S41" s="316"/>
      <c r="T41" s="387">
        <f t="shared" si="5"/>
        <v>13000000</v>
      </c>
    </row>
    <row r="42" spans="1:20" ht="22.5" x14ac:dyDescent="0.25">
      <c r="A42" s="335" t="s">
        <v>476</v>
      </c>
      <c r="B42" s="319"/>
      <c r="C42" s="28"/>
      <c r="D42" s="28"/>
      <c r="E42" s="28"/>
      <c r="F42" s="28"/>
      <c r="G42" s="28"/>
      <c r="H42" s="320"/>
      <c r="I42" s="28"/>
      <c r="J42" s="28"/>
      <c r="K42" s="28"/>
      <c r="L42" s="28"/>
      <c r="M42" s="28"/>
      <c r="N42" s="320"/>
      <c r="O42" s="28"/>
      <c r="P42" s="316"/>
      <c r="Q42" s="316"/>
      <c r="R42" s="316"/>
      <c r="S42" s="316"/>
      <c r="T42" s="387">
        <f t="shared" si="5"/>
        <v>0</v>
      </c>
    </row>
    <row r="43" spans="1:20" ht="23.25" thickBot="1" x14ac:dyDescent="0.3">
      <c r="A43" s="336" t="s">
        <v>477</v>
      </c>
      <c r="B43" s="319"/>
      <c r="C43" s="28"/>
      <c r="D43" s="28"/>
      <c r="E43" s="28"/>
      <c r="F43" s="28"/>
      <c r="G43" s="28"/>
      <c r="H43" s="320"/>
      <c r="I43" s="28"/>
      <c r="J43" s="28"/>
      <c r="K43" s="28"/>
      <c r="L43" s="28"/>
      <c r="M43" s="28"/>
      <c r="N43" s="320">
        <f>+'2. Önkormányzat'!E123</f>
        <v>1619220</v>
      </c>
      <c r="O43" s="28"/>
      <c r="P43" s="316"/>
      <c r="Q43" s="316"/>
      <c r="R43" s="316"/>
      <c r="S43" s="316"/>
      <c r="T43" s="387">
        <f t="shared" si="5"/>
        <v>1619220</v>
      </c>
    </row>
    <row r="44" spans="1:20" ht="23.25" thickBot="1" x14ac:dyDescent="0.3">
      <c r="A44" s="336" t="s">
        <v>478</v>
      </c>
      <c r="B44" s="319"/>
      <c r="C44" s="28"/>
      <c r="D44" s="28"/>
      <c r="E44" s="28"/>
      <c r="F44" s="28"/>
      <c r="G44" s="28"/>
      <c r="H44" s="320"/>
      <c r="I44" s="28"/>
      <c r="J44" s="28"/>
      <c r="K44" s="28"/>
      <c r="L44" s="28"/>
      <c r="M44" s="28"/>
      <c r="N44" s="320"/>
      <c r="O44" s="28"/>
      <c r="P44" s="316"/>
      <c r="Q44" s="316"/>
      <c r="R44" s="316"/>
      <c r="S44" s="316"/>
      <c r="T44" s="393">
        <f t="shared" si="5"/>
        <v>0</v>
      </c>
    </row>
    <row r="45" spans="1:20" x14ac:dyDescent="0.25">
      <c r="A45" s="334" t="s">
        <v>479</v>
      </c>
      <c r="B45" s="319"/>
      <c r="C45" s="28"/>
      <c r="D45" s="28"/>
      <c r="E45" s="28"/>
      <c r="F45" s="28"/>
      <c r="G45" s="28"/>
      <c r="H45" s="320"/>
      <c r="I45" s="28"/>
      <c r="J45" s="28"/>
      <c r="K45" s="28"/>
      <c r="L45" s="28"/>
      <c r="M45" s="28"/>
      <c r="N45" s="320"/>
      <c r="O45" s="28"/>
      <c r="P45" s="316"/>
      <c r="Q45" s="316"/>
      <c r="R45" s="316"/>
      <c r="S45" s="316"/>
      <c r="T45" s="387">
        <f t="shared" si="5"/>
        <v>0</v>
      </c>
    </row>
    <row r="46" spans="1:20" x14ac:dyDescent="0.25">
      <c r="A46" s="335" t="s">
        <v>480</v>
      </c>
      <c r="B46" s="319"/>
      <c r="C46" s="28"/>
      <c r="D46" s="28"/>
      <c r="E46" s="28"/>
      <c r="F46" s="28"/>
      <c r="G46" s="28"/>
      <c r="H46" s="320"/>
      <c r="I46" s="28"/>
      <c r="J46" s="28"/>
      <c r="K46" s="28"/>
      <c r="L46" s="28"/>
      <c r="M46" s="28"/>
      <c r="N46" s="320">
        <f>+'2. Önkormányzat'!E127</f>
        <v>220000000</v>
      </c>
      <c r="O46" s="28"/>
      <c r="P46" s="316"/>
      <c r="Q46" s="316"/>
      <c r="R46" s="316"/>
      <c r="S46" s="316"/>
      <c r="T46" s="387">
        <f t="shared" si="5"/>
        <v>220000000</v>
      </c>
    </row>
    <row r="47" spans="1:20" x14ac:dyDescent="0.25">
      <c r="A47" s="335" t="s">
        <v>481</v>
      </c>
      <c r="B47" s="319"/>
      <c r="C47" s="28"/>
      <c r="D47" s="28"/>
      <c r="E47" s="28"/>
      <c r="F47" s="28"/>
      <c r="G47" s="28"/>
      <c r="H47" s="320"/>
      <c r="I47" s="28"/>
      <c r="J47" s="28"/>
      <c r="K47" s="28"/>
      <c r="L47" s="28"/>
      <c r="M47" s="28"/>
      <c r="N47" s="320">
        <f>+'2. Önkormányzat'!E129</f>
        <v>0</v>
      </c>
      <c r="O47" s="316">
        <f>+'3. PH'!E129</f>
        <v>0</v>
      </c>
      <c r="P47" s="316"/>
      <c r="Q47" s="316">
        <f>+'5. Könyvtár'!E150</f>
        <v>0</v>
      </c>
      <c r="R47" s="316"/>
      <c r="S47" s="316"/>
      <c r="T47" s="387">
        <f t="shared" si="5"/>
        <v>0</v>
      </c>
    </row>
    <row r="48" spans="1:20" ht="23.25" thickBot="1" x14ac:dyDescent="0.3">
      <c r="A48" s="338" t="s">
        <v>482</v>
      </c>
      <c r="B48" s="325"/>
      <c r="C48" s="326"/>
      <c r="D48" s="326"/>
      <c r="E48" s="326"/>
      <c r="F48" s="326"/>
      <c r="G48" s="326"/>
      <c r="H48" s="327"/>
      <c r="I48" s="326"/>
      <c r="J48" s="326"/>
      <c r="K48" s="326"/>
      <c r="L48" s="326"/>
      <c r="M48" s="326"/>
      <c r="N48" s="327"/>
      <c r="O48" s="326"/>
      <c r="P48" s="339"/>
      <c r="Q48" s="339"/>
      <c r="R48" s="339"/>
      <c r="S48" s="316"/>
      <c r="T48" s="395">
        <f t="shared" si="5"/>
        <v>0</v>
      </c>
    </row>
    <row r="49" spans="1:20" ht="19.5" thickTop="1" thickBot="1" x14ac:dyDescent="0.3">
      <c r="A49" s="340" t="s">
        <v>483</v>
      </c>
      <c r="B49" s="341">
        <f>SUM(B30:B48)</f>
        <v>0</v>
      </c>
      <c r="C49" s="341">
        <f t="shared" ref="C49:S49" si="6">SUM(C30:C48)</f>
        <v>0</v>
      </c>
      <c r="D49" s="341"/>
      <c r="E49" s="341"/>
      <c r="F49" s="341"/>
      <c r="G49" s="341">
        <f t="shared" si="6"/>
        <v>0</v>
      </c>
      <c r="H49" s="330">
        <f t="shared" si="6"/>
        <v>0</v>
      </c>
      <c r="I49" s="341">
        <f t="shared" si="6"/>
        <v>0</v>
      </c>
      <c r="J49" s="341"/>
      <c r="K49" s="341"/>
      <c r="L49" s="341"/>
      <c r="M49" s="341">
        <f t="shared" si="6"/>
        <v>0</v>
      </c>
      <c r="N49" s="330">
        <f t="shared" si="6"/>
        <v>743962278</v>
      </c>
      <c r="O49" s="341">
        <f t="shared" si="6"/>
        <v>74722832</v>
      </c>
      <c r="P49" s="341">
        <f t="shared" si="6"/>
        <v>129186129</v>
      </c>
      <c r="Q49" s="341">
        <f t="shared" si="6"/>
        <v>14004826</v>
      </c>
      <c r="R49" s="341">
        <f t="shared" si="6"/>
        <v>87693814</v>
      </c>
      <c r="S49" s="341">
        <f t="shared" si="6"/>
        <v>89438733</v>
      </c>
      <c r="T49" s="333">
        <f>SUM(T30:T48)-S38-R38-Q38-P38-O38</f>
        <v>836069528</v>
      </c>
    </row>
    <row r="50" spans="1:20" ht="15.75" thickTop="1" x14ac:dyDescent="0.25"/>
  </sheetData>
  <mergeCells count="6">
    <mergeCell ref="A1:S1"/>
    <mergeCell ref="A3:S3"/>
    <mergeCell ref="B5:G5"/>
    <mergeCell ref="H5:M5"/>
    <mergeCell ref="N5:S5"/>
    <mergeCell ref="S2:T2"/>
  </mergeCells>
  <pageMargins left="0.7" right="0.7" top="0.75" bottom="0.75" header="0.3" footer="0.3"/>
  <pageSetup paperSize="8" scale="54" fitToHeight="0" orientation="landscape" r:id="rId1"/>
  <headerFooter>
    <oddHeader>&amp;R19.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71"/>
  <sheetViews>
    <sheetView zoomScaleNormal="100" workbookViewId="0">
      <selection activeCell="G136" sqref="G136"/>
    </sheetView>
  </sheetViews>
  <sheetFormatPr defaultRowHeight="15" x14ac:dyDescent="0.25"/>
  <cols>
    <col min="1" max="1" width="8.28515625" style="16" bestFit="1" customWidth="1"/>
    <col min="2" max="2" width="53.42578125" style="7" customWidth="1"/>
    <col min="3" max="3" width="6.7109375" style="7" bestFit="1" customWidth="1"/>
    <col min="4" max="6" width="15.85546875" style="7" customWidth="1"/>
    <col min="7" max="7" width="47.28515625" style="7" customWidth="1"/>
    <col min="8" max="8" width="11.28515625" style="7" bestFit="1" customWidth="1"/>
    <col min="9" max="16384" width="9.140625" style="7"/>
  </cols>
  <sheetData>
    <row r="1" spans="1:8" s="20" customFormat="1" ht="47.25" x14ac:dyDescent="0.25">
      <c r="A1" s="8" t="s">
        <v>120</v>
      </c>
      <c r="B1" s="8" t="s">
        <v>0</v>
      </c>
      <c r="C1" s="9" t="s">
        <v>177</v>
      </c>
      <c r="D1" s="9" t="s">
        <v>572</v>
      </c>
      <c r="E1" s="9" t="s">
        <v>593</v>
      </c>
      <c r="F1" s="9" t="s">
        <v>560</v>
      </c>
      <c r="G1" s="421" t="s">
        <v>561</v>
      </c>
    </row>
    <row r="2" spans="1:8" x14ac:dyDescent="0.25">
      <c r="A2" s="10"/>
      <c r="B2" s="11"/>
      <c r="C2" s="11"/>
      <c r="D2" s="11"/>
      <c r="E2" s="11"/>
      <c r="F2" s="11"/>
      <c r="G2" s="11"/>
    </row>
    <row r="3" spans="1:8" ht="15.75" x14ac:dyDescent="0.25">
      <c r="A3" s="501" t="s">
        <v>178</v>
      </c>
      <c r="B3" s="501"/>
      <c r="C3" s="11"/>
      <c r="D3" s="418"/>
      <c r="E3" s="23"/>
      <c r="F3" s="427"/>
      <c r="G3" s="11"/>
      <c r="H3" s="22"/>
    </row>
    <row r="4" spans="1:8" ht="15.75" x14ac:dyDescent="0.25">
      <c r="A4" s="10">
        <v>1</v>
      </c>
      <c r="B4" s="11" t="s">
        <v>119</v>
      </c>
      <c r="C4" s="11" t="s">
        <v>2</v>
      </c>
      <c r="D4" s="23">
        <v>68000304</v>
      </c>
      <c r="E4" s="23">
        <v>69210000</v>
      </c>
      <c r="F4" s="427"/>
      <c r="G4" s="11"/>
      <c r="H4" s="22"/>
    </row>
    <row r="5" spans="1:8" x14ac:dyDescent="0.25">
      <c r="A5" s="10">
        <v>4</v>
      </c>
      <c r="B5" s="11" t="s">
        <v>3</v>
      </c>
      <c r="C5" s="11" t="s">
        <v>4</v>
      </c>
      <c r="D5" s="430"/>
      <c r="E5" s="23"/>
      <c r="F5" s="427"/>
      <c r="G5" s="11"/>
    </row>
    <row r="6" spans="1:8" x14ac:dyDescent="0.25">
      <c r="A6" s="10">
        <v>5</v>
      </c>
      <c r="B6" s="11" t="s">
        <v>5</v>
      </c>
      <c r="C6" s="11" t="s">
        <v>6</v>
      </c>
      <c r="D6" s="430"/>
      <c r="E6" s="23"/>
      <c r="F6" s="427"/>
      <c r="G6" s="422"/>
    </row>
    <row r="7" spans="1:8" x14ac:dyDescent="0.25">
      <c r="A7" s="10">
        <v>6</v>
      </c>
      <c r="B7" s="11" t="s">
        <v>7</v>
      </c>
      <c r="C7" s="11" t="s">
        <v>8</v>
      </c>
      <c r="D7" s="430">
        <v>28837</v>
      </c>
      <c r="E7" s="23"/>
      <c r="F7" s="427"/>
      <c r="G7" s="11"/>
    </row>
    <row r="8" spans="1:8" ht="30" x14ac:dyDescent="0.25">
      <c r="A8" s="10">
        <v>7</v>
      </c>
      <c r="B8" s="11" t="s">
        <v>121</v>
      </c>
      <c r="C8" s="11" t="s">
        <v>9</v>
      </c>
      <c r="D8" s="430"/>
      <c r="E8" s="23"/>
      <c r="F8" s="427"/>
      <c r="G8" s="422" t="s">
        <v>579</v>
      </c>
    </row>
    <row r="9" spans="1:8" x14ac:dyDescent="0.25">
      <c r="A9" s="10">
        <v>8</v>
      </c>
      <c r="B9" s="11" t="s">
        <v>122</v>
      </c>
      <c r="C9" s="11" t="s">
        <v>10</v>
      </c>
      <c r="D9" s="430">
        <v>9330850</v>
      </c>
      <c r="E9" s="23">
        <v>9000000</v>
      </c>
      <c r="F9" s="427"/>
      <c r="G9" s="11"/>
    </row>
    <row r="10" spans="1:8" x14ac:dyDescent="0.25">
      <c r="A10" s="10">
        <v>9</v>
      </c>
      <c r="B10" s="12" t="s">
        <v>155</v>
      </c>
      <c r="C10" s="12" t="s">
        <v>11</v>
      </c>
      <c r="D10" s="23">
        <f>SUM(D4:D9)</f>
        <v>77359991</v>
      </c>
      <c r="E10" s="23">
        <f>SUM(E4:E9)</f>
        <v>78210000</v>
      </c>
      <c r="F10" s="427"/>
      <c r="G10" s="11"/>
    </row>
    <row r="11" spans="1:8" x14ac:dyDescent="0.25">
      <c r="A11" s="10">
        <v>10</v>
      </c>
      <c r="B11" s="11" t="s">
        <v>123</v>
      </c>
      <c r="C11" s="11" t="s">
        <v>12</v>
      </c>
      <c r="D11" s="430">
        <v>12394424</v>
      </c>
      <c r="E11" s="23">
        <v>12765440</v>
      </c>
      <c r="F11" s="427"/>
      <c r="G11" s="422"/>
    </row>
    <row r="12" spans="1:8" x14ac:dyDescent="0.25">
      <c r="A12" s="10">
        <v>11</v>
      </c>
      <c r="B12" s="11" t="s">
        <v>13</v>
      </c>
      <c r="C12" s="11" t="s">
        <v>14</v>
      </c>
      <c r="D12" s="430">
        <v>2973252</v>
      </c>
      <c r="E12" s="23">
        <v>2500000</v>
      </c>
      <c r="F12" s="427"/>
      <c r="G12" s="422" t="s">
        <v>601</v>
      </c>
    </row>
    <row r="13" spans="1:8" ht="30" x14ac:dyDescent="0.25">
      <c r="A13" s="10">
        <v>12</v>
      </c>
      <c r="B13" s="11" t="s">
        <v>15</v>
      </c>
      <c r="C13" s="11" t="s">
        <v>16</v>
      </c>
      <c r="D13" s="430">
        <v>4906480</v>
      </c>
      <c r="E13" s="23">
        <v>5325732</v>
      </c>
      <c r="F13" s="427"/>
      <c r="G13" s="422" t="s">
        <v>632</v>
      </c>
    </row>
    <row r="14" spans="1:8" x14ac:dyDescent="0.25">
      <c r="A14" s="10">
        <v>13</v>
      </c>
      <c r="B14" s="12" t="s">
        <v>156</v>
      </c>
      <c r="C14" s="12" t="s">
        <v>17</v>
      </c>
      <c r="D14" s="23">
        <f t="shared" ref="D14:E14" si="0">D11+D12+D13</f>
        <v>20274156</v>
      </c>
      <c r="E14" s="23">
        <f t="shared" si="0"/>
        <v>20591172</v>
      </c>
      <c r="F14" s="427"/>
      <c r="G14" s="11"/>
    </row>
    <row r="15" spans="1:8" x14ac:dyDescent="0.25">
      <c r="A15" s="16">
        <v>14</v>
      </c>
      <c r="B15" s="21" t="s">
        <v>179</v>
      </c>
      <c r="C15" s="13" t="s">
        <v>18</v>
      </c>
      <c r="D15" s="24">
        <f t="shared" ref="D15:E15" si="1">D10+D14</f>
        <v>97634147</v>
      </c>
      <c r="E15" s="24">
        <f t="shared" si="1"/>
        <v>98801172</v>
      </c>
      <c r="F15" s="427"/>
      <c r="G15" s="11"/>
    </row>
    <row r="16" spans="1:8" x14ac:dyDescent="0.25">
      <c r="A16" s="10"/>
      <c r="B16" s="21"/>
      <c r="C16" s="11"/>
      <c r="D16" s="430"/>
      <c r="E16" s="24"/>
      <c r="F16" s="427"/>
      <c r="G16" s="11"/>
    </row>
    <row r="17" spans="1:7" x14ac:dyDescent="0.25">
      <c r="A17" s="10">
        <v>15</v>
      </c>
      <c r="B17" s="13" t="s">
        <v>578</v>
      </c>
      <c r="C17" s="13" t="s">
        <v>19</v>
      </c>
      <c r="D17" s="431">
        <v>18470460</v>
      </c>
      <c r="E17" s="24">
        <f>+E15*0.155</f>
        <v>15314181.66</v>
      </c>
      <c r="F17" s="427"/>
      <c r="G17" s="11"/>
    </row>
    <row r="18" spans="1:7" x14ac:dyDescent="0.25">
      <c r="A18" s="10"/>
      <c r="B18" s="13"/>
      <c r="C18" s="11"/>
      <c r="D18" s="430"/>
      <c r="E18" s="24"/>
      <c r="F18" s="427"/>
      <c r="G18" s="11"/>
    </row>
    <row r="19" spans="1:7" x14ac:dyDescent="0.25">
      <c r="A19" s="501" t="s">
        <v>180</v>
      </c>
      <c r="B19" s="501"/>
      <c r="C19" s="11"/>
      <c r="D19" s="430"/>
      <c r="E19" s="23"/>
      <c r="F19" s="427"/>
      <c r="G19" s="11"/>
    </row>
    <row r="20" spans="1:7" x14ac:dyDescent="0.25">
      <c r="A20" s="10">
        <v>16</v>
      </c>
      <c r="B20" s="11" t="s">
        <v>20</v>
      </c>
      <c r="C20" s="11" t="s">
        <v>21</v>
      </c>
      <c r="D20" s="23">
        <v>650000</v>
      </c>
      <c r="E20" s="23">
        <v>650000</v>
      </c>
      <c r="F20" s="427"/>
      <c r="G20" s="422" t="s">
        <v>633</v>
      </c>
    </row>
    <row r="21" spans="1:7" ht="30" x14ac:dyDescent="0.25">
      <c r="A21" s="10">
        <v>17</v>
      </c>
      <c r="B21" s="11" t="s">
        <v>22</v>
      </c>
      <c r="C21" s="11" t="s">
        <v>23</v>
      </c>
      <c r="D21" s="23">
        <v>7000000</v>
      </c>
      <c r="E21" s="27">
        <v>7000000</v>
      </c>
      <c r="F21" s="427"/>
      <c r="G21" s="422" t="s">
        <v>634</v>
      </c>
    </row>
    <row r="22" spans="1:7" x14ac:dyDescent="0.25">
      <c r="A22" s="10">
        <v>18</v>
      </c>
      <c r="B22" s="12" t="s">
        <v>160</v>
      </c>
      <c r="C22" s="12" t="s">
        <v>24</v>
      </c>
      <c r="D22" s="25">
        <f>D20+D21</f>
        <v>7650000</v>
      </c>
      <c r="E22" s="25">
        <f>E20+E21</f>
        <v>7650000</v>
      </c>
      <c r="F22" s="427"/>
      <c r="G22" s="11"/>
    </row>
    <row r="23" spans="1:7" ht="30" x14ac:dyDescent="0.25">
      <c r="A23" s="10">
        <v>19</v>
      </c>
      <c r="B23" s="11" t="s">
        <v>25</v>
      </c>
      <c r="C23" s="11" t="s">
        <v>26</v>
      </c>
      <c r="D23" s="23">
        <v>414000</v>
      </c>
      <c r="E23" s="23">
        <v>425772</v>
      </c>
      <c r="F23" s="427"/>
      <c r="G23" s="422" t="s">
        <v>635</v>
      </c>
    </row>
    <row r="24" spans="1:7" x14ac:dyDescent="0.25">
      <c r="A24" s="10">
        <v>20</v>
      </c>
      <c r="B24" s="11" t="s">
        <v>27</v>
      </c>
      <c r="C24" s="11" t="s">
        <v>28</v>
      </c>
      <c r="D24" s="23">
        <v>1200000</v>
      </c>
      <c r="E24" s="27">
        <v>1200000</v>
      </c>
      <c r="F24" s="427"/>
      <c r="G24" s="422" t="s">
        <v>529</v>
      </c>
    </row>
    <row r="25" spans="1:7" x14ac:dyDescent="0.25">
      <c r="A25" s="10">
        <v>21</v>
      </c>
      <c r="B25" s="12" t="s">
        <v>161</v>
      </c>
      <c r="C25" s="12" t="s">
        <v>29</v>
      </c>
      <c r="D25" s="25">
        <f>D23+D24</f>
        <v>1614000</v>
      </c>
      <c r="E25" s="25">
        <f>E23+E24</f>
        <v>1625772</v>
      </c>
      <c r="F25" s="427"/>
      <c r="G25" s="11"/>
    </row>
    <row r="26" spans="1:7" x14ac:dyDescent="0.25">
      <c r="A26" s="10">
        <v>22</v>
      </c>
      <c r="B26" s="11" t="s">
        <v>30</v>
      </c>
      <c r="C26" s="11" t="s">
        <v>31</v>
      </c>
      <c r="D26" s="23">
        <v>15000000</v>
      </c>
      <c r="E26" s="23">
        <v>15000000</v>
      </c>
      <c r="F26" s="427"/>
      <c r="G26" s="422" t="s">
        <v>576</v>
      </c>
    </row>
    <row r="27" spans="1:7" x14ac:dyDescent="0.25">
      <c r="A27" s="10">
        <v>23</v>
      </c>
      <c r="B27" s="11" t="s">
        <v>118</v>
      </c>
      <c r="C27" s="11" t="s">
        <v>32</v>
      </c>
      <c r="D27" s="430"/>
      <c r="E27" s="23"/>
      <c r="F27" s="427"/>
      <c r="G27" s="422"/>
    </row>
    <row r="28" spans="1:7" x14ac:dyDescent="0.25">
      <c r="A28" s="10">
        <v>24</v>
      </c>
      <c r="B28" s="11" t="s">
        <v>33</v>
      </c>
      <c r="C28" s="11" t="s">
        <v>34</v>
      </c>
      <c r="D28" s="430">
        <v>14261561</v>
      </c>
      <c r="E28" s="23">
        <v>16000000</v>
      </c>
      <c r="F28" s="427"/>
    </row>
    <row r="29" spans="1:7" ht="75" x14ac:dyDescent="0.25">
      <c r="A29" s="10">
        <v>25</v>
      </c>
      <c r="B29" s="11" t="s">
        <v>124</v>
      </c>
      <c r="C29" s="11" t="s">
        <v>35</v>
      </c>
      <c r="D29" s="23">
        <v>24920000</v>
      </c>
      <c r="E29" s="23">
        <v>24920000</v>
      </c>
      <c r="F29" s="427"/>
      <c r="G29" s="422" t="s">
        <v>592</v>
      </c>
    </row>
    <row r="30" spans="1:7" ht="120" x14ac:dyDescent="0.25">
      <c r="A30" s="10">
        <v>26</v>
      </c>
      <c r="B30" s="11" t="s">
        <v>125</v>
      </c>
      <c r="C30" s="11" t="s">
        <v>36</v>
      </c>
      <c r="D30" s="23">
        <v>13000000</v>
      </c>
      <c r="E30" s="27">
        <v>13000000</v>
      </c>
      <c r="F30" s="427"/>
      <c r="G30" s="422" t="s">
        <v>636</v>
      </c>
    </row>
    <row r="31" spans="1:7" x14ac:dyDescent="0.25">
      <c r="A31" s="10">
        <v>27</v>
      </c>
      <c r="B31" s="12" t="s">
        <v>162</v>
      </c>
      <c r="C31" s="12" t="s">
        <v>37</v>
      </c>
      <c r="D31" s="25">
        <f>D26+D27+D28+D29+D30</f>
        <v>67181561</v>
      </c>
      <c r="E31" s="25">
        <f>E26+E27+E28+E29+E30</f>
        <v>68920000</v>
      </c>
      <c r="F31" s="427"/>
    </row>
    <row r="32" spans="1:7" x14ac:dyDescent="0.25">
      <c r="A32" s="10">
        <v>28</v>
      </c>
      <c r="B32" s="11" t="s">
        <v>38</v>
      </c>
      <c r="C32" s="11" t="s">
        <v>39</v>
      </c>
      <c r="D32" s="430">
        <v>294163</v>
      </c>
      <c r="E32" s="27">
        <v>190000</v>
      </c>
      <c r="F32" s="427"/>
      <c r="G32" s="11"/>
    </row>
    <row r="33" spans="1:7" x14ac:dyDescent="0.25">
      <c r="A33" s="10">
        <v>29</v>
      </c>
      <c r="B33" s="12" t="s">
        <v>163</v>
      </c>
      <c r="C33" s="12" t="s">
        <v>40</v>
      </c>
      <c r="D33" s="25">
        <f t="shared" ref="D33:E33" si="2">SUM(D32)</f>
        <v>294163</v>
      </c>
      <c r="E33" s="25">
        <f t="shared" si="2"/>
        <v>190000</v>
      </c>
      <c r="F33" s="427"/>
      <c r="G33" s="11"/>
    </row>
    <row r="34" spans="1:7" x14ac:dyDescent="0.25">
      <c r="A34" s="10">
        <v>30</v>
      </c>
      <c r="B34" s="14" t="s">
        <v>41</v>
      </c>
      <c r="C34" s="14" t="s">
        <v>42</v>
      </c>
      <c r="D34" s="23">
        <v>16000000</v>
      </c>
      <c r="E34" s="27">
        <v>15924915</v>
      </c>
      <c r="F34" s="427"/>
      <c r="G34" s="422"/>
    </row>
    <row r="35" spans="1:7" x14ac:dyDescent="0.25">
      <c r="A35" s="10">
        <v>31</v>
      </c>
      <c r="B35" s="14" t="s">
        <v>126</v>
      </c>
      <c r="C35" s="14" t="s">
        <v>43</v>
      </c>
      <c r="D35" s="23">
        <v>2650000</v>
      </c>
      <c r="E35" s="27">
        <v>3650000</v>
      </c>
      <c r="F35" s="427"/>
      <c r="G35" s="11"/>
    </row>
    <row r="36" spans="1:7" ht="45" x14ac:dyDescent="0.25">
      <c r="A36" s="10">
        <v>32</v>
      </c>
      <c r="B36" s="14" t="s">
        <v>165</v>
      </c>
      <c r="C36" s="11" t="s">
        <v>164</v>
      </c>
      <c r="D36" s="23">
        <v>30800000</v>
      </c>
      <c r="E36" s="27">
        <v>15000000</v>
      </c>
      <c r="F36" s="427"/>
      <c r="G36" s="422" t="s">
        <v>580</v>
      </c>
    </row>
    <row r="37" spans="1:7" x14ac:dyDescent="0.25">
      <c r="A37" s="10">
        <v>33</v>
      </c>
      <c r="B37" s="12" t="s">
        <v>166</v>
      </c>
      <c r="C37" s="12" t="s">
        <v>44</v>
      </c>
      <c r="D37" s="434">
        <f>D34+D35+D36</f>
        <v>49450000</v>
      </c>
      <c r="E37" s="434">
        <f>E34+E35+E36</f>
        <v>34574915</v>
      </c>
      <c r="F37" s="427"/>
      <c r="G37" s="11"/>
    </row>
    <row r="38" spans="1:7" x14ac:dyDescent="0.25">
      <c r="A38" s="10">
        <v>34</v>
      </c>
      <c r="B38" s="21" t="s">
        <v>182</v>
      </c>
      <c r="C38" s="13" t="s">
        <v>45</v>
      </c>
      <c r="D38" s="24">
        <f>D22+D25+D31+D33+D37</f>
        <v>126189724</v>
      </c>
      <c r="E38" s="24">
        <f>E22+E25+E31+E33+E37</f>
        <v>112960687</v>
      </c>
      <c r="F38" s="427"/>
      <c r="G38" s="422"/>
    </row>
    <row r="39" spans="1:7" x14ac:dyDescent="0.25">
      <c r="A39" s="10"/>
      <c r="B39" s="21"/>
      <c r="C39" s="11"/>
      <c r="D39" s="430"/>
      <c r="E39" s="25"/>
      <c r="F39" s="427"/>
      <c r="G39" s="11"/>
    </row>
    <row r="40" spans="1:7" x14ac:dyDescent="0.25">
      <c r="A40" s="445" t="s">
        <v>183</v>
      </c>
      <c r="B40" s="445"/>
      <c r="C40" s="11"/>
      <c r="D40" s="430"/>
      <c r="E40" s="24"/>
      <c r="F40" s="427"/>
      <c r="G40" s="11"/>
    </row>
    <row r="41" spans="1:7" x14ac:dyDescent="0.25">
      <c r="A41" s="10">
        <v>37</v>
      </c>
      <c r="B41" s="12" t="s">
        <v>127</v>
      </c>
      <c r="C41" s="12" t="s">
        <v>46</v>
      </c>
      <c r="D41" s="23">
        <v>1890000</v>
      </c>
      <c r="E41" s="23">
        <v>5500000</v>
      </c>
      <c r="F41" s="427"/>
      <c r="G41" s="422" t="s">
        <v>637</v>
      </c>
    </row>
    <row r="42" spans="1:7" x14ac:dyDescent="0.25">
      <c r="A42" s="10">
        <v>40</v>
      </c>
      <c r="B42" s="21" t="s">
        <v>184</v>
      </c>
      <c r="C42" s="13" t="s">
        <v>47</v>
      </c>
      <c r="D42" s="24">
        <f>+D41</f>
        <v>1890000</v>
      </c>
      <c r="E42" s="24">
        <f>+E41</f>
        <v>5500000</v>
      </c>
      <c r="F42" s="427"/>
      <c r="G42" s="11"/>
    </row>
    <row r="43" spans="1:7" x14ac:dyDescent="0.25">
      <c r="A43" s="10"/>
      <c r="B43" s="21"/>
      <c r="C43" s="11"/>
      <c r="D43" s="430"/>
      <c r="E43" s="23"/>
      <c r="F43" s="427"/>
      <c r="G43" s="11"/>
    </row>
    <row r="44" spans="1:7" x14ac:dyDescent="0.25">
      <c r="A44" s="501" t="s">
        <v>185</v>
      </c>
      <c r="B44" s="501"/>
      <c r="C44" s="11"/>
      <c r="D44" s="430"/>
      <c r="E44" s="24"/>
      <c r="F44" s="427"/>
      <c r="G44" s="11"/>
    </row>
    <row r="45" spans="1:7" x14ac:dyDescent="0.25">
      <c r="A45" s="10">
        <v>41</v>
      </c>
      <c r="B45" s="14" t="s">
        <v>48</v>
      </c>
      <c r="C45" s="14" t="s">
        <v>49</v>
      </c>
      <c r="D45" s="23">
        <v>8356081</v>
      </c>
      <c r="E45" s="27">
        <v>2297153</v>
      </c>
      <c r="F45" s="427"/>
      <c r="G45" s="11" t="s">
        <v>602</v>
      </c>
    </row>
    <row r="46" spans="1:7" x14ac:dyDescent="0.25">
      <c r="A46" s="10">
        <v>42</v>
      </c>
      <c r="B46" s="14" t="s">
        <v>157</v>
      </c>
      <c r="C46" s="14" t="s">
        <v>49</v>
      </c>
      <c r="D46" s="23">
        <f>+D45</f>
        <v>8356081</v>
      </c>
      <c r="E46" s="27">
        <f>+E45</f>
        <v>2297153</v>
      </c>
      <c r="F46" s="427"/>
      <c r="G46" s="11"/>
    </row>
    <row r="47" spans="1:7" ht="30" x14ac:dyDescent="0.25">
      <c r="A47" s="10">
        <v>43</v>
      </c>
      <c r="B47" s="14" t="s">
        <v>128</v>
      </c>
      <c r="C47" s="14" t="s">
        <v>50</v>
      </c>
      <c r="D47" s="430">
        <v>17712022</v>
      </c>
      <c r="E47" s="23">
        <v>10270000</v>
      </c>
      <c r="F47" s="427"/>
      <c r="G47" s="422" t="s">
        <v>638</v>
      </c>
    </row>
    <row r="48" spans="1:7" x14ac:dyDescent="0.25">
      <c r="A48" s="10">
        <v>44</v>
      </c>
      <c r="B48" s="14" t="s">
        <v>129</v>
      </c>
      <c r="C48" s="11" t="s">
        <v>51</v>
      </c>
      <c r="D48" s="430">
        <v>7640000</v>
      </c>
      <c r="E48" s="23">
        <v>750000</v>
      </c>
      <c r="F48" s="427"/>
      <c r="G48" s="422" t="s">
        <v>639</v>
      </c>
    </row>
    <row r="49" spans="1:7" x14ac:dyDescent="0.25">
      <c r="A49" s="10">
        <v>45</v>
      </c>
      <c r="B49" s="14" t="s">
        <v>130</v>
      </c>
      <c r="C49" s="11"/>
      <c r="D49" s="23">
        <v>7640000</v>
      </c>
      <c r="E49" s="23"/>
      <c r="F49" s="427"/>
      <c r="G49" s="11"/>
    </row>
    <row r="50" spans="1:7" x14ac:dyDescent="0.25">
      <c r="A50" s="10">
        <v>46</v>
      </c>
      <c r="B50" s="14" t="s">
        <v>52</v>
      </c>
      <c r="C50" s="11" t="s">
        <v>53</v>
      </c>
      <c r="D50" s="23">
        <v>5000000</v>
      </c>
      <c r="E50" s="23">
        <v>5000000</v>
      </c>
      <c r="F50" s="427"/>
      <c r="G50" s="11"/>
    </row>
    <row r="51" spans="1:7" x14ac:dyDescent="0.25">
      <c r="A51" s="10">
        <v>47</v>
      </c>
      <c r="B51" s="21" t="s">
        <v>186</v>
      </c>
      <c r="C51" s="13" t="s">
        <v>54</v>
      </c>
      <c r="D51" s="24">
        <f>D46+D47+D48+D50</f>
        <v>38708103</v>
      </c>
      <c r="E51" s="24">
        <f>E46+E47+E48+E50</f>
        <v>18317153</v>
      </c>
      <c r="F51" s="427"/>
      <c r="G51" s="11"/>
    </row>
    <row r="52" spans="1:7" x14ac:dyDescent="0.25">
      <c r="A52" s="10"/>
      <c r="B52" s="21"/>
      <c r="C52" s="11"/>
      <c r="D52" s="430"/>
      <c r="E52" s="23"/>
      <c r="F52" s="427"/>
      <c r="G52" s="11"/>
    </row>
    <row r="53" spans="1:7" x14ac:dyDescent="0.25">
      <c r="A53" s="501" t="s">
        <v>187</v>
      </c>
      <c r="B53" s="501"/>
      <c r="C53" s="11"/>
      <c r="D53" s="430"/>
      <c r="E53" s="23"/>
      <c r="F53" s="427"/>
      <c r="G53" s="11"/>
    </row>
    <row r="54" spans="1:7" x14ac:dyDescent="0.25">
      <c r="A54" s="10">
        <v>48</v>
      </c>
      <c r="B54" s="12" t="s">
        <v>131</v>
      </c>
      <c r="C54" s="12" t="s">
        <v>55</v>
      </c>
      <c r="D54" s="25">
        <v>750000</v>
      </c>
      <c r="E54" s="23"/>
      <c r="F54" s="427"/>
      <c r="G54" s="11"/>
    </row>
    <row r="55" spans="1:7" x14ac:dyDescent="0.25">
      <c r="A55" s="10">
        <v>51</v>
      </c>
      <c r="B55" s="12" t="s">
        <v>56</v>
      </c>
      <c r="C55" s="12" t="s">
        <v>57</v>
      </c>
      <c r="D55" s="430">
        <v>5373788</v>
      </c>
      <c r="E55" s="24"/>
      <c r="F55" s="427"/>
      <c r="G55" s="11"/>
    </row>
    <row r="56" spans="1:7" x14ac:dyDescent="0.25">
      <c r="A56" s="10">
        <v>53</v>
      </c>
      <c r="B56" s="12" t="s">
        <v>58</v>
      </c>
      <c r="C56" s="12" t="s">
        <v>59</v>
      </c>
      <c r="D56" s="430">
        <v>1450922</v>
      </c>
      <c r="E56" s="23"/>
      <c r="F56" s="427"/>
      <c r="G56" s="11"/>
    </row>
    <row r="57" spans="1:7" x14ac:dyDescent="0.25">
      <c r="A57" s="10">
        <v>54</v>
      </c>
      <c r="B57" s="21" t="s">
        <v>188</v>
      </c>
      <c r="C57" s="13" t="s">
        <v>60</v>
      </c>
      <c r="D57" s="429">
        <f>D54+D55+D56</f>
        <v>7574710</v>
      </c>
      <c r="E57" s="429">
        <f>E54+E55+E56</f>
        <v>0</v>
      </c>
      <c r="F57" s="427"/>
      <c r="G57" s="11"/>
    </row>
    <row r="58" spans="1:7" x14ac:dyDescent="0.25">
      <c r="A58" s="10"/>
      <c r="B58" s="21"/>
      <c r="C58" s="11"/>
      <c r="D58" s="430"/>
      <c r="E58" s="25"/>
      <c r="F58" s="427"/>
      <c r="G58" s="422"/>
    </row>
    <row r="59" spans="1:7" x14ac:dyDescent="0.25">
      <c r="A59" s="502" t="s">
        <v>189</v>
      </c>
      <c r="B59" s="502"/>
      <c r="C59" s="11"/>
      <c r="D59" s="430"/>
      <c r="E59" s="25"/>
      <c r="F59" s="427"/>
      <c r="G59" s="11"/>
    </row>
    <row r="60" spans="1:7" x14ac:dyDescent="0.25">
      <c r="A60" s="10">
        <v>55</v>
      </c>
      <c r="B60" s="12" t="s">
        <v>61</v>
      </c>
      <c r="C60" s="12" t="s">
        <v>62</v>
      </c>
      <c r="D60" s="430">
        <v>20594197</v>
      </c>
      <c r="E60" s="25"/>
      <c r="F60" s="427"/>
      <c r="G60" s="11"/>
    </row>
    <row r="61" spans="1:7" x14ac:dyDescent="0.25">
      <c r="A61" s="10">
        <v>56</v>
      </c>
      <c r="B61" s="12" t="s">
        <v>63</v>
      </c>
      <c r="C61" s="12" t="s">
        <v>64</v>
      </c>
      <c r="D61" s="430">
        <v>5560433</v>
      </c>
      <c r="E61" s="24"/>
      <c r="F61" s="427"/>
      <c r="G61" s="11"/>
    </row>
    <row r="62" spans="1:7" x14ac:dyDescent="0.25">
      <c r="A62" s="10">
        <v>57</v>
      </c>
      <c r="B62" s="21" t="s">
        <v>190</v>
      </c>
      <c r="C62" s="13" t="s">
        <v>65</v>
      </c>
      <c r="D62" s="429">
        <f t="shared" ref="D62:E62" si="3">D60+D61</f>
        <v>26154630</v>
      </c>
      <c r="E62" s="429">
        <f t="shared" si="3"/>
        <v>0</v>
      </c>
      <c r="F62" s="427"/>
      <c r="G62" s="11"/>
    </row>
    <row r="63" spans="1:7" x14ac:dyDescent="0.25">
      <c r="A63" s="10"/>
      <c r="B63" s="13"/>
      <c r="C63" s="11"/>
      <c r="D63" s="430"/>
      <c r="E63" s="24"/>
      <c r="F63" s="427"/>
      <c r="G63" s="11"/>
    </row>
    <row r="64" spans="1:7" x14ac:dyDescent="0.25">
      <c r="A64" s="501" t="s">
        <v>191</v>
      </c>
      <c r="B64" s="501"/>
      <c r="C64" s="11"/>
      <c r="D64" s="430"/>
      <c r="E64" s="23"/>
      <c r="F64" s="427"/>
      <c r="G64" s="422"/>
    </row>
    <row r="65" spans="1:7" x14ac:dyDescent="0.25">
      <c r="A65" s="10">
        <v>58</v>
      </c>
      <c r="B65" s="12" t="s">
        <v>133</v>
      </c>
      <c r="C65" s="12" t="s">
        <v>66</v>
      </c>
      <c r="D65" s="438">
        <v>130000</v>
      </c>
      <c r="E65" s="23">
        <v>130000</v>
      </c>
      <c r="F65" s="427"/>
      <c r="G65" s="426" t="s">
        <v>577</v>
      </c>
    </row>
    <row r="66" spans="1:7" x14ac:dyDescent="0.25">
      <c r="A66" s="10">
        <v>59</v>
      </c>
      <c r="B66" s="14" t="s">
        <v>134</v>
      </c>
      <c r="C66" s="11"/>
      <c r="D66" s="430"/>
      <c r="E66" s="23"/>
      <c r="F66" s="427"/>
      <c r="G66" s="11"/>
    </row>
    <row r="67" spans="1:7" x14ac:dyDescent="0.25">
      <c r="A67" s="10">
        <v>60</v>
      </c>
      <c r="B67" s="12" t="s">
        <v>563</v>
      </c>
      <c r="C67" s="12" t="s">
        <v>564</v>
      </c>
      <c r="D67" s="430">
        <v>5078577</v>
      </c>
      <c r="E67" s="24"/>
      <c r="F67" s="427"/>
      <c r="G67" s="11"/>
    </row>
    <row r="68" spans="1:7" x14ac:dyDescent="0.25">
      <c r="A68" s="10">
        <v>61</v>
      </c>
      <c r="B68" s="13" t="s">
        <v>158</v>
      </c>
      <c r="C68" s="13" t="s">
        <v>67</v>
      </c>
      <c r="D68" s="24">
        <f t="shared" ref="D68:E68" si="4">D65+D67</f>
        <v>5208577</v>
      </c>
      <c r="E68" s="24">
        <f t="shared" si="4"/>
        <v>130000</v>
      </c>
      <c r="F68" s="427"/>
      <c r="G68" s="11"/>
    </row>
    <row r="69" spans="1:7" x14ac:dyDescent="0.25">
      <c r="A69" s="10"/>
      <c r="B69" s="13"/>
      <c r="C69" s="11"/>
      <c r="D69" s="430"/>
      <c r="E69" s="24"/>
      <c r="F69" s="427"/>
      <c r="G69" s="11"/>
    </row>
    <row r="70" spans="1:7" x14ac:dyDescent="0.25">
      <c r="A70" s="10"/>
      <c r="B70" s="13"/>
      <c r="C70" s="11"/>
      <c r="D70" s="430"/>
      <c r="E70" s="438"/>
      <c r="F70" s="439"/>
      <c r="G70" s="426"/>
    </row>
    <row r="71" spans="1:7" ht="15.75" x14ac:dyDescent="0.25">
      <c r="A71" s="10">
        <v>62</v>
      </c>
      <c r="B71" s="15" t="s">
        <v>167</v>
      </c>
      <c r="C71" s="15" t="s">
        <v>68</v>
      </c>
      <c r="D71" s="435">
        <f>D15+D17+D38+D42+D51+D57+D62+D68</f>
        <v>321830351</v>
      </c>
      <c r="E71" s="435">
        <f>E15+E17+E38+E42+E51+E57+E62+E68</f>
        <v>251023193.66</v>
      </c>
      <c r="F71" s="427"/>
      <c r="G71" s="11"/>
    </row>
    <row r="72" spans="1:7" ht="15.75" x14ac:dyDescent="0.25">
      <c r="A72" s="10"/>
      <c r="B72" s="15"/>
      <c r="C72" s="11"/>
      <c r="D72" s="430"/>
      <c r="E72" s="25"/>
      <c r="F72" s="427"/>
      <c r="G72" s="11"/>
    </row>
    <row r="73" spans="1:7" x14ac:dyDescent="0.25">
      <c r="A73" s="501" t="s">
        <v>192</v>
      </c>
      <c r="B73" s="501"/>
      <c r="C73" s="11"/>
      <c r="D73" s="430"/>
      <c r="E73" s="24"/>
      <c r="F73" s="427"/>
      <c r="G73" s="11"/>
    </row>
    <row r="74" spans="1:7" x14ac:dyDescent="0.25">
      <c r="A74" s="10">
        <v>63</v>
      </c>
      <c r="B74" s="11" t="s">
        <v>135</v>
      </c>
      <c r="C74" s="11" t="s">
        <v>69</v>
      </c>
      <c r="D74" s="430">
        <v>215531577</v>
      </c>
      <c r="E74" s="27">
        <v>190000000</v>
      </c>
      <c r="F74" s="427"/>
      <c r="G74" s="11"/>
    </row>
    <row r="75" spans="1:7" x14ac:dyDescent="0.25">
      <c r="A75" s="10">
        <v>64</v>
      </c>
      <c r="B75" s="11" t="s">
        <v>168</v>
      </c>
      <c r="C75" s="11" t="s">
        <v>70</v>
      </c>
      <c r="D75" s="23">
        <f t="shared" ref="D75:E75" si="5">D74</f>
        <v>215531577</v>
      </c>
      <c r="E75" s="23">
        <f t="shared" si="5"/>
        <v>190000000</v>
      </c>
      <c r="F75" s="427"/>
      <c r="G75" s="11"/>
    </row>
    <row r="76" spans="1:7" ht="15.75" x14ac:dyDescent="0.25">
      <c r="A76" s="10">
        <v>65</v>
      </c>
      <c r="B76" s="11" t="s">
        <v>71</v>
      </c>
      <c r="C76" s="11" t="s">
        <v>72</v>
      </c>
      <c r="D76" s="23">
        <v>12644490</v>
      </c>
      <c r="E76" s="467"/>
      <c r="F76" s="427"/>
      <c r="G76" s="23"/>
    </row>
    <row r="77" spans="1:7" x14ac:dyDescent="0.25">
      <c r="A77" s="10">
        <v>66</v>
      </c>
      <c r="B77" s="11" t="s">
        <v>136</v>
      </c>
      <c r="C77" s="11" t="s">
        <v>73</v>
      </c>
      <c r="D77" s="430">
        <v>215508190</v>
      </c>
      <c r="E77" s="27">
        <v>302939084</v>
      </c>
      <c r="F77" s="427"/>
      <c r="G77" s="11">
        <f>+'3. PH'!E131+'4.GondozásiKp'!E131+'5. Könyvtár'!E131+'6. Konyha'!E131+'7. Óvoda'!E131</f>
        <v>302939084</v>
      </c>
    </row>
    <row r="78" spans="1:7" x14ac:dyDescent="0.25">
      <c r="A78" s="10">
        <v>67</v>
      </c>
      <c r="B78" s="12" t="s">
        <v>169</v>
      </c>
      <c r="C78" s="12" t="s">
        <v>74</v>
      </c>
      <c r="D78" s="23">
        <f t="shared" ref="D78" si="6">D75+D76+D77</f>
        <v>443684257</v>
      </c>
      <c r="E78" s="23">
        <f>E75+E76+E77</f>
        <v>492939084</v>
      </c>
      <c r="F78" s="427"/>
      <c r="G78" s="11"/>
    </row>
    <row r="79" spans="1:7" ht="15.75" x14ac:dyDescent="0.25">
      <c r="A79" s="10">
        <v>68</v>
      </c>
      <c r="B79" s="36" t="s">
        <v>198</v>
      </c>
      <c r="C79" s="15" t="s">
        <v>75</v>
      </c>
      <c r="D79" s="26">
        <f t="shared" ref="D79" si="7">D78</f>
        <v>443684257</v>
      </c>
      <c r="E79" s="26">
        <f>E78</f>
        <v>492939084</v>
      </c>
      <c r="F79" s="427"/>
      <c r="G79" s="11"/>
    </row>
    <row r="80" spans="1:7" ht="15.75" x14ac:dyDescent="0.25">
      <c r="A80" s="10"/>
      <c r="B80" s="15"/>
      <c r="C80" s="11"/>
      <c r="D80" s="430"/>
      <c r="E80" s="23"/>
      <c r="F80" s="427"/>
      <c r="G80" s="11"/>
    </row>
    <row r="81" spans="1:7" x14ac:dyDescent="0.25">
      <c r="A81" s="501" t="s">
        <v>193</v>
      </c>
      <c r="B81" s="501"/>
      <c r="C81" s="11"/>
      <c r="D81" s="430"/>
      <c r="E81" s="23"/>
      <c r="F81" s="427"/>
      <c r="G81" s="423"/>
    </row>
    <row r="82" spans="1:7" x14ac:dyDescent="0.25">
      <c r="A82" s="10">
        <v>69</v>
      </c>
      <c r="B82" s="11" t="s">
        <v>76</v>
      </c>
      <c r="C82" s="11" t="s">
        <v>77</v>
      </c>
      <c r="D82" s="430">
        <v>130755301</v>
      </c>
      <c r="E82" s="23">
        <v>130832569</v>
      </c>
      <c r="F82" s="427"/>
      <c r="G82" s="424"/>
    </row>
    <row r="83" spans="1:7" x14ac:dyDescent="0.25">
      <c r="A83" s="10">
        <v>70</v>
      </c>
      <c r="B83" s="11" t="s">
        <v>78</v>
      </c>
      <c r="C83" s="11" t="s">
        <v>79</v>
      </c>
      <c r="D83" s="430">
        <v>80016107</v>
      </c>
      <c r="E83" s="23">
        <v>82693930</v>
      </c>
      <c r="F83" s="427"/>
      <c r="G83" s="11"/>
    </row>
    <row r="84" spans="1:7" x14ac:dyDescent="0.25">
      <c r="A84" s="10">
        <v>71</v>
      </c>
      <c r="B84" s="11" t="s">
        <v>137</v>
      </c>
      <c r="C84" s="11" t="s">
        <v>80</v>
      </c>
      <c r="D84" s="430">
        <v>119710948</v>
      </c>
      <c r="E84" s="27">
        <v>125735605</v>
      </c>
      <c r="F84" s="427"/>
      <c r="G84" s="11"/>
    </row>
    <row r="85" spans="1:7" x14ac:dyDescent="0.25">
      <c r="A85" s="10">
        <v>72</v>
      </c>
      <c r="B85" s="11" t="s">
        <v>138</v>
      </c>
      <c r="C85" s="11" t="s">
        <v>81</v>
      </c>
      <c r="D85" s="430">
        <v>5201368</v>
      </c>
      <c r="E85" s="27">
        <v>7879270</v>
      </c>
      <c r="F85" s="427"/>
      <c r="G85" s="11"/>
    </row>
    <row r="86" spans="1:7" x14ac:dyDescent="0.25">
      <c r="A86" s="10">
        <v>73</v>
      </c>
      <c r="B86" s="11" t="s">
        <v>82</v>
      </c>
      <c r="C86" s="11" t="s">
        <v>83</v>
      </c>
      <c r="D86" s="430"/>
      <c r="E86" s="23"/>
      <c r="F86" s="427"/>
      <c r="G86" s="11"/>
    </row>
    <row r="87" spans="1:7" x14ac:dyDescent="0.25">
      <c r="A87" s="10">
        <v>74</v>
      </c>
      <c r="B87" s="11" t="s">
        <v>565</v>
      </c>
      <c r="C87" s="11" t="s">
        <v>566</v>
      </c>
      <c r="D87" s="430">
        <v>763210</v>
      </c>
      <c r="E87" s="438"/>
      <c r="F87" s="427"/>
      <c r="G87" s="425"/>
    </row>
    <row r="88" spans="1:7" x14ac:dyDescent="0.25">
      <c r="A88" s="10">
        <v>75</v>
      </c>
      <c r="B88" s="12" t="s">
        <v>175</v>
      </c>
      <c r="C88" s="12" t="s">
        <v>84</v>
      </c>
      <c r="D88" s="25">
        <f>D82+D83+D84+D85+D86+D87</f>
        <v>336446934</v>
      </c>
      <c r="E88" s="25">
        <f>E82+E83+E84+E85+E86+E87</f>
        <v>347141374</v>
      </c>
      <c r="F88" s="427"/>
      <c r="G88" s="425"/>
    </row>
    <row r="89" spans="1:7" ht="45" x14ac:dyDescent="0.25">
      <c r="A89" s="10">
        <v>76</v>
      </c>
      <c r="B89" s="12" t="s">
        <v>117</v>
      </c>
      <c r="C89" s="12" t="s">
        <v>85</v>
      </c>
      <c r="D89" s="25">
        <v>79282027</v>
      </c>
      <c r="E89" s="25">
        <v>83424984</v>
      </c>
      <c r="F89" s="427"/>
      <c r="G89" s="471" t="s">
        <v>646</v>
      </c>
    </row>
    <row r="90" spans="1:7" x14ac:dyDescent="0.25">
      <c r="A90" s="10">
        <v>81</v>
      </c>
      <c r="B90" s="13" t="s">
        <v>176</v>
      </c>
      <c r="C90" s="13" t="s">
        <v>86</v>
      </c>
      <c r="D90" s="24">
        <f>D88+D89</f>
        <v>415728961</v>
      </c>
      <c r="E90" s="24">
        <f>E88+E89</f>
        <v>430566358</v>
      </c>
      <c r="F90" s="427"/>
      <c r="G90" s="11"/>
    </row>
    <row r="91" spans="1:7" x14ac:dyDescent="0.25">
      <c r="A91" s="10"/>
      <c r="B91" s="13"/>
      <c r="C91" s="11"/>
      <c r="D91" s="430"/>
      <c r="E91" s="23"/>
      <c r="F91" s="427"/>
      <c r="G91" s="11"/>
    </row>
    <row r="92" spans="1:7" x14ac:dyDescent="0.25">
      <c r="A92" s="501" t="s">
        <v>194</v>
      </c>
      <c r="B92" s="501"/>
      <c r="C92" s="11"/>
      <c r="D92" s="430"/>
      <c r="E92" s="23"/>
      <c r="F92" s="427"/>
      <c r="G92" s="11"/>
    </row>
    <row r="93" spans="1:7" ht="30" x14ac:dyDescent="0.25">
      <c r="A93" s="10">
        <v>82</v>
      </c>
      <c r="B93" s="11" t="s">
        <v>139</v>
      </c>
      <c r="C93" s="11" t="s">
        <v>87</v>
      </c>
      <c r="D93" s="25">
        <v>12000000</v>
      </c>
      <c r="E93" s="23">
        <v>13000000</v>
      </c>
      <c r="F93" s="427"/>
      <c r="G93" s="436" t="s">
        <v>567</v>
      </c>
    </row>
    <row r="94" spans="1:7" x14ac:dyDescent="0.25">
      <c r="A94" s="10">
        <v>84</v>
      </c>
      <c r="B94" s="13" t="s">
        <v>195</v>
      </c>
      <c r="C94" s="13" t="s">
        <v>88</v>
      </c>
      <c r="D94" s="429">
        <f>+D93</f>
        <v>12000000</v>
      </c>
      <c r="E94" s="429">
        <f>+E93</f>
        <v>13000000</v>
      </c>
      <c r="F94" s="427"/>
      <c r="G94" s="11"/>
    </row>
    <row r="95" spans="1:7" x14ac:dyDescent="0.25">
      <c r="A95" s="10"/>
      <c r="B95" s="13"/>
      <c r="C95" s="11"/>
      <c r="D95" s="430"/>
      <c r="E95" s="24"/>
      <c r="F95" s="427"/>
      <c r="G95" s="11"/>
    </row>
    <row r="96" spans="1:7" x14ac:dyDescent="0.25">
      <c r="A96" s="501" t="s">
        <v>196</v>
      </c>
      <c r="B96" s="501"/>
      <c r="C96" s="11"/>
      <c r="D96" s="430"/>
      <c r="E96" s="24"/>
      <c r="F96" s="427"/>
      <c r="G96" s="11"/>
    </row>
    <row r="97" spans="1:7" x14ac:dyDescent="0.25">
      <c r="A97" s="10">
        <v>85</v>
      </c>
      <c r="B97" s="12" t="s">
        <v>140</v>
      </c>
      <c r="C97" s="12" t="s">
        <v>89</v>
      </c>
      <c r="D97" s="25">
        <v>12000000</v>
      </c>
      <c r="E97" s="25">
        <v>12000000</v>
      </c>
      <c r="F97" s="427"/>
      <c r="G97" s="11" t="s">
        <v>661</v>
      </c>
    </row>
    <row r="98" spans="1:7" x14ac:dyDescent="0.25">
      <c r="A98" s="10">
        <v>87</v>
      </c>
      <c r="B98" s="11" t="s">
        <v>141</v>
      </c>
      <c r="C98" s="11" t="s">
        <v>90</v>
      </c>
      <c r="D98" s="23">
        <v>30000000</v>
      </c>
      <c r="E98" s="23">
        <v>20000000</v>
      </c>
      <c r="F98" s="427"/>
      <c r="G98" s="11" t="s">
        <v>640</v>
      </c>
    </row>
    <row r="99" spans="1:7" x14ac:dyDescent="0.25">
      <c r="A99" s="10">
        <v>89</v>
      </c>
      <c r="B99" s="11" t="s">
        <v>142</v>
      </c>
      <c r="C99" s="11" t="s">
        <v>91</v>
      </c>
      <c r="D99" s="430">
        <v>728100</v>
      </c>
      <c r="E99" s="27">
        <v>426000</v>
      </c>
      <c r="F99" s="427"/>
      <c r="G99" s="11" t="s">
        <v>641</v>
      </c>
    </row>
    <row r="100" spans="1:7" x14ac:dyDescent="0.25">
      <c r="A100" s="10">
        <v>92</v>
      </c>
      <c r="B100" s="12" t="s">
        <v>170</v>
      </c>
      <c r="C100" s="12" t="s">
        <v>92</v>
      </c>
      <c r="D100" s="25">
        <f>D98+D99</f>
        <v>30728100</v>
      </c>
      <c r="E100" s="25">
        <f>E98+E99</f>
        <v>20426000</v>
      </c>
      <c r="F100" s="427"/>
      <c r="G100" s="11"/>
    </row>
    <row r="101" spans="1:7" x14ac:dyDescent="0.25">
      <c r="A101" s="10">
        <v>93</v>
      </c>
      <c r="B101" s="12" t="s">
        <v>143</v>
      </c>
      <c r="C101" s="12" t="s">
        <v>93</v>
      </c>
      <c r="D101" s="25">
        <v>3000000</v>
      </c>
      <c r="E101" s="25">
        <v>3920000</v>
      </c>
      <c r="F101" s="427"/>
      <c r="G101" s="11" t="s">
        <v>642</v>
      </c>
    </row>
    <row r="102" spans="1:7" x14ac:dyDescent="0.25">
      <c r="A102" s="10">
        <v>94</v>
      </c>
      <c r="B102" s="21" t="s">
        <v>197</v>
      </c>
      <c r="C102" s="13" t="s">
        <v>94</v>
      </c>
      <c r="D102" s="429">
        <f>D97+D100+D101</f>
        <v>45728100</v>
      </c>
      <c r="E102" s="429">
        <f>E97+E100+E101</f>
        <v>36346000</v>
      </c>
      <c r="F102" s="427"/>
      <c r="G102" s="11"/>
    </row>
    <row r="103" spans="1:7" x14ac:dyDescent="0.25">
      <c r="B103" s="21"/>
      <c r="C103" s="11"/>
      <c r="D103" s="430"/>
      <c r="E103" s="23"/>
      <c r="F103" s="427"/>
      <c r="G103" s="11"/>
    </row>
    <row r="104" spans="1:7" x14ac:dyDescent="0.25">
      <c r="A104" s="501" t="s">
        <v>199</v>
      </c>
      <c r="B104" s="501"/>
      <c r="C104" s="11"/>
      <c r="D104" s="430"/>
      <c r="E104" s="23"/>
      <c r="F104" s="427"/>
      <c r="G104" s="11"/>
    </row>
    <row r="105" spans="1:7" x14ac:dyDescent="0.25">
      <c r="A105" s="10">
        <v>95</v>
      </c>
      <c r="B105" s="385" t="s">
        <v>520</v>
      </c>
      <c r="C105" s="11" t="s">
        <v>521</v>
      </c>
      <c r="D105" s="27">
        <v>500000</v>
      </c>
      <c r="E105" s="23">
        <v>500000</v>
      </c>
      <c r="F105" s="427"/>
      <c r="G105" s="11"/>
    </row>
    <row r="106" spans="1:7" ht="60" x14ac:dyDescent="0.25">
      <c r="A106" s="10">
        <v>96</v>
      </c>
      <c r="B106" s="11" t="s">
        <v>144</v>
      </c>
      <c r="C106" s="11" t="s">
        <v>95</v>
      </c>
      <c r="D106" s="23">
        <v>7900000</v>
      </c>
      <c r="E106" s="23">
        <v>10910000</v>
      </c>
      <c r="F106" s="427"/>
      <c r="G106" s="422" t="s">
        <v>643</v>
      </c>
    </row>
    <row r="107" spans="1:7" x14ac:dyDescent="0.25">
      <c r="A107" s="10">
        <v>97</v>
      </c>
      <c r="B107" s="11" t="s">
        <v>145</v>
      </c>
      <c r="C107" s="11" t="s">
        <v>96</v>
      </c>
      <c r="D107" s="23">
        <v>5500000</v>
      </c>
      <c r="E107" s="23">
        <v>5500000</v>
      </c>
      <c r="F107" s="427"/>
      <c r="G107" s="11" t="s">
        <v>644</v>
      </c>
    </row>
    <row r="108" spans="1:7" ht="30" x14ac:dyDescent="0.25">
      <c r="A108" s="10">
        <v>98</v>
      </c>
      <c r="B108" s="11" t="s">
        <v>146</v>
      </c>
      <c r="C108" s="11" t="s">
        <v>97</v>
      </c>
      <c r="D108" s="23">
        <v>16000000</v>
      </c>
      <c r="E108" s="25">
        <v>16000000</v>
      </c>
      <c r="F108" s="427"/>
      <c r="G108" s="422" t="s">
        <v>645</v>
      </c>
    </row>
    <row r="109" spans="1:7" x14ac:dyDescent="0.25">
      <c r="A109" s="10">
        <v>99</v>
      </c>
      <c r="B109" s="11" t="s">
        <v>147</v>
      </c>
      <c r="C109" s="11"/>
      <c r="D109" s="430"/>
      <c r="E109" s="23"/>
      <c r="F109" s="427"/>
      <c r="G109" s="11"/>
    </row>
    <row r="110" spans="1:7" x14ac:dyDescent="0.25">
      <c r="A110" s="10">
        <v>100</v>
      </c>
      <c r="B110" s="11" t="s">
        <v>98</v>
      </c>
      <c r="C110" s="11" t="s">
        <v>99</v>
      </c>
      <c r="D110" s="430"/>
      <c r="E110" s="23"/>
      <c r="F110" s="427"/>
      <c r="G110" s="11"/>
    </row>
    <row r="111" spans="1:7" x14ac:dyDescent="0.25">
      <c r="A111" s="10">
        <v>101</v>
      </c>
      <c r="B111" s="11" t="s">
        <v>100</v>
      </c>
      <c r="C111" s="11" t="s">
        <v>101</v>
      </c>
      <c r="D111" s="23">
        <v>8073000</v>
      </c>
      <c r="E111" s="25">
        <v>9020700</v>
      </c>
      <c r="F111" s="427"/>
      <c r="G111" s="11">
        <f>+(E105+E106+E107+E108+E112)*0.27</f>
        <v>9020700</v>
      </c>
    </row>
    <row r="112" spans="1:7" x14ac:dyDescent="0.25">
      <c r="A112" s="10">
        <v>102</v>
      </c>
      <c r="B112" s="11" t="s">
        <v>148</v>
      </c>
      <c r="C112" s="11" t="s">
        <v>102</v>
      </c>
      <c r="D112" s="430">
        <v>2494616</v>
      </c>
      <c r="E112" s="25">
        <v>500000</v>
      </c>
      <c r="F112" s="427"/>
      <c r="G112" s="11"/>
    </row>
    <row r="113" spans="1:7" x14ac:dyDescent="0.25">
      <c r="A113" s="10">
        <v>103</v>
      </c>
      <c r="B113" s="13" t="s">
        <v>201</v>
      </c>
      <c r="C113" s="13" t="s">
        <v>103</v>
      </c>
      <c r="D113" s="429">
        <f t="shared" ref="D113:E113" si="8">D106+D107+D108+D111+D112+D110+D105</f>
        <v>40467616</v>
      </c>
      <c r="E113" s="429">
        <f t="shared" si="8"/>
        <v>42430700</v>
      </c>
      <c r="F113" s="427"/>
      <c r="G113" s="11"/>
    </row>
    <row r="114" spans="1:7" x14ac:dyDescent="0.25">
      <c r="B114" s="13"/>
      <c r="C114" s="11"/>
      <c r="D114" s="430"/>
      <c r="E114" s="23"/>
      <c r="F114" s="427"/>
      <c r="G114" s="11"/>
    </row>
    <row r="115" spans="1:7" x14ac:dyDescent="0.25">
      <c r="A115" s="501" t="s">
        <v>200</v>
      </c>
      <c r="B115" s="501"/>
      <c r="C115" s="11"/>
      <c r="D115" s="430"/>
      <c r="E115" s="23"/>
      <c r="F115" s="427"/>
      <c r="G115" s="11"/>
    </row>
    <row r="116" spans="1:7" x14ac:dyDescent="0.25">
      <c r="A116" s="10">
        <v>104</v>
      </c>
      <c r="B116" s="12" t="s">
        <v>149</v>
      </c>
      <c r="C116" s="12" t="s">
        <v>104</v>
      </c>
      <c r="D116" s="430">
        <v>300000</v>
      </c>
      <c r="E116" s="24"/>
      <c r="F116" s="427"/>
      <c r="G116" s="11"/>
    </row>
    <row r="117" spans="1:7" x14ac:dyDescent="0.25">
      <c r="A117" s="10">
        <v>105</v>
      </c>
      <c r="B117" s="12" t="s">
        <v>105</v>
      </c>
      <c r="C117" s="12" t="s">
        <v>106</v>
      </c>
      <c r="D117" s="430"/>
      <c r="E117" s="24"/>
      <c r="F117" s="427"/>
      <c r="G117" s="11"/>
    </row>
    <row r="118" spans="1:7" x14ac:dyDescent="0.25">
      <c r="A118" s="10">
        <v>106</v>
      </c>
      <c r="B118" s="12" t="s">
        <v>594</v>
      </c>
      <c r="C118" s="12" t="s">
        <v>595</v>
      </c>
      <c r="D118" s="430"/>
      <c r="E118" s="24"/>
      <c r="F118" s="427"/>
      <c r="G118" s="11"/>
    </row>
    <row r="119" spans="1:7" x14ac:dyDescent="0.25">
      <c r="A119" s="10">
        <v>107</v>
      </c>
      <c r="B119" s="13" t="s">
        <v>171</v>
      </c>
      <c r="C119" s="13" t="s">
        <v>107</v>
      </c>
      <c r="D119" s="429">
        <f>D116+D118+D117</f>
        <v>300000</v>
      </c>
      <c r="E119" s="429">
        <f>E116+E118+E117</f>
        <v>0</v>
      </c>
      <c r="F119" s="427"/>
      <c r="G119" s="11"/>
    </row>
    <row r="120" spans="1:7" x14ac:dyDescent="0.25">
      <c r="B120" s="13"/>
      <c r="C120" s="11"/>
      <c r="D120" s="430"/>
      <c r="E120" s="23"/>
      <c r="F120" s="427"/>
      <c r="G120" s="422"/>
    </row>
    <row r="121" spans="1:7" x14ac:dyDescent="0.25">
      <c r="A121" s="446" t="s">
        <v>526</v>
      </c>
      <c r="B121" s="447"/>
      <c r="C121" s="13"/>
      <c r="D121" s="430"/>
      <c r="E121" s="23"/>
      <c r="F121" s="427"/>
      <c r="G121" s="422"/>
    </row>
    <row r="122" spans="1:7" x14ac:dyDescent="0.25">
      <c r="A122" s="10">
        <v>108</v>
      </c>
      <c r="B122" s="14" t="s">
        <v>522</v>
      </c>
      <c r="C122" s="14" t="s">
        <v>523</v>
      </c>
      <c r="D122" s="27">
        <v>7630000</v>
      </c>
      <c r="E122" s="23">
        <v>1619220</v>
      </c>
      <c r="F122" s="427"/>
      <c r="G122" s="422"/>
    </row>
    <row r="123" spans="1:7" x14ac:dyDescent="0.25">
      <c r="A123" s="10">
        <v>109</v>
      </c>
      <c r="B123" s="21" t="s">
        <v>524</v>
      </c>
      <c r="C123" s="13" t="s">
        <v>525</v>
      </c>
      <c r="D123" s="24">
        <f>+D122</f>
        <v>7630000</v>
      </c>
      <c r="E123" s="24">
        <f>+E122</f>
        <v>1619220</v>
      </c>
      <c r="F123" s="427"/>
      <c r="G123" s="11"/>
    </row>
    <row r="124" spans="1:7" x14ac:dyDescent="0.25">
      <c r="B124" s="21"/>
      <c r="C124" s="13"/>
      <c r="D124" s="24"/>
      <c r="E124" s="23"/>
      <c r="F124" s="427"/>
      <c r="G124" s="11"/>
    </row>
    <row r="125" spans="1:7" ht="15.75" x14ac:dyDescent="0.25">
      <c r="A125" s="10">
        <v>110</v>
      </c>
      <c r="B125" s="15" t="s">
        <v>203</v>
      </c>
      <c r="C125" s="15" t="s">
        <v>108</v>
      </c>
      <c r="D125" s="435">
        <f>D90+D94+D102+D113+D119+D123</f>
        <v>521854677</v>
      </c>
      <c r="E125" s="435">
        <f>E90+E94+E102+E113+E119+E123</f>
        <v>523962278</v>
      </c>
      <c r="F125" s="427"/>
      <c r="G125" s="426"/>
    </row>
    <row r="126" spans="1:7" x14ac:dyDescent="0.25">
      <c r="A126" s="10">
        <v>111</v>
      </c>
      <c r="B126" s="11" t="s">
        <v>150</v>
      </c>
      <c r="C126" s="11" t="s">
        <v>109</v>
      </c>
      <c r="D126" s="23">
        <v>230000000</v>
      </c>
      <c r="E126" s="23">
        <v>220000000</v>
      </c>
      <c r="F126" s="427"/>
      <c r="G126" s="11"/>
    </row>
    <row r="127" spans="1:7" x14ac:dyDescent="0.25">
      <c r="A127" s="10">
        <v>112</v>
      </c>
      <c r="B127" s="11" t="s">
        <v>172</v>
      </c>
      <c r="C127" s="11" t="s">
        <v>110</v>
      </c>
      <c r="D127" s="23">
        <f>D126</f>
        <v>230000000</v>
      </c>
      <c r="E127" s="23">
        <f>E126</f>
        <v>220000000</v>
      </c>
      <c r="F127" s="427"/>
      <c r="G127" s="11"/>
    </row>
    <row r="128" spans="1:7" x14ac:dyDescent="0.25">
      <c r="A128" s="10">
        <v>113</v>
      </c>
      <c r="B128" s="11" t="s">
        <v>111</v>
      </c>
      <c r="C128" s="11" t="s">
        <v>112</v>
      </c>
      <c r="D128" s="23">
        <v>13659931</v>
      </c>
      <c r="E128" s="23"/>
      <c r="F128" s="427"/>
      <c r="G128" s="11"/>
    </row>
    <row r="129" spans="1:7" x14ac:dyDescent="0.25">
      <c r="A129" s="10">
        <v>114</v>
      </c>
      <c r="B129" s="11" t="s">
        <v>173</v>
      </c>
      <c r="C129" s="11" t="s">
        <v>151</v>
      </c>
      <c r="D129" s="23">
        <f>+D128</f>
        <v>13659931</v>
      </c>
      <c r="E129" s="23"/>
      <c r="F129" s="427"/>
      <c r="G129" s="11"/>
    </row>
    <row r="130" spans="1:7" x14ac:dyDescent="0.25">
      <c r="A130" s="10">
        <v>115</v>
      </c>
      <c r="B130" s="11" t="s">
        <v>527</v>
      </c>
      <c r="C130" s="11" t="s">
        <v>528</v>
      </c>
      <c r="D130" s="430"/>
      <c r="E130" s="23"/>
      <c r="F130" s="427"/>
      <c r="G130" s="422"/>
    </row>
    <row r="131" spans="1:7" x14ac:dyDescent="0.25">
      <c r="A131" s="10">
        <v>116</v>
      </c>
      <c r="B131" s="11" t="s">
        <v>113</v>
      </c>
      <c r="C131" s="11" t="s">
        <v>114</v>
      </c>
      <c r="D131" s="430"/>
      <c r="E131" s="24"/>
      <c r="F131" s="427"/>
      <c r="G131" s="11"/>
    </row>
    <row r="132" spans="1:7" x14ac:dyDescent="0.25">
      <c r="A132" s="10">
        <v>117</v>
      </c>
      <c r="B132" s="12" t="s">
        <v>174</v>
      </c>
      <c r="C132" s="12" t="s">
        <v>115</v>
      </c>
      <c r="D132" s="430">
        <f>+D130 + D129+D127</f>
        <v>243659931</v>
      </c>
      <c r="E132" s="430">
        <f>+E130 + E129+E127</f>
        <v>220000000</v>
      </c>
      <c r="F132" s="427"/>
      <c r="G132" s="11"/>
    </row>
    <row r="133" spans="1:7" ht="15.75" x14ac:dyDescent="0.25">
      <c r="A133" s="10">
        <v>118</v>
      </c>
      <c r="B133" s="36" t="s">
        <v>202</v>
      </c>
      <c r="C133" s="15" t="s">
        <v>116</v>
      </c>
      <c r="D133" s="26">
        <f t="shared" ref="D133:E133" si="9">D132</f>
        <v>243659931</v>
      </c>
      <c r="E133" s="26">
        <f t="shared" si="9"/>
        <v>220000000</v>
      </c>
      <c r="F133" s="427"/>
      <c r="G133" s="11"/>
    </row>
    <row r="134" spans="1:7" x14ac:dyDescent="0.25">
      <c r="A134" s="10">
        <v>119</v>
      </c>
      <c r="B134" s="11"/>
      <c r="C134" s="11"/>
      <c r="D134" s="430"/>
      <c r="E134" s="25"/>
      <c r="F134" s="427"/>
      <c r="G134" s="422"/>
    </row>
    <row r="135" spans="1:7" ht="15.75" x14ac:dyDescent="0.25">
      <c r="A135" s="10">
        <v>120</v>
      </c>
      <c r="B135" s="15" t="s">
        <v>152</v>
      </c>
      <c r="C135" s="17"/>
      <c r="D135" s="26">
        <f>D71+D79</f>
        <v>765514608</v>
      </c>
      <c r="E135" s="26">
        <f>E71+E79</f>
        <v>743962277.65999997</v>
      </c>
      <c r="F135" s="427"/>
      <c r="G135" s="426"/>
    </row>
    <row r="136" spans="1:7" ht="15.75" x14ac:dyDescent="0.25">
      <c r="A136" s="10">
        <v>121</v>
      </c>
      <c r="B136" s="15" t="s">
        <v>153</v>
      </c>
      <c r="C136" s="17"/>
      <c r="D136" s="26">
        <f t="shared" ref="D136:E136" si="10">D125+D133</f>
        <v>765514608</v>
      </c>
      <c r="E136" s="26">
        <f t="shared" si="10"/>
        <v>743962278</v>
      </c>
      <c r="F136" s="427"/>
      <c r="G136" s="468">
        <f>+E136-E135</f>
        <v>0.34000003337860107</v>
      </c>
    </row>
    <row r="137" spans="1:7" x14ac:dyDescent="0.25">
      <c r="A137" s="7"/>
    </row>
    <row r="138" spans="1:7" x14ac:dyDescent="0.25">
      <c r="A138" s="7"/>
    </row>
    <row r="139" spans="1:7" x14ac:dyDescent="0.25">
      <c r="A139" s="7"/>
    </row>
    <row r="140" spans="1:7" x14ac:dyDescent="0.25">
      <c r="A140" s="7"/>
    </row>
    <row r="141" spans="1:7" x14ac:dyDescent="0.25">
      <c r="A141" s="7"/>
    </row>
    <row r="142" spans="1:7" x14ac:dyDescent="0.25">
      <c r="A142" s="7"/>
    </row>
    <row r="143" spans="1:7" x14ac:dyDescent="0.25">
      <c r="A143" s="7"/>
    </row>
    <row r="144" spans="1:7" x14ac:dyDescent="0.25">
      <c r="A144" s="7"/>
    </row>
    <row r="145" spans="1:7" x14ac:dyDescent="0.25">
      <c r="A145" s="7"/>
    </row>
    <row r="146" spans="1:7" x14ac:dyDescent="0.25">
      <c r="A146" s="382"/>
    </row>
    <row r="147" spans="1:7" x14ac:dyDescent="0.25">
      <c r="A147" s="7"/>
    </row>
    <row r="148" spans="1:7" x14ac:dyDescent="0.25">
      <c r="A148" s="7"/>
    </row>
    <row r="149" spans="1:7" x14ac:dyDescent="0.25">
      <c r="A149" s="7"/>
    </row>
    <row r="150" spans="1:7" x14ac:dyDescent="0.25">
      <c r="A150" s="7"/>
    </row>
    <row r="151" spans="1:7" x14ac:dyDescent="0.25">
      <c r="A151" s="7"/>
    </row>
    <row r="152" spans="1:7" x14ac:dyDescent="0.25">
      <c r="A152" s="7"/>
    </row>
    <row r="153" spans="1:7" x14ac:dyDescent="0.25">
      <c r="A153" s="7"/>
    </row>
    <row r="154" spans="1:7" x14ac:dyDescent="0.25">
      <c r="A154" s="7"/>
    </row>
    <row r="155" spans="1:7" x14ac:dyDescent="0.25">
      <c r="A155" s="7"/>
    </row>
    <row r="156" spans="1:7" x14ac:dyDescent="0.25">
      <c r="A156" s="34"/>
    </row>
    <row r="157" spans="1:7" x14ac:dyDescent="0.25">
      <c r="A157" s="34"/>
      <c r="C157" s="34"/>
    </row>
    <row r="158" spans="1:7" x14ac:dyDescent="0.25">
      <c r="A158" s="34"/>
    </row>
    <row r="159" spans="1:7" x14ac:dyDescent="0.25">
      <c r="G159" s="34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</sheetData>
  <mergeCells count="12">
    <mergeCell ref="A64:B64"/>
    <mergeCell ref="A73:B73"/>
    <mergeCell ref="A3:B3"/>
    <mergeCell ref="A19:B19"/>
    <mergeCell ref="A44:B44"/>
    <mergeCell ref="A53:B53"/>
    <mergeCell ref="A59:B59"/>
    <mergeCell ref="A81:B81"/>
    <mergeCell ref="A92:B92"/>
    <mergeCell ref="A104:B104"/>
    <mergeCell ref="A115:B115"/>
    <mergeCell ref="A96:B96"/>
  </mergeCells>
  <pageMargins left="0.27559055118110237" right="0.27559055118110237" top="0.98425196850393704" bottom="0.27559055118110237" header="0.51181102362204722" footer="0.51181102362204722"/>
  <pageSetup paperSize="9" scale="60" fitToHeight="0" orientation="portrait" r:id="rId1"/>
  <headerFooter>
    <oddHeader>&amp;C&amp;"-,Félkövér"Tápiógyörgye Község Önkormányzata&amp;R&amp;"-,Félkövér"2. melléklet
.../2021. (.....) rendelet
adatok: ezer Ft-ban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Ruler="0" zoomScaleNormal="100" workbookViewId="0">
      <selection activeCell="C10" sqref="C10"/>
    </sheetView>
  </sheetViews>
  <sheetFormatPr defaultRowHeight="15" x14ac:dyDescent="0.25"/>
  <cols>
    <col min="1" max="1" width="38.140625" bestFit="1" customWidth="1"/>
    <col min="2" max="2" width="10.85546875" customWidth="1"/>
    <col min="6" max="6" width="32.28515625" customWidth="1"/>
    <col min="7" max="7" width="37.140625" customWidth="1"/>
    <col min="8" max="8" width="27.42578125" customWidth="1"/>
  </cols>
  <sheetData>
    <row r="1" spans="1:8" x14ac:dyDescent="0.25">
      <c r="A1" s="631" t="s">
        <v>530</v>
      </c>
      <c r="B1" s="631"/>
      <c r="C1" s="631"/>
    </row>
    <row r="2" spans="1:8" x14ac:dyDescent="0.25">
      <c r="E2" s="396" t="s">
        <v>559</v>
      </c>
    </row>
    <row r="3" spans="1:8" x14ac:dyDescent="0.25">
      <c r="A3" s="275" t="s">
        <v>423</v>
      </c>
      <c r="B3" s="221"/>
      <c r="C3" s="221"/>
    </row>
    <row r="4" spans="1:8" x14ac:dyDescent="0.25">
      <c r="A4" s="4" t="s">
        <v>0</v>
      </c>
      <c r="B4" s="4" t="s">
        <v>1</v>
      </c>
      <c r="C4" s="4" t="s">
        <v>412</v>
      </c>
      <c r="D4" s="4" t="s">
        <v>347</v>
      </c>
      <c r="E4" s="4" t="s">
        <v>348</v>
      </c>
      <c r="F4" s="4" t="s">
        <v>531</v>
      </c>
      <c r="G4" s="4" t="s">
        <v>532</v>
      </c>
      <c r="H4" s="4" t="s">
        <v>587</v>
      </c>
    </row>
    <row r="5" spans="1:8" x14ac:dyDescent="0.25">
      <c r="A5" s="5" t="s">
        <v>537</v>
      </c>
      <c r="B5" s="5" t="s">
        <v>95</v>
      </c>
      <c r="C5" s="5">
        <v>3763890</v>
      </c>
      <c r="D5" s="2">
        <v>3015141</v>
      </c>
      <c r="E5" s="441">
        <v>4036490</v>
      </c>
      <c r="F5" s="2"/>
      <c r="G5" s="2"/>
      <c r="H5" s="2"/>
    </row>
    <row r="6" spans="1:8" x14ac:dyDescent="0.25">
      <c r="A6" s="5" t="s">
        <v>536</v>
      </c>
      <c r="B6" s="5" t="s">
        <v>95</v>
      </c>
      <c r="C6" s="5">
        <v>1652443</v>
      </c>
      <c r="D6" s="2">
        <v>1546926</v>
      </c>
      <c r="E6" s="441">
        <v>1390784</v>
      </c>
      <c r="F6" s="2"/>
      <c r="G6" s="2"/>
      <c r="H6" s="2"/>
    </row>
    <row r="7" spans="1:8" x14ac:dyDescent="0.25">
      <c r="A7" s="5" t="s">
        <v>145</v>
      </c>
      <c r="B7" s="5" t="s">
        <v>96</v>
      </c>
      <c r="C7" s="5">
        <v>24339</v>
      </c>
      <c r="D7" s="2">
        <v>23622</v>
      </c>
      <c r="E7" s="441"/>
      <c r="F7" s="2" t="s">
        <v>589</v>
      </c>
      <c r="G7" s="2"/>
      <c r="H7" s="2"/>
    </row>
    <row r="8" spans="1:8" x14ac:dyDescent="0.25">
      <c r="A8" s="5" t="s">
        <v>146</v>
      </c>
      <c r="B8" s="5" t="s">
        <v>97</v>
      </c>
      <c r="C8" s="5">
        <v>75000</v>
      </c>
      <c r="D8" s="2"/>
      <c r="E8" s="441"/>
      <c r="F8" s="2" t="s">
        <v>590</v>
      </c>
      <c r="G8" s="2"/>
      <c r="H8" s="2"/>
    </row>
    <row r="9" spans="1:8" x14ac:dyDescent="0.25">
      <c r="A9" s="5" t="s">
        <v>420</v>
      </c>
      <c r="B9" s="5" t="s">
        <v>101</v>
      </c>
      <c r="C9" s="5">
        <v>991020</v>
      </c>
      <c r="D9" s="2">
        <v>950597</v>
      </c>
      <c r="E9" s="441">
        <v>1102086</v>
      </c>
      <c r="F9" s="2"/>
      <c r="G9" s="2"/>
      <c r="H9" s="2"/>
    </row>
    <row r="10" spans="1:8" x14ac:dyDescent="0.25">
      <c r="A10" s="3" t="s">
        <v>421</v>
      </c>
      <c r="B10" s="3" t="s">
        <v>91</v>
      </c>
      <c r="C10" s="3">
        <v>144300</v>
      </c>
      <c r="D10" s="2">
        <v>137400</v>
      </c>
      <c r="E10" s="441">
        <v>190800</v>
      </c>
      <c r="F10" s="2"/>
      <c r="G10" s="2"/>
      <c r="H10" s="2"/>
    </row>
    <row r="11" spans="1:8" x14ac:dyDescent="0.25">
      <c r="A11" s="14" t="s">
        <v>540</v>
      </c>
      <c r="B11" s="14" t="s">
        <v>99</v>
      </c>
      <c r="C11" s="14">
        <v>2768167</v>
      </c>
      <c r="D11" s="2">
        <v>2519166</v>
      </c>
      <c r="E11" s="441">
        <v>3103527</v>
      </c>
      <c r="F11" s="2"/>
      <c r="G11" s="2" t="s">
        <v>543</v>
      </c>
      <c r="H11" s="2"/>
    </row>
    <row r="12" spans="1:8" x14ac:dyDescent="0.25">
      <c r="A12" s="14" t="s">
        <v>422</v>
      </c>
      <c r="B12" s="14" t="s">
        <v>101</v>
      </c>
      <c r="C12" s="14">
        <v>747408</v>
      </c>
      <c r="D12" s="2">
        <v>680174</v>
      </c>
      <c r="E12" s="441">
        <v>837953</v>
      </c>
      <c r="F12" s="2"/>
      <c r="G12" s="2"/>
      <c r="H12" s="2"/>
    </row>
    <row r="13" spans="1:8" ht="30" x14ac:dyDescent="0.25">
      <c r="A13" s="14" t="s">
        <v>541</v>
      </c>
      <c r="B13" s="14" t="s">
        <v>102</v>
      </c>
      <c r="C13" s="14">
        <v>96320</v>
      </c>
      <c r="D13" s="2">
        <v>196909</v>
      </c>
      <c r="E13" s="441">
        <v>5000</v>
      </c>
      <c r="F13" s="2" t="s">
        <v>542</v>
      </c>
      <c r="G13" s="2" t="s">
        <v>542</v>
      </c>
      <c r="H13" s="419" t="s">
        <v>588</v>
      </c>
    </row>
    <row r="14" spans="1:8" s="275" customFormat="1" x14ac:dyDescent="0.25">
      <c r="A14" s="4" t="s">
        <v>369</v>
      </c>
      <c r="B14" s="4"/>
      <c r="C14" s="4">
        <f>SUM(C5:C13)</f>
        <v>10262887</v>
      </c>
      <c r="D14" s="13">
        <f>SUM(D5:D13)</f>
        <v>9069935</v>
      </c>
      <c r="E14" s="442">
        <f>SUM(E5:E13)</f>
        <v>10666640</v>
      </c>
      <c r="F14" s="4"/>
      <c r="G14" s="4"/>
      <c r="H14" s="4"/>
    </row>
    <row r="15" spans="1:8" x14ac:dyDescent="0.25">
      <c r="A15" s="221"/>
      <c r="B15" s="221"/>
      <c r="C15" s="221"/>
      <c r="F15" s="2"/>
      <c r="G15" s="2"/>
      <c r="H15" s="2"/>
    </row>
    <row r="16" spans="1:8" x14ac:dyDescent="0.25">
      <c r="A16" s="275" t="s">
        <v>434</v>
      </c>
      <c r="B16" s="221"/>
      <c r="C16" s="221"/>
      <c r="F16" s="2"/>
      <c r="G16" s="2"/>
      <c r="H16" s="2"/>
    </row>
    <row r="17" spans="1:8" x14ac:dyDescent="0.25">
      <c r="A17" s="4" t="s">
        <v>0</v>
      </c>
      <c r="B17" s="4" t="s">
        <v>1</v>
      </c>
      <c r="C17" s="4" t="s">
        <v>412</v>
      </c>
      <c r="D17" s="4" t="s">
        <v>347</v>
      </c>
      <c r="E17" s="4" t="s">
        <v>348</v>
      </c>
      <c r="F17" s="4" t="s">
        <v>531</v>
      </c>
      <c r="G17" s="4" t="s">
        <v>532</v>
      </c>
      <c r="H17" s="4" t="s">
        <v>587</v>
      </c>
    </row>
    <row r="18" spans="1:8" x14ac:dyDescent="0.25">
      <c r="A18" s="5" t="s">
        <v>13</v>
      </c>
      <c r="B18" s="5" t="s">
        <v>14</v>
      </c>
      <c r="C18" s="5"/>
      <c r="D18" s="2"/>
      <c r="E18" s="441">
        <v>1483038</v>
      </c>
      <c r="F18" s="2"/>
      <c r="G18" s="2"/>
      <c r="H18" s="2"/>
    </row>
    <row r="19" spans="1:8" x14ac:dyDescent="0.25">
      <c r="A19" s="5" t="s">
        <v>15</v>
      </c>
      <c r="B19" s="5" t="s">
        <v>16</v>
      </c>
      <c r="C19" s="5">
        <v>321577</v>
      </c>
      <c r="D19" s="2">
        <v>1152896</v>
      </c>
      <c r="E19" s="441">
        <v>542564</v>
      </c>
      <c r="F19" s="2"/>
      <c r="G19" s="2"/>
      <c r="H19" s="2"/>
    </row>
    <row r="20" spans="1:8" x14ac:dyDescent="0.25">
      <c r="A20" s="5" t="s">
        <v>431</v>
      </c>
      <c r="B20" s="5" t="s">
        <v>19</v>
      </c>
      <c r="C20" s="5">
        <v>63672</v>
      </c>
      <c r="D20" s="2">
        <v>204075</v>
      </c>
      <c r="E20" s="441">
        <v>341981</v>
      </c>
      <c r="F20" s="2"/>
      <c r="G20" s="2"/>
      <c r="H20" s="2"/>
    </row>
    <row r="21" spans="1:8" x14ac:dyDescent="0.25">
      <c r="A21" s="5" t="s">
        <v>20</v>
      </c>
      <c r="B21" s="5" t="s">
        <v>21</v>
      </c>
      <c r="C21" s="5">
        <v>2255</v>
      </c>
      <c r="D21" s="11">
        <v>9832</v>
      </c>
      <c r="E21" s="443">
        <v>9114</v>
      </c>
      <c r="F21" s="2" t="s">
        <v>425</v>
      </c>
      <c r="G21" s="2" t="s">
        <v>544</v>
      </c>
      <c r="H21" s="2" t="s">
        <v>569</v>
      </c>
    </row>
    <row r="22" spans="1:8" ht="47.25" customHeight="1" x14ac:dyDescent="0.25">
      <c r="A22" s="5" t="s">
        <v>424</v>
      </c>
      <c r="B22" s="5" t="s">
        <v>23</v>
      </c>
      <c r="C22" s="5">
        <v>294733</v>
      </c>
      <c r="D22" s="11">
        <v>561615</v>
      </c>
      <c r="E22" s="443">
        <v>494378</v>
      </c>
      <c r="F22" s="419" t="s">
        <v>533</v>
      </c>
      <c r="G22" s="422" t="s">
        <v>545</v>
      </c>
      <c r="H22" s="419" t="s">
        <v>570</v>
      </c>
    </row>
    <row r="23" spans="1:8" x14ac:dyDescent="0.25">
      <c r="A23" s="5" t="s">
        <v>426</v>
      </c>
      <c r="B23" s="5" t="s">
        <v>28</v>
      </c>
      <c r="C23" s="5">
        <v>62918</v>
      </c>
      <c r="D23" s="11">
        <v>96698</v>
      </c>
      <c r="E23" s="443">
        <v>70800</v>
      </c>
      <c r="F23" s="2" t="s">
        <v>428</v>
      </c>
      <c r="G23" s="2" t="s">
        <v>428</v>
      </c>
      <c r="H23" s="2"/>
    </row>
    <row r="24" spans="1:8" x14ac:dyDescent="0.25">
      <c r="A24" s="5" t="s">
        <v>535</v>
      </c>
      <c r="B24" s="5" t="s">
        <v>31</v>
      </c>
      <c r="C24" s="5">
        <v>1206618</v>
      </c>
      <c r="D24" s="11">
        <v>2640091</v>
      </c>
      <c r="E24" s="443">
        <v>1623093</v>
      </c>
      <c r="F24" s="2"/>
      <c r="G24" s="2" t="s">
        <v>546</v>
      </c>
      <c r="H24" s="2"/>
    </row>
    <row r="25" spans="1:8" ht="45" x14ac:dyDescent="0.25">
      <c r="A25" s="5" t="s">
        <v>33</v>
      </c>
      <c r="B25" s="5" t="s">
        <v>34</v>
      </c>
      <c r="C25" s="5">
        <v>912264</v>
      </c>
      <c r="D25" s="11">
        <v>974800</v>
      </c>
      <c r="E25" s="443">
        <v>20000</v>
      </c>
      <c r="F25" s="2"/>
      <c r="G25" s="419" t="s">
        <v>547</v>
      </c>
      <c r="H25" s="2"/>
    </row>
    <row r="26" spans="1:8" x14ac:dyDescent="0.25">
      <c r="A26" s="5" t="s">
        <v>427</v>
      </c>
      <c r="B26" s="5" t="s">
        <v>35</v>
      </c>
      <c r="C26" s="5">
        <v>600000</v>
      </c>
      <c r="D26" s="11">
        <v>600000</v>
      </c>
      <c r="E26" s="443">
        <v>650000</v>
      </c>
      <c r="F26" s="2" t="s">
        <v>429</v>
      </c>
      <c r="G26" s="2" t="s">
        <v>429</v>
      </c>
      <c r="H26" s="2"/>
    </row>
    <row r="27" spans="1:8" ht="65.25" customHeight="1" x14ac:dyDescent="0.25">
      <c r="A27" s="5" t="s">
        <v>125</v>
      </c>
      <c r="B27" s="5" t="s">
        <v>36</v>
      </c>
      <c r="C27" s="5">
        <v>2620793</v>
      </c>
      <c r="D27" s="11">
        <v>1380072</v>
      </c>
      <c r="E27" s="443">
        <v>1123875</v>
      </c>
      <c r="F27" s="419" t="s">
        <v>534</v>
      </c>
      <c r="G27" s="422" t="s">
        <v>548</v>
      </c>
      <c r="H27" s="419" t="s">
        <v>571</v>
      </c>
    </row>
    <row r="28" spans="1:8" x14ac:dyDescent="0.25">
      <c r="A28" s="5" t="s">
        <v>38</v>
      </c>
      <c r="B28" s="5" t="s">
        <v>39</v>
      </c>
      <c r="C28" s="5"/>
      <c r="D28" s="11">
        <v>3650</v>
      </c>
      <c r="E28" s="443"/>
      <c r="F28" s="419"/>
      <c r="G28" s="2" t="s">
        <v>549</v>
      </c>
      <c r="H28" s="2"/>
    </row>
    <row r="29" spans="1:8" x14ac:dyDescent="0.25">
      <c r="A29" s="5" t="s">
        <v>430</v>
      </c>
      <c r="B29" s="5" t="s">
        <v>42</v>
      </c>
      <c r="C29" s="5">
        <v>1272463</v>
      </c>
      <c r="D29" s="11">
        <v>1484086</v>
      </c>
      <c r="E29" s="443">
        <v>902968</v>
      </c>
      <c r="F29" s="2"/>
      <c r="G29" s="2"/>
      <c r="H29" s="2"/>
    </row>
    <row r="30" spans="1:8" x14ac:dyDescent="0.25">
      <c r="A30" s="5" t="s">
        <v>538</v>
      </c>
      <c r="B30" s="5" t="s">
        <v>55</v>
      </c>
      <c r="C30" s="5">
        <v>600000</v>
      </c>
      <c r="D30" s="11"/>
      <c r="E30" s="443"/>
      <c r="F30" s="2" t="s">
        <v>539</v>
      </c>
      <c r="G30" s="2"/>
      <c r="H30" s="2"/>
    </row>
    <row r="31" spans="1:8" x14ac:dyDescent="0.25">
      <c r="A31" s="14" t="s">
        <v>56</v>
      </c>
      <c r="B31" s="14" t="s">
        <v>57</v>
      </c>
      <c r="C31" s="14">
        <v>316000</v>
      </c>
      <c r="D31" s="2">
        <v>53653</v>
      </c>
      <c r="E31" s="441">
        <v>71331</v>
      </c>
      <c r="F31" s="2" t="s">
        <v>433</v>
      </c>
      <c r="G31" s="2"/>
      <c r="H31" s="2" t="s">
        <v>586</v>
      </c>
    </row>
    <row r="32" spans="1:8" x14ac:dyDescent="0.25">
      <c r="A32" s="14" t="s">
        <v>432</v>
      </c>
      <c r="B32" s="14" t="s">
        <v>59</v>
      </c>
      <c r="C32" s="14">
        <v>85320</v>
      </c>
      <c r="D32" s="2">
        <v>14487</v>
      </c>
      <c r="E32" s="441">
        <v>19259</v>
      </c>
      <c r="F32" s="2"/>
      <c r="G32" s="2"/>
      <c r="H32" s="2"/>
    </row>
    <row r="33" spans="1:8" s="275" customFormat="1" x14ac:dyDescent="0.25">
      <c r="A33" s="4" t="s">
        <v>369</v>
      </c>
      <c r="B33" s="4"/>
      <c r="C33" s="4">
        <f>SUM(C19:C32)</f>
        <v>8358613</v>
      </c>
      <c r="D33" s="4">
        <f>SUM(D19:D32)</f>
        <v>9175955</v>
      </c>
      <c r="E33" s="444">
        <f>SUM(E18:E32)</f>
        <v>7352401</v>
      </c>
      <c r="F33" s="4"/>
      <c r="G33" s="4"/>
      <c r="H33" s="4"/>
    </row>
  </sheetData>
  <mergeCells count="1">
    <mergeCell ref="A1:C1"/>
  </mergeCells>
  <pageMargins left="0.7" right="0.7" top="0.75" bottom="0.75" header="0.3" footer="0.3"/>
  <pageSetup paperSize="9" scale="75" fitToHeight="0" orientation="landscape" r:id="rId1"/>
  <headerFooter>
    <oddHeader>&amp;R20.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Ruler="0" zoomScaleNormal="100" workbookViewId="0">
      <selection activeCell="E6" sqref="E6"/>
    </sheetView>
  </sheetViews>
  <sheetFormatPr defaultRowHeight="15" x14ac:dyDescent="0.25"/>
  <cols>
    <col min="1" max="1" width="27.85546875" customWidth="1"/>
    <col min="2" max="2" width="22.28515625" bestFit="1" customWidth="1"/>
    <col min="3" max="3" width="16.28515625" customWidth="1"/>
    <col min="4" max="4" width="17.7109375" customWidth="1"/>
    <col min="5" max="6" width="17.28515625" customWidth="1"/>
    <col min="7" max="7" width="20.85546875" bestFit="1" customWidth="1"/>
    <col min="8" max="8" width="9.85546875" customWidth="1"/>
  </cols>
  <sheetData>
    <row r="1" spans="1:8" ht="15.75" x14ac:dyDescent="0.25">
      <c r="A1" s="632" t="s">
        <v>657</v>
      </c>
      <c r="B1" s="632"/>
      <c r="C1" s="632"/>
      <c r="D1" s="632"/>
      <c r="E1" s="632"/>
      <c r="F1" s="632"/>
      <c r="G1" s="630" t="s">
        <v>575</v>
      </c>
      <c r="H1" s="630"/>
    </row>
    <row r="2" spans="1:8" ht="15.75" thickBot="1" x14ac:dyDescent="0.3">
      <c r="H2" t="s">
        <v>488</v>
      </c>
    </row>
    <row r="3" spans="1:8" ht="39" thickBot="1" x14ac:dyDescent="0.3">
      <c r="A3" s="361"/>
      <c r="B3" s="348" t="s">
        <v>251</v>
      </c>
      <c r="C3" s="349" t="s">
        <v>154</v>
      </c>
      <c r="D3" s="349" t="s">
        <v>159</v>
      </c>
      <c r="E3" s="349" t="s">
        <v>485</v>
      </c>
      <c r="F3" s="349" t="s">
        <v>484</v>
      </c>
      <c r="G3" s="349" t="s">
        <v>556</v>
      </c>
      <c r="H3" s="351" t="s">
        <v>369</v>
      </c>
    </row>
    <row r="4" spans="1:8" x14ac:dyDescent="0.25">
      <c r="A4" s="357" t="s">
        <v>656</v>
      </c>
      <c r="B4" s="350"/>
      <c r="C4" s="350"/>
      <c r="D4" s="350"/>
      <c r="E4" s="350"/>
      <c r="F4" s="350"/>
      <c r="G4" s="350"/>
      <c r="H4" s="357">
        <f t="shared" ref="H4:H6" si="0">SUM(B4:G4)</f>
        <v>0</v>
      </c>
    </row>
    <row r="5" spans="1:8" x14ac:dyDescent="0.25">
      <c r="A5" s="2" t="s">
        <v>489</v>
      </c>
      <c r="B5" s="2">
        <v>20</v>
      </c>
      <c r="C5" s="2">
        <v>11</v>
      </c>
      <c r="D5" s="2">
        <v>21</v>
      </c>
      <c r="E5" s="2">
        <v>2</v>
      </c>
      <c r="F5" s="2">
        <v>8</v>
      </c>
      <c r="G5" s="2">
        <v>19</v>
      </c>
      <c r="H5" s="357">
        <f t="shared" si="0"/>
        <v>81</v>
      </c>
    </row>
    <row r="6" spans="1:8" x14ac:dyDescent="0.25">
      <c r="A6" s="2" t="s">
        <v>490</v>
      </c>
      <c r="B6" s="2">
        <v>19</v>
      </c>
      <c r="C6" s="2">
        <v>1</v>
      </c>
      <c r="D6" s="2">
        <v>0</v>
      </c>
      <c r="E6" s="2">
        <v>0</v>
      </c>
      <c r="F6" s="2">
        <v>2</v>
      </c>
      <c r="G6" s="2">
        <v>0</v>
      </c>
      <c r="H6" s="357">
        <f t="shared" si="0"/>
        <v>22</v>
      </c>
    </row>
    <row r="7" spans="1:8" x14ac:dyDescent="0.25">
      <c r="A7" s="4" t="s">
        <v>491</v>
      </c>
      <c r="B7" s="4">
        <f>+B5+B6</f>
        <v>39</v>
      </c>
      <c r="C7" s="4">
        <f>+C5+C6</f>
        <v>12</v>
      </c>
      <c r="D7" s="4">
        <f t="shared" ref="D7:G7" si="1">+D5+D6</f>
        <v>21</v>
      </c>
      <c r="E7" s="4">
        <f t="shared" si="1"/>
        <v>2</v>
      </c>
      <c r="F7" s="4">
        <f t="shared" si="1"/>
        <v>10</v>
      </c>
      <c r="G7" s="4">
        <f t="shared" si="1"/>
        <v>19</v>
      </c>
      <c r="H7" s="357">
        <f>SUM(B7:G7)</f>
        <v>103</v>
      </c>
    </row>
    <row r="8" spans="1:8" ht="15.75" thickBot="1" x14ac:dyDescent="0.3"/>
    <row r="9" spans="1:8" x14ac:dyDescent="0.25">
      <c r="A9" s="355" t="s">
        <v>574</v>
      </c>
      <c r="B9" s="352"/>
      <c r="C9" s="352"/>
      <c r="D9" s="352"/>
      <c r="E9" s="352"/>
      <c r="F9" s="352"/>
      <c r="G9" s="352"/>
      <c r="H9" s="353"/>
    </row>
    <row r="10" spans="1:8" x14ac:dyDescent="0.25">
      <c r="A10" s="354" t="s">
        <v>489</v>
      </c>
      <c r="B10" s="2">
        <v>18</v>
      </c>
      <c r="C10" s="2">
        <v>11</v>
      </c>
      <c r="D10" s="2">
        <v>21</v>
      </c>
      <c r="E10" s="2">
        <v>1</v>
      </c>
      <c r="F10" s="2">
        <v>6</v>
      </c>
      <c r="G10" s="2">
        <v>18</v>
      </c>
      <c r="H10" s="357">
        <f t="shared" ref="H10:H12" si="2">SUM(B10:G10)</f>
        <v>75</v>
      </c>
    </row>
    <row r="11" spans="1:8" x14ac:dyDescent="0.25">
      <c r="A11" s="354" t="s">
        <v>490</v>
      </c>
      <c r="B11" s="2">
        <v>25</v>
      </c>
      <c r="C11" s="2">
        <v>0</v>
      </c>
      <c r="D11" s="2">
        <v>1</v>
      </c>
      <c r="E11" s="2">
        <v>2</v>
      </c>
      <c r="F11" s="2">
        <v>4</v>
      </c>
      <c r="G11" s="2">
        <v>0</v>
      </c>
      <c r="H11" s="357">
        <f t="shared" si="2"/>
        <v>32</v>
      </c>
    </row>
    <row r="12" spans="1:8" ht="15.75" thickBot="1" x14ac:dyDescent="0.3">
      <c r="A12" s="356" t="s">
        <v>491</v>
      </c>
      <c r="B12" s="4">
        <f>SUM(B10:B11)</f>
        <v>43</v>
      </c>
      <c r="C12" s="4">
        <f t="shared" ref="C12:G12" si="3">SUM(C10:C11)</f>
        <v>11</v>
      </c>
      <c r="D12" s="4">
        <f t="shared" si="3"/>
        <v>22</v>
      </c>
      <c r="E12" s="4">
        <f t="shared" si="3"/>
        <v>3</v>
      </c>
      <c r="F12" s="4">
        <f t="shared" si="3"/>
        <v>10</v>
      </c>
      <c r="G12" s="4">
        <f t="shared" si="3"/>
        <v>18</v>
      </c>
      <c r="H12" s="357">
        <f t="shared" si="2"/>
        <v>107</v>
      </c>
    </row>
    <row r="14" spans="1:8" x14ac:dyDescent="0.25">
      <c r="B14" t="s">
        <v>583</v>
      </c>
      <c r="C14" t="s">
        <v>591</v>
      </c>
      <c r="D14" t="s">
        <v>658</v>
      </c>
      <c r="E14" t="s">
        <v>584</v>
      </c>
      <c r="G14" t="s">
        <v>585</v>
      </c>
    </row>
    <row r="15" spans="1:8" x14ac:dyDescent="0.25">
      <c r="A15" s="360"/>
      <c r="B15" s="358" t="s">
        <v>582</v>
      </c>
      <c r="C15" s="358"/>
      <c r="D15" s="358"/>
      <c r="E15" s="359"/>
      <c r="F15" s="358"/>
      <c r="G15" s="358"/>
      <c r="H15" s="358"/>
    </row>
    <row r="16" spans="1:8" x14ac:dyDescent="0.25">
      <c r="B16" t="s">
        <v>662</v>
      </c>
    </row>
  </sheetData>
  <mergeCells count="2">
    <mergeCell ref="G1:H1"/>
    <mergeCell ref="A1:F1"/>
  </mergeCells>
  <pageMargins left="0.27559055118110237" right="0.27559055118110237" top="0.27559055118110237" bottom="0.27559055118110237" header="0.51181102362204722" footer="0.51181102362204722"/>
  <pageSetup paperSize="9" scale="95" orientation="landscape" r:id="rId1"/>
  <headerFooter>
    <oddHeader>&amp;R21.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Ruler="0" zoomScaleNormal="100" workbookViewId="0">
      <selection activeCell="F31" sqref="F31"/>
    </sheetView>
  </sheetViews>
  <sheetFormatPr defaultRowHeight="15" x14ac:dyDescent="0.25"/>
  <cols>
    <col min="1" max="1" width="54.7109375" customWidth="1"/>
    <col min="3" max="3" width="9.5703125" bestFit="1" customWidth="1"/>
    <col min="7" max="7" width="11.28515625" bestFit="1" customWidth="1"/>
    <col min="9" max="9" width="11" bestFit="1" customWidth="1"/>
  </cols>
  <sheetData>
    <row r="1" spans="1:10" x14ac:dyDescent="0.25">
      <c r="C1" s="633" t="s">
        <v>575</v>
      </c>
      <c r="D1" s="633"/>
      <c r="E1" s="633"/>
    </row>
    <row r="2" spans="1:10" ht="15.75" x14ac:dyDescent="0.25">
      <c r="A2" s="362" t="s">
        <v>517</v>
      </c>
      <c r="B2" s="221"/>
      <c r="C2" s="221"/>
      <c r="D2" s="221"/>
      <c r="E2" s="221"/>
    </row>
    <row r="3" spans="1:10" ht="15.75" x14ac:dyDescent="0.25">
      <c r="A3" s="362"/>
      <c r="B3" s="221"/>
      <c r="C3" s="221"/>
      <c r="D3" s="221"/>
      <c r="E3" s="221"/>
    </row>
    <row r="4" spans="1:10" ht="15.75" x14ac:dyDescent="0.25">
      <c r="A4" s="362"/>
      <c r="B4" s="221"/>
      <c r="C4" s="221"/>
      <c r="D4" s="221"/>
      <c r="E4" s="221"/>
    </row>
    <row r="5" spans="1:10" x14ac:dyDescent="0.25">
      <c r="A5" s="363"/>
      <c r="B5" s="363"/>
      <c r="C5" s="363"/>
      <c r="D5" s="363"/>
      <c r="E5" s="6" t="s">
        <v>181</v>
      </c>
    </row>
    <row r="6" spans="1:10" x14ac:dyDescent="0.25">
      <c r="A6" s="364" t="s">
        <v>0</v>
      </c>
      <c r="B6" s="365" t="s">
        <v>333</v>
      </c>
      <c r="C6" s="364">
        <v>2021</v>
      </c>
      <c r="D6" s="364">
        <v>2022</v>
      </c>
      <c r="E6" s="364">
        <v>2023</v>
      </c>
    </row>
    <row r="7" spans="1:10" x14ac:dyDescent="0.25">
      <c r="A7" s="366" t="s">
        <v>510</v>
      </c>
      <c r="B7" s="367" t="s">
        <v>492</v>
      </c>
      <c r="C7" s="498">
        <f>+Összesítő!E90</f>
        <v>430566358</v>
      </c>
      <c r="D7" s="368">
        <f>C7*1.02</f>
        <v>439177685.16000003</v>
      </c>
      <c r="E7" s="368">
        <f>D7*1.02</f>
        <v>447961238.86320001</v>
      </c>
      <c r="G7" s="32"/>
    </row>
    <row r="8" spans="1:10" x14ac:dyDescent="0.25">
      <c r="A8" s="369" t="s">
        <v>413</v>
      </c>
      <c r="B8" s="370" t="s">
        <v>493</v>
      </c>
      <c r="C8" s="498">
        <f>+Összesítő!E102</f>
        <v>36346000</v>
      </c>
      <c r="D8" s="368">
        <f t="shared" ref="D8:D11" si="0">C8*1.02</f>
        <v>37072920</v>
      </c>
      <c r="E8" s="368">
        <f t="shared" ref="E8" si="1">D8*1.02</f>
        <v>37814378.399999999</v>
      </c>
      <c r="G8" s="32"/>
    </row>
    <row r="9" spans="1:10" x14ac:dyDescent="0.25">
      <c r="A9" s="366" t="s">
        <v>289</v>
      </c>
      <c r="B9" s="370" t="s">
        <v>494</v>
      </c>
      <c r="C9" s="498">
        <f>+Összesítő!E113</f>
        <v>134537950</v>
      </c>
      <c r="D9" s="368">
        <f t="shared" si="0"/>
        <v>137228709</v>
      </c>
      <c r="E9" s="368">
        <f t="shared" ref="E9" si="2">D9*1.02</f>
        <v>139973283.18000001</v>
      </c>
      <c r="G9" s="32"/>
    </row>
    <row r="10" spans="1:10" x14ac:dyDescent="0.25">
      <c r="A10" s="366" t="s">
        <v>511</v>
      </c>
      <c r="B10" s="370" t="s">
        <v>495</v>
      </c>
      <c r="C10" s="498">
        <f>+Összesítő!E94+Összesítő!E119+Összesítő!E123</f>
        <v>14619220</v>
      </c>
      <c r="D10" s="368">
        <f t="shared" si="0"/>
        <v>14911604.4</v>
      </c>
      <c r="E10" s="368">
        <f t="shared" ref="E10" si="3">D10*1.02</f>
        <v>15209836.488</v>
      </c>
      <c r="G10" s="32"/>
    </row>
    <row r="11" spans="1:10" x14ac:dyDescent="0.25">
      <c r="A11" s="369" t="s">
        <v>512</v>
      </c>
      <c r="B11" s="370" t="s">
        <v>496</v>
      </c>
      <c r="C11" s="498">
        <f>+Összesítő!E133</f>
        <v>220000000</v>
      </c>
      <c r="D11" s="368">
        <f t="shared" si="0"/>
        <v>224400000</v>
      </c>
      <c r="E11" s="368">
        <f t="shared" ref="E11" si="4">D11*1.02</f>
        <v>228888000</v>
      </c>
      <c r="G11" s="32"/>
      <c r="H11" s="38"/>
      <c r="J11" s="38"/>
    </row>
    <row r="12" spans="1:10" x14ac:dyDescent="0.25">
      <c r="A12" s="371" t="s">
        <v>153</v>
      </c>
      <c r="B12" s="367" t="s">
        <v>497</v>
      </c>
      <c r="C12" s="372">
        <f>SUM(C7:C11)</f>
        <v>836069528</v>
      </c>
      <c r="D12" s="372">
        <f>SUM(D7:D11)</f>
        <v>852790918.56000006</v>
      </c>
      <c r="E12" s="372">
        <f>SUM(E7:E11)</f>
        <v>869846736.93120003</v>
      </c>
      <c r="G12" s="32"/>
    </row>
    <row r="13" spans="1:10" x14ac:dyDescent="0.25">
      <c r="A13" s="369"/>
      <c r="B13" s="370" t="s">
        <v>498</v>
      </c>
      <c r="C13" s="368"/>
      <c r="D13" s="368"/>
      <c r="E13" s="368"/>
      <c r="G13" s="32"/>
    </row>
    <row r="14" spans="1:10" x14ac:dyDescent="0.25">
      <c r="A14" s="369" t="s">
        <v>513</v>
      </c>
      <c r="B14" s="370" t="s">
        <v>499</v>
      </c>
      <c r="C14" s="498">
        <f>+Összesítő!E15</f>
        <v>324859858</v>
      </c>
      <c r="D14" s="368">
        <f>+C14*1.02</f>
        <v>331357055.16000003</v>
      </c>
      <c r="E14" s="368">
        <f>+D14*1.02</f>
        <v>337984196.26320004</v>
      </c>
      <c r="G14" s="32"/>
    </row>
    <row r="15" spans="1:10" x14ac:dyDescent="0.25">
      <c r="A15" s="366" t="s">
        <v>313</v>
      </c>
      <c r="B15" s="370" t="s">
        <v>500</v>
      </c>
      <c r="C15" s="498">
        <f>+Összesítő!E17</f>
        <v>50619829.789999999</v>
      </c>
      <c r="D15" s="368">
        <f t="shared" ref="D15:D21" si="5">+C15*1.02</f>
        <v>51632226.385799997</v>
      </c>
      <c r="E15" s="368">
        <f t="shared" ref="E15" si="6">+D15*1.02</f>
        <v>52664870.913516</v>
      </c>
      <c r="G15" s="32"/>
    </row>
    <row r="16" spans="1:10" x14ac:dyDescent="0.25">
      <c r="A16" s="369" t="s">
        <v>314</v>
      </c>
      <c r="B16" s="370" t="s">
        <v>501</v>
      </c>
      <c r="C16" s="498">
        <f>+Összesítő!E38</f>
        <v>243467687.07999998</v>
      </c>
      <c r="D16" s="368">
        <f t="shared" si="5"/>
        <v>248337040.82159999</v>
      </c>
      <c r="E16" s="368">
        <f t="shared" ref="E16" si="7">+D16*1.02</f>
        <v>253303781.63803199</v>
      </c>
      <c r="G16" s="32"/>
    </row>
    <row r="17" spans="1:9" x14ac:dyDescent="0.25">
      <c r="A17" s="369" t="s">
        <v>445</v>
      </c>
      <c r="B17" s="367" t="s">
        <v>502</v>
      </c>
      <c r="C17" s="498">
        <f>+Összesítő!E42</f>
        <v>5500000</v>
      </c>
      <c r="D17" s="368">
        <f t="shared" si="5"/>
        <v>5610000</v>
      </c>
      <c r="E17" s="368">
        <f t="shared" ref="E17" si="8">+D17*1.02</f>
        <v>5722200</v>
      </c>
      <c r="G17" s="32"/>
    </row>
    <row r="18" spans="1:9" x14ac:dyDescent="0.25">
      <c r="A18" s="369" t="s">
        <v>514</v>
      </c>
      <c r="B18" s="370" t="s">
        <v>503</v>
      </c>
      <c r="C18" s="499">
        <f>+Összesítő!E51-Összesítő!E50</f>
        <v>13317153</v>
      </c>
      <c r="D18" s="368">
        <f t="shared" si="5"/>
        <v>13583496.060000001</v>
      </c>
      <c r="E18" s="368">
        <f t="shared" ref="E18" si="9">+D18*1.02</f>
        <v>13855165.9812</v>
      </c>
      <c r="G18" s="32"/>
    </row>
    <row r="19" spans="1:9" x14ac:dyDescent="0.25">
      <c r="A19" s="369" t="s">
        <v>515</v>
      </c>
      <c r="B19" s="370" t="s">
        <v>504</v>
      </c>
      <c r="C19" s="499">
        <f>+Összesítő!E57+Összesítő!E62+Összesítő!E68</f>
        <v>3305000</v>
      </c>
      <c r="D19" s="368">
        <f t="shared" si="5"/>
        <v>3371100</v>
      </c>
      <c r="E19" s="368">
        <f t="shared" ref="E19" si="10">+D19*1.02</f>
        <v>3438522</v>
      </c>
      <c r="G19" s="32"/>
    </row>
    <row r="20" spans="1:9" x14ac:dyDescent="0.25">
      <c r="A20" s="369" t="s">
        <v>52</v>
      </c>
      <c r="B20" s="370" t="s">
        <v>505</v>
      </c>
      <c r="C20" s="500">
        <f>+Összesítő!E50</f>
        <v>5000000</v>
      </c>
      <c r="D20" s="368">
        <f t="shared" si="5"/>
        <v>5100000</v>
      </c>
      <c r="E20" s="368">
        <f t="shared" ref="E20" si="11">+D20*1.02</f>
        <v>5202000</v>
      </c>
      <c r="G20" s="32"/>
    </row>
    <row r="21" spans="1:9" x14ac:dyDescent="0.25">
      <c r="A21" s="369" t="s">
        <v>326</v>
      </c>
      <c r="B21" s="370" t="s">
        <v>506</v>
      </c>
      <c r="C21" s="500">
        <f>+Összesítő!E79</f>
        <v>190000000</v>
      </c>
      <c r="D21" s="368">
        <f t="shared" si="5"/>
        <v>193800000</v>
      </c>
      <c r="E21" s="368">
        <f t="shared" ref="E21" si="12">+D21*1.02</f>
        <v>197676000</v>
      </c>
      <c r="G21" s="32"/>
      <c r="H21" s="38"/>
      <c r="I21" s="38"/>
    </row>
    <row r="22" spans="1:9" x14ac:dyDescent="0.25">
      <c r="A22" s="373" t="s">
        <v>516</v>
      </c>
      <c r="B22" s="374" t="s">
        <v>507</v>
      </c>
      <c r="C22" s="375">
        <f>SUM(C14:C21)</f>
        <v>836069527.87</v>
      </c>
      <c r="D22" s="375">
        <f>SUM(D14:D21)</f>
        <v>852790918.42739999</v>
      </c>
      <c r="E22" s="375">
        <f>SUM(E14:E21)</f>
        <v>869846736.79594803</v>
      </c>
      <c r="G22" s="32"/>
      <c r="I22" s="32"/>
    </row>
    <row r="23" spans="1:9" x14ac:dyDescent="0.25">
      <c r="A23" s="376"/>
      <c r="B23" s="377"/>
      <c r="C23" s="378"/>
      <c r="D23" s="378"/>
      <c r="E23" s="378"/>
      <c r="G23" s="32"/>
      <c r="I23" s="32"/>
    </row>
    <row r="24" spans="1:9" x14ac:dyDescent="0.25">
      <c r="A24" s="371" t="s">
        <v>518</v>
      </c>
      <c r="B24" s="379" t="s">
        <v>508</v>
      </c>
      <c r="C24" s="380">
        <f t="shared" ref="C24:D24" si="13">C12</f>
        <v>836069528</v>
      </c>
      <c r="D24" s="380">
        <f t="shared" si="13"/>
        <v>852790918.56000006</v>
      </c>
      <c r="E24" s="380">
        <f t="shared" ref="E24" si="14">E12</f>
        <v>869846736.93120003</v>
      </c>
      <c r="H24" s="38"/>
    </row>
    <row r="25" spans="1:9" x14ac:dyDescent="0.25">
      <c r="A25" s="371" t="s">
        <v>519</v>
      </c>
      <c r="B25" s="379" t="s">
        <v>509</v>
      </c>
      <c r="C25" s="380">
        <f>C22</f>
        <v>836069527.87</v>
      </c>
      <c r="D25" s="380">
        <f>D22</f>
        <v>852790918.42739999</v>
      </c>
      <c r="E25" s="380">
        <f>E22</f>
        <v>869846736.79594803</v>
      </c>
    </row>
  </sheetData>
  <mergeCells count="1">
    <mergeCell ref="C1:E1"/>
  </mergeCells>
  <pageMargins left="0.27559055118110237" right="0.27559055118110237" top="0.27559055118110237" bottom="0.27559055118110237" header="0.51181102362204722" footer="0.51181102362204722"/>
  <pageSetup paperSize="9" orientation="landscape" r:id="rId1"/>
  <headerFooter>
    <oddHeader>&amp;R22.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44"/>
  <sheetViews>
    <sheetView zoomScaleNormal="100" workbookViewId="0">
      <selection activeCell="A90" sqref="A90:XFD93"/>
    </sheetView>
  </sheetViews>
  <sheetFormatPr defaultRowHeight="15" x14ac:dyDescent="0.25"/>
  <cols>
    <col min="1" max="1" width="8.28515625" style="1" bestFit="1" customWidth="1"/>
    <col min="2" max="2" width="57.5703125" customWidth="1"/>
    <col min="3" max="3" width="6.7109375" bestFit="1" customWidth="1"/>
    <col min="4" max="6" width="17.7109375" customWidth="1"/>
    <col min="7" max="7" width="55.28515625" customWidth="1"/>
    <col min="8" max="8" width="10.28515625" bestFit="1" customWidth="1"/>
  </cols>
  <sheetData>
    <row r="1" spans="1:7" s="19" customFormat="1" ht="31.5" x14ac:dyDescent="0.25">
      <c r="A1" s="8" t="s">
        <v>419</v>
      </c>
      <c r="B1" s="8" t="s">
        <v>0</v>
      </c>
      <c r="C1" s="9" t="s">
        <v>177</v>
      </c>
      <c r="D1" s="9" t="s">
        <v>572</v>
      </c>
      <c r="E1" s="9" t="s">
        <v>593</v>
      </c>
      <c r="F1" s="9" t="s">
        <v>560</v>
      </c>
      <c r="G1" s="9" t="s">
        <v>561</v>
      </c>
    </row>
    <row r="2" spans="1:7" x14ac:dyDescent="0.25">
      <c r="A2" s="10"/>
      <c r="B2" s="11"/>
      <c r="C2" s="11"/>
      <c r="D2" s="11"/>
      <c r="E2" s="2"/>
      <c r="F2" s="11"/>
      <c r="G2" s="28"/>
    </row>
    <row r="3" spans="1:7" x14ac:dyDescent="0.25">
      <c r="A3" s="501" t="s">
        <v>178</v>
      </c>
      <c r="B3" s="501"/>
      <c r="C3" s="11"/>
      <c r="D3" s="11"/>
      <c r="E3" s="2"/>
      <c r="F3" s="11"/>
      <c r="G3" s="2"/>
    </row>
    <row r="4" spans="1:7" x14ac:dyDescent="0.25">
      <c r="A4" s="10">
        <v>1</v>
      </c>
      <c r="B4" s="11" t="s">
        <v>119</v>
      </c>
      <c r="C4" s="11" t="s">
        <v>2</v>
      </c>
      <c r="D4" s="28">
        <v>41118423</v>
      </c>
      <c r="E4" s="28">
        <v>53345000</v>
      </c>
      <c r="F4" s="427"/>
      <c r="G4" s="2"/>
    </row>
    <row r="5" spans="1:7" x14ac:dyDescent="0.25">
      <c r="A5" s="10">
        <v>4</v>
      </c>
      <c r="B5" s="11" t="s">
        <v>3</v>
      </c>
      <c r="C5" s="11" t="s">
        <v>4</v>
      </c>
      <c r="D5" s="28"/>
      <c r="E5" s="28"/>
      <c r="F5" s="427"/>
      <c r="G5" s="2"/>
    </row>
    <row r="6" spans="1:7" x14ac:dyDescent="0.25">
      <c r="A6" s="10">
        <v>5</v>
      </c>
      <c r="B6" s="11" t="s">
        <v>5</v>
      </c>
      <c r="C6" s="11" t="s">
        <v>6</v>
      </c>
      <c r="D6" s="28">
        <v>1700000</v>
      </c>
      <c r="E6" s="28">
        <v>1777012</v>
      </c>
      <c r="F6" s="427"/>
      <c r="G6" s="2" t="s">
        <v>554</v>
      </c>
    </row>
    <row r="7" spans="1:7" x14ac:dyDescent="0.25">
      <c r="A7" s="10">
        <v>6</v>
      </c>
      <c r="B7" s="11" t="s">
        <v>7</v>
      </c>
      <c r="C7" s="11" t="s">
        <v>8</v>
      </c>
      <c r="D7" s="28">
        <v>70000</v>
      </c>
      <c r="E7" s="28"/>
      <c r="F7" s="427"/>
      <c r="G7" s="2"/>
    </row>
    <row r="8" spans="1:7" x14ac:dyDescent="0.25">
      <c r="A8" s="10">
        <v>7</v>
      </c>
      <c r="B8" s="11" t="s">
        <v>121</v>
      </c>
      <c r="C8" s="11" t="s">
        <v>9</v>
      </c>
      <c r="D8" s="28">
        <v>144000</v>
      </c>
      <c r="E8" s="28">
        <v>144000</v>
      </c>
      <c r="F8" s="427"/>
      <c r="G8" s="2"/>
    </row>
    <row r="9" spans="1:7" x14ac:dyDescent="0.25">
      <c r="A9" s="10">
        <v>8</v>
      </c>
      <c r="B9" s="11" t="s">
        <v>122</v>
      </c>
      <c r="C9" s="11" t="s">
        <v>10</v>
      </c>
      <c r="D9" s="28">
        <v>1437825</v>
      </c>
      <c r="E9" s="28">
        <v>1708300</v>
      </c>
      <c r="F9" s="427"/>
      <c r="G9" s="419"/>
    </row>
    <row r="10" spans="1:7" x14ac:dyDescent="0.25">
      <c r="A10" s="10">
        <v>9</v>
      </c>
      <c r="B10" s="12" t="s">
        <v>155</v>
      </c>
      <c r="C10" s="12" t="s">
        <v>11</v>
      </c>
      <c r="D10" s="28">
        <f>SUM(D4:D9)</f>
        <v>44470248</v>
      </c>
      <c r="E10" s="28">
        <f>SUM(E4:E9)</f>
        <v>56974312</v>
      </c>
      <c r="F10" s="427"/>
      <c r="G10" s="2"/>
    </row>
    <row r="11" spans="1:7" x14ac:dyDescent="0.25">
      <c r="A11" s="10">
        <v>10</v>
      </c>
      <c r="B11" s="11" t="s">
        <v>123</v>
      </c>
      <c r="C11" s="11" t="s">
        <v>12</v>
      </c>
      <c r="D11" s="28"/>
      <c r="E11" s="28"/>
      <c r="F11" s="427"/>
      <c r="G11" s="2"/>
    </row>
    <row r="12" spans="1:7" x14ac:dyDescent="0.25">
      <c r="A12" s="10">
        <v>11</v>
      </c>
      <c r="B12" s="11" t="s">
        <v>13</v>
      </c>
      <c r="C12" s="11" t="s">
        <v>14</v>
      </c>
      <c r="D12" s="28"/>
      <c r="E12" s="28"/>
      <c r="F12" s="427"/>
      <c r="G12" s="2"/>
    </row>
    <row r="13" spans="1:7" x14ac:dyDescent="0.25">
      <c r="A13" s="10">
        <v>12</v>
      </c>
      <c r="B13" s="11" t="s">
        <v>15</v>
      </c>
      <c r="C13" s="11" t="s">
        <v>16</v>
      </c>
      <c r="D13" s="28">
        <v>336000</v>
      </c>
      <c r="E13" s="28">
        <v>336000</v>
      </c>
      <c r="F13" s="427"/>
      <c r="G13" s="419"/>
    </row>
    <row r="14" spans="1:7" x14ac:dyDescent="0.25">
      <c r="A14" s="10">
        <v>13</v>
      </c>
      <c r="B14" s="12" t="s">
        <v>156</v>
      </c>
      <c r="C14" s="12" t="s">
        <v>17</v>
      </c>
      <c r="D14" s="28">
        <f>+D13</f>
        <v>336000</v>
      </c>
      <c r="E14" s="28">
        <f>+E13</f>
        <v>336000</v>
      </c>
      <c r="F14" s="427"/>
      <c r="G14" s="2"/>
    </row>
    <row r="15" spans="1:7" x14ac:dyDescent="0.25">
      <c r="A15" s="16">
        <v>14</v>
      </c>
      <c r="B15" s="21" t="s">
        <v>179</v>
      </c>
      <c r="C15" s="13" t="s">
        <v>18</v>
      </c>
      <c r="D15" s="29">
        <f>SUM(D14,D10)</f>
        <v>44806248</v>
      </c>
      <c r="E15" s="29">
        <f>SUM(E14,E10)</f>
        <v>57310312</v>
      </c>
      <c r="F15" s="427"/>
      <c r="G15" s="2"/>
    </row>
    <row r="16" spans="1:7" x14ac:dyDescent="0.25">
      <c r="A16" s="10"/>
      <c r="B16" s="21"/>
      <c r="C16" s="11"/>
      <c r="D16" s="2"/>
      <c r="E16" s="2"/>
      <c r="F16" s="427"/>
      <c r="G16" s="2"/>
    </row>
    <row r="17" spans="1:7" x14ac:dyDescent="0.25">
      <c r="A17" s="10">
        <v>15</v>
      </c>
      <c r="B17" s="13" t="s">
        <v>578</v>
      </c>
      <c r="C17" s="13" t="s">
        <v>19</v>
      </c>
      <c r="D17" s="29">
        <v>7841050</v>
      </c>
      <c r="E17" s="29">
        <f>+(E14+E9+E8+E4)*0.155+E6*0.305</f>
        <v>9149650.1600000001</v>
      </c>
      <c r="F17" s="427"/>
      <c r="G17" s="2"/>
    </row>
    <row r="18" spans="1:7" x14ac:dyDescent="0.25">
      <c r="A18" s="10"/>
      <c r="B18" s="13"/>
      <c r="C18" s="11"/>
      <c r="D18" s="2"/>
      <c r="E18" s="2"/>
      <c r="F18" s="427"/>
      <c r="G18" s="2"/>
    </row>
    <row r="19" spans="1:7" x14ac:dyDescent="0.25">
      <c r="A19" s="501" t="s">
        <v>180</v>
      </c>
      <c r="B19" s="501"/>
      <c r="C19" s="11"/>
      <c r="D19" s="2"/>
      <c r="E19" s="2"/>
      <c r="F19" s="427"/>
      <c r="G19" s="2"/>
    </row>
    <row r="20" spans="1:7" x14ac:dyDescent="0.25">
      <c r="A20" s="10">
        <v>16</v>
      </c>
      <c r="B20" s="11" t="s">
        <v>20</v>
      </c>
      <c r="C20" s="11" t="s">
        <v>21</v>
      </c>
      <c r="D20" s="28">
        <v>7550</v>
      </c>
      <c r="E20" s="28"/>
      <c r="F20" s="427"/>
      <c r="G20" s="2"/>
    </row>
    <row r="21" spans="1:7" x14ac:dyDescent="0.25">
      <c r="A21" s="10">
        <v>17</v>
      </c>
      <c r="B21" s="11" t="s">
        <v>22</v>
      </c>
      <c r="C21" s="11" t="s">
        <v>23</v>
      </c>
      <c r="D21" s="28">
        <v>783000</v>
      </c>
      <c r="E21" s="28">
        <v>1890000</v>
      </c>
      <c r="F21" s="427"/>
      <c r="G21" s="419" t="s">
        <v>627</v>
      </c>
    </row>
    <row r="22" spans="1:7" x14ac:dyDescent="0.25">
      <c r="A22" s="10">
        <v>18</v>
      </c>
      <c r="B22" s="12" t="s">
        <v>160</v>
      </c>
      <c r="C22" s="12" t="s">
        <v>24</v>
      </c>
      <c r="D22" s="30">
        <f>+D21+D20</f>
        <v>790550</v>
      </c>
      <c r="E22" s="30">
        <f>+E21+E20</f>
        <v>1890000</v>
      </c>
      <c r="F22" s="427"/>
      <c r="G22" s="2"/>
    </row>
    <row r="23" spans="1:7" x14ac:dyDescent="0.25">
      <c r="A23" s="10">
        <v>19</v>
      </c>
      <c r="B23" s="11" t="s">
        <v>25</v>
      </c>
      <c r="C23" s="11" t="s">
        <v>26</v>
      </c>
      <c r="D23" s="28">
        <v>702504</v>
      </c>
      <c r="E23" s="28">
        <v>702504</v>
      </c>
      <c r="F23" s="427"/>
      <c r="G23" s="419" t="s">
        <v>628</v>
      </c>
    </row>
    <row r="24" spans="1:7" x14ac:dyDescent="0.25">
      <c r="A24" s="10">
        <v>20</v>
      </c>
      <c r="B24" s="11" t="s">
        <v>27</v>
      </c>
      <c r="C24" s="11" t="s">
        <v>28</v>
      </c>
      <c r="D24" s="28">
        <v>600000</v>
      </c>
      <c r="E24" s="28">
        <v>600000</v>
      </c>
      <c r="F24" s="427"/>
      <c r="G24" s="2" t="s">
        <v>605</v>
      </c>
    </row>
    <row r="25" spans="1:7" x14ac:dyDescent="0.25">
      <c r="A25" s="10">
        <v>21</v>
      </c>
      <c r="B25" s="12" t="s">
        <v>161</v>
      </c>
      <c r="C25" s="12" t="s">
        <v>29</v>
      </c>
      <c r="D25" s="30">
        <f>+D24+D23</f>
        <v>1302504</v>
      </c>
      <c r="E25" s="30">
        <f>+E24+E23</f>
        <v>1302504</v>
      </c>
      <c r="F25" s="427"/>
      <c r="G25" s="2"/>
    </row>
    <row r="26" spans="1:7" x14ac:dyDescent="0.25">
      <c r="A26" s="10">
        <v>22</v>
      </c>
      <c r="B26" s="11" t="s">
        <v>30</v>
      </c>
      <c r="C26" s="11" t="s">
        <v>31</v>
      </c>
      <c r="D26" s="28">
        <v>1600000</v>
      </c>
      <c r="E26" s="28">
        <v>1600000</v>
      </c>
      <c r="F26" s="427"/>
      <c r="G26" s="2" t="s">
        <v>613</v>
      </c>
    </row>
    <row r="27" spans="1:7" x14ac:dyDescent="0.25">
      <c r="A27" s="10">
        <v>23</v>
      </c>
      <c r="B27" s="11" t="s">
        <v>118</v>
      </c>
      <c r="C27" s="11" t="s">
        <v>32</v>
      </c>
      <c r="D27" s="28">
        <v>86000</v>
      </c>
      <c r="E27" s="28">
        <v>57000</v>
      </c>
      <c r="F27" s="427"/>
      <c r="G27" s="2" t="s">
        <v>607</v>
      </c>
    </row>
    <row r="28" spans="1:7" x14ac:dyDescent="0.25">
      <c r="A28" s="10">
        <v>24</v>
      </c>
      <c r="B28" s="11" t="s">
        <v>33</v>
      </c>
      <c r="C28" s="11" t="s">
        <v>34</v>
      </c>
      <c r="D28" s="28"/>
      <c r="E28" s="28"/>
      <c r="F28" s="427"/>
      <c r="G28" s="2"/>
    </row>
    <row r="29" spans="1:7" x14ac:dyDescent="0.25">
      <c r="A29" s="10">
        <v>25</v>
      </c>
      <c r="B29" s="11" t="s">
        <v>124</v>
      </c>
      <c r="C29" s="11" t="s">
        <v>35</v>
      </c>
      <c r="D29" s="28"/>
      <c r="E29" s="28"/>
      <c r="F29" s="427"/>
      <c r="G29" s="2"/>
    </row>
    <row r="30" spans="1:7" ht="30" x14ac:dyDescent="0.25">
      <c r="A30" s="10">
        <v>26</v>
      </c>
      <c r="B30" s="11" t="s">
        <v>125</v>
      </c>
      <c r="C30" s="11" t="s">
        <v>36</v>
      </c>
      <c r="D30" s="28">
        <v>1400000</v>
      </c>
      <c r="E30" s="28">
        <v>1600000</v>
      </c>
      <c r="F30" s="427"/>
      <c r="G30" s="419" t="s">
        <v>629</v>
      </c>
    </row>
    <row r="31" spans="1:7" x14ac:dyDescent="0.25">
      <c r="A31" s="10">
        <v>27</v>
      </c>
      <c r="B31" s="12" t="s">
        <v>162</v>
      </c>
      <c r="C31" s="12" t="s">
        <v>37</v>
      </c>
      <c r="D31" s="30">
        <f>+D26+D27+D28+D29+D30</f>
        <v>3086000</v>
      </c>
      <c r="E31" s="30">
        <f>+E26+E27+E28+E29+E30</f>
        <v>3257000</v>
      </c>
      <c r="F31" s="427"/>
      <c r="G31" s="2"/>
    </row>
    <row r="32" spans="1:7" x14ac:dyDescent="0.25">
      <c r="A32" s="10">
        <v>28</v>
      </c>
      <c r="B32" s="11" t="s">
        <v>38</v>
      </c>
      <c r="C32" s="11" t="s">
        <v>39</v>
      </c>
      <c r="D32" s="28">
        <v>146000</v>
      </c>
      <c r="E32" s="28">
        <v>70000</v>
      </c>
      <c r="F32" s="427"/>
      <c r="G32" s="2"/>
    </row>
    <row r="33" spans="1:7" x14ac:dyDescent="0.25">
      <c r="A33" s="10">
        <v>29</v>
      </c>
      <c r="B33" s="12" t="s">
        <v>163</v>
      </c>
      <c r="C33" s="12" t="s">
        <v>40</v>
      </c>
      <c r="D33" s="30">
        <f>+D32</f>
        <v>146000</v>
      </c>
      <c r="E33" s="30">
        <f>+E32</f>
        <v>70000</v>
      </c>
      <c r="F33" s="427"/>
      <c r="G33" s="2"/>
    </row>
    <row r="34" spans="1:7" x14ac:dyDescent="0.25">
      <c r="A34" s="10">
        <v>30</v>
      </c>
      <c r="B34" s="14" t="s">
        <v>41</v>
      </c>
      <c r="C34" s="14" t="s">
        <v>42</v>
      </c>
      <c r="D34" s="28">
        <v>1307756</v>
      </c>
      <c r="E34" s="28">
        <f>+(E22+E25+E31)*0.27</f>
        <v>1741366.08</v>
      </c>
      <c r="F34" s="427"/>
      <c r="G34" s="2"/>
    </row>
    <row r="35" spans="1:7" x14ac:dyDescent="0.25">
      <c r="A35" s="10">
        <v>31</v>
      </c>
      <c r="B35" s="14" t="s">
        <v>126</v>
      </c>
      <c r="C35" s="14" t="s">
        <v>43</v>
      </c>
      <c r="D35" s="28"/>
      <c r="E35" s="28"/>
      <c r="F35" s="427"/>
      <c r="G35" s="2"/>
    </row>
    <row r="36" spans="1:7" x14ac:dyDescent="0.25">
      <c r="A36" s="10">
        <v>32</v>
      </c>
      <c r="B36" s="14" t="s">
        <v>165</v>
      </c>
      <c r="C36" s="11" t="s">
        <v>164</v>
      </c>
      <c r="D36" s="28">
        <v>2000</v>
      </c>
      <c r="E36" s="28">
        <v>2000</v>
      </c>
      <c r="F36" s="427"/>
      <c r="G36" s="2" t="s">
        <v>610</v>
      </c>
    </row>
    <row r="37" spans="1:7" x14ac:dyDescent="0.25">
      <c r="A37" s="10">
        <v>33</v>
      </c>
      <c r="B37" s="12" t="s">
        <v>166</v>
      </c>
      <c r="C37" s="12" t="s">
        <v>44</v>
      </c>
      <c r="D37" s="30">
        <f t="shared" ref="D37:E37" si="0">D34+D35+D36</f>
        <v>1309756</v>
      </c>
      <c r="E37" s="30">
        <f t="shared" si="0"/>
        <v>1743366.08</v>
      </c>
      <c r="F37" s="427"/>
      <c r="G37" s="2"/>
    </row>
    <row r="38" spans="1:7" x14ac:dyDescent="0.25">
      <c r="A38" s="10">
        <v>34</v>
      </c>
      <c r="B38" s="21" t="s">
        <v>182</v>
      </c>
      <c r="C38" s="13" t="s">
        <v>45</v>
      </c>
      <c r="D38" s="29">
        <f>+D37+D33+D31+D25+D22</f>
        <v>6634810</v>
      </c>
      <c r="E38" s="29">
        <f>+E37+E33+E31+E25+E22</f>
        <v>8262870.0800000001</v>
      </c>
      <c r="F38" s="427"/>
      <c r="G38" s="2"/>
    </row>
    <row r="39" spans="1:7" x14ac:dyDescent="0.25">
      <c r="A39" s="10"/>
      <c r="B39" s="21"/>
      <c r="C39" s="11"/>
      <c r="D39" s="2"/>
      <c r="E39" s="28"/>
      <c r="F39" s="427"/>
      <c r="G39" s="2"/>
    </row>
    <row r="40" spans="1:7" x14ac:dyDescent="0.25">
      <c r="A40" s="445" t="s">
        <v>183</v>
      </c>
      <c r="B40" s="445"/>
      <c r="C40" s="11"/>
      <c r="D40" s="2"/>
      <c r="E40" s="30"/>
      <c r="F40" s="427"/>
      <c r="G40" s="2"/>
    </row>
    <row r="41" spans="1:7" x14ac:dyDescent="0.25">
      <c r="A41" s="10">
        <v>37</v>
      </c>
      <c r="B41" s="12" t="s">
        <v>127</v>
      </c>
      <c r="C41" s="12" t="s">
        <v>46</v>
      </c>
      <c r="D41" s="28"/>
      <c r="E41" s="2"/>
      <c r="F41" s="427"/>
      <c r="G41" s="2"/>
    </row>
    <row r="42" spans="1:7" x14ac:dyDescent="0.25">
      <c r="A42" s="10">
        <v>40</v>
      </c>
      <c r="B42" s="21" t="s">
        <v>184</v>
      </c>
      <c r="C42" s="13" t="s">
        <v>47</v>
      </c>
      <c r="D42" s="29"/>
      <c r="E42" s="28"/>
      <c r="F42" s="427"/>
      <c r="G42" s="2"/>
    </row>
    <row r="43" spans="1:7" x14ac:dyDescent="0.25">
      <c r="A43" s="10"/>
      <c r="B43" s="21"/>
      <c r="C43" s="11"/>
      <c r="D43" s="2"/>
      <c r="E43" s="28"/>
      <c r="F43" s="427"/>
      <c r="G43" s="2"/>
    </row>
    <row r="44" spans="1:7" x14ac:dyDescent="0.25">
      <c r="A44" s="501" t="s">
        <v>185</v>
      </c>
      <c r="B44" s="501"/>
      <c r="C44" s="11"/>
      <c r="D44" s="2"/>
      <c r="E44" s="28"/>
      <c r="F44" s="427"/>
      <c r="G44" s="2"/>
    </row>
    <row r="45" spans="1:7" x14ac:dyDescent="0.25">
      <c r="A45" s="10">
        <v>41</v>
      </c>
      <c r="B45" s="14" t="s">
        <v>48</v>
      </c>
      <c r="C45" s="14" t="s">
        <v>49</v>
      </c>
      <c r="D45" s="28"/>
      <c r="E45" s="29"/>
      <c r="F45" s="427"/>
      <c r="G45" s="2"/>
    </row>
    <row r="46" spans="1:7" x14ac:dyDescent="0.25">
      <c r="A46" s="10">
        <v>42</v>
      </c>
      <c r="B46" s="14" t="s">
        <v>157</v>
      </c>
      <c r="C46" s="14" t="s">
        <v>49</v>
      </c>
      <c r="D46" s="28"/>
      <c r="E46" s="2"/>
      <c r="F46" s="427"/>
      <c r="G46" s="2"/>
    </row>
    <row r="47" spans="1:7" x14ac:dyDescent="0.25">
      <c r="A47" s="10">
        <v>43</v>
      </c>
      <c r="B47" s="14" t="s">
        <v>128</v>
      </c>
      <c r="C47" s="14" t="s">
        <v>50</v>
      </c>
      <c r="D47" s="28"/>
      <c r="E47" s="2"/>
      <c r="F47" s="427"/>
      <c r="G47" s="2"/>
    </row>
    <row r="48" spans="1:7" x14ac:dyDescent="0.25">
      <c r="A48" s="10">
        <v>44</v>
      </c>
      <c r="B48" s="14" t="s">
        <v>129</v>
      </c>
      <c r="C48" s="11" t="s">
        <v>51</v>
      </c>
      <c r="D48" s="28"/>
      <c r="E48" s="28"/>
      <c r="F48" s="427"/>
      <c r="G48" s="2"/>
    </row>
    <row r="49" spans="1:7" x14ac:dyDescent="0.25">
      <c r="A49" s="10">
        <v>45</v>
      </c>
      <c r="B49" s="14" t="s">
        <v>130</v>
      </c>
      <c r="C49" s="11"/>
      <c r="D49" s="28"/>
      <c r="E49" s="28"/>
      <c r="F49" s="427"/>
      <c r="G49" s="2"/>
    </row>
    <row r="50" spans="1:7" x14ac:dyDescent="0.25">
      <c r="A50" s="10">
        <v>46</v>
      </c>
      <c r="B50" s="14" t="s">
        <v>52</v>
      </c>
      <c r="C50" s="11" t="s">
        <v>53</v>
      </c>
      <c r="D50" s="28"/>
      <c r="E50" s="28"/>
      <c r="F50" s="427"/>
      <c r="G50" s="2"/>
    </row>
    <row r="51" spans="1:7" x14ac:dyDescent="0.25">
      <c r="A51" s="10">
        <v>47</v>
      </c>
      <c r="B51" s="21" t="s">
        <v>186</v>
      </c>
      <c r="C51" s="13" t="s">
        <v>54</v>
      </c>
      <c r="D51" s="28"/>
      <c r="E51" s="28"/>
      <c r="F51" s="427"/>
      <c r="G51" s="2"/>
    </row>
    <row r="52" spans="1:7" x14ac:dyDescent="0.25">
      <c r="A52" s="10"/>
      <c r="B52" s="21"/>
      <c r="C52" s="11"/>
      <c r="D52" s="2"/>
      <c r="E52" s="28"/>
      <c r="F52" s="427"/>
      <c r="G52" s="2"/>
    </row>
    <row r="53" spans="1:7" x14ac:dyDescent="0.25">
      <c r="A53" s="501" t="s">
        <v>187</v>
      </c>
      <c r="B53" s="501"/>
      <c r="C53" s="11"/>
      <c r="D53" s="2"/>
      <c r="E53" s="28"/>
      <c r="F53" s="427"/>
      <c r="G53" s="2"/>
    </row>
    <row r="54" spans="1:7" x14ac:dyDescent="0.25">
      <c r="A54" s="10">
        <v>48</v>
      </c>
      <c r="B54" s="12" t="s">
        <v>131</v>
      </c>
      <c r="C54" s="12" t="s">
        <v>55</v>
      </c>
      <c r="D54" s="30"/>
      <c r="E54" s="28"/>
      <c r="F54" s="427"/>
      <c r="G54" s="2"/>
    </row>
    <row r="55" spans="1:7" x14ac:dyDescent="0.25">
      <c r="A55" s="10">
        <v>51</v>
      </c>
      <c r="B55" s="12" t="s">
        <v>56</v>
      </c>
      <c r="C55" s="12" t="s">
        <v>57</v>
      </c>
      <c r="D55" s="30"/>
      <c r="E55" s="2"/>
      <c r="F55" s="427"/>
      <c r="G55" s="2"/>
    </row>
    <row r="56" spans="1:7" x14ac:dyDescent="0.25">
      <c r="A56" s="10">
        <v>53</v>
      </c>
      <c r="B56" s="12" t="s">
        <v>58</v>
      </c>
      <c r="C56" s="12" t="s">
        <v>59</v>
      </c>
      <c r="D56" s="30"/>
      <c r="E56" s="30"/>
      <c r="F56" s="427"/>
      <c r="G56" s="2"/>
    </row>
    <row r="57" spans="1:7" x14ac:dyDescent="0.25">
      <c r="A57" s="10">
        <v>54</v>
      </c>
      <c r="B57" s="21" t="s">
        <v>188</v>
      </c>
      <c r="C57" s="13" t="s">
        <v>60</v>
      </c>
      <c r="D57" s="29"/>
      <c r="E57" s="28"/>
      <c r="F57" s="427"/>
      <c r="G57" s="2"/>
    </row>
    <row r="58" spans="1:7" x14ac:dyDescent="0.25">
      <c r="A58" s="10"/>
      <c r="B58" s="21"/>
      <c r="C58" s="11"/>
      <c r="D58" s="2"/>
      <c r="E58" s="30"/>
      <c r="F58" s="427"/>
      <c r="G58" s="2"/>
    </row>
    <row r="59" spans="1:7" x14ac:dyDescent="0.25">
      <c r="A59" s="502" t="s">
        <v>189</v>
      </c>
      <c r="B59" s="502"/>
      <c r="C59" s="11"/>
      <c r="D59" s="2"/>
      <c r="E59" s="30"/>
      <c r="F59" s="427"/>
      <c r="G59" s="2"/>
    </row>
    <row r="60" spans="1:7" x14ac:dyDescent="0.25">
      <c r="A60" s="10">
        <v>55</v>
      </c>
      <c r="B60" s="12" t="s">
        <v>61</v>
      </c>
      <c r="C60" s="12" t="s">
        <v>62</v>
      </c>
      <c r="D60" s="28"/>
      <c r="E60" s="30"/>
      <c r="F60" s="427"/>
      <c r="G60" s="2"/>
    </row>
    <row r="61" spans="1:7" x14ac:dyDescent="0.25">
      <c r="A61" s="10">
        <v>56</v>
      </c>
      <c r="B61" s="12" t="s">
        <v>63</v>
      </c>
      <c r="C61" s="12" t="s">
        <v>64</v>
      </c>
      <c r="D61" s="28"/>
      <c r="E61" s="30"/>
      <c r="F61" s="427"/>
      <c r="G61" s="2"/>
    </row>
    <row r="62" spans="1:7" x14ac:dyDescent="0.25">
      <c r="A62" s="10">
        <v>57</v>
      </c>
      <c r="B62" s="21" t="s">
        <v>190</v>
      </c>
      <c r="C62" s="13" t="s">
        <v>65</v>
      </c>
      <c r="D62" s="28"/>
      <c r="E62" s="29"/>
      <c r="F62" s="427"/>
      <c r="G62" s="2"/>
    </row>
    <row r="63" spans="1:7" x14ac:dyDescent="0.25">
      <c r="A63" s="10"/>
      <c r="B63" s="13"/>
      <c r="C63" s="11"/>
      <c r="D63" s="2"/>
      <c r="E63" s="2"/>
      <c r="F63" s="427"/>
      <c r="G63" s="2"/>
    </row>
    <row r="64" spans="1:7" x14ac:dyDescent="0.25">
      <c r="A64" s="501" t="s">
        <v>191</v>
      </c>
      <c r="B64" s="501"/>
      <c r="C64" s="11"/>
      <c r="D64" s="2"/>
      <c r="E64" s="2"/>
      <c r="F64" s="427"/>
      <c r="G64" s="2"/>
    </row>
    <row r="65" spans="1:7" x14ac:dyDescent="0.25">
      <c r="A65" s="10">
        <v>58</v>
      </c>
      <c r="B65" s="12" t="s">
        <v>133</v>
      </c>
      <c r="C65" s="12" t="s">
        <v>66</v>
      </c>
      <c r="D65" s="28"/>
      <c r="E65" s="28"/>
      <c r="F65" s="427"/>
      <c r="G65" s="2"/>
    </row>
    <row r="66" spans="1:7" x14ac:dyDescent="0.25">
      <c r="A66" s="10">
        <v>59</v>
      </c>
      <c r="B66" s="14" t="s">
        <v>134</v>
      </c>
      <c r="C66" s="11"/>
      <c r="D66" s="28"/>
      <c r="E66" s="28"/>
      <c r="F66" s="427"/>
      <c r="G66" s="2"/>
    </row>
    <row r="67" spans="1:7" x14ac:dyDescent="0.25">
      <c r="A67" s="10">
        <v>60</v>
      </c>
      <c r="B67" s="12" t="s">
        <v>563</v>
      </c>
      <c r="C67" s="12" t="s">
        <v>564</v>
      </c>
      <c r="D67" s="30"/>
      <c r="E67" s="28"/>
      <c r="F67" s="427"/>
      <c r="G67" s="2"/>
    </row>
    <row r="68" spans="1:7" x14ac:dyDescent="0.25">
      <c r="A68" s="10">
        <v>61</v>
      </c>
      <c r="B68" s="13" t="s">
        <v>158</v>
      </c>
      <c r="C68" s="13" t="s">
        <v>67</v>
      </c>
      <c r="D68" s="29"/>
      <c r="E68" s="28"/>
      <c r="F68" s="427"/>
      <c r="G68" s="2"/>
    </row>
    <row r="69" spans="1:7" x14ac:dyDescent="0.25">
      <c r="A69" s="10"/>
      <c r="B69" s="13"/>
      <c r="C69" s="11"/>
      <c r="D69" s="2"/>
      <c r="E69" s="2"/>
      <c r="F69" s="427"/>
      <c r="G69" s="2"/>
    </row>
    <row r="70" spans="1:7" x14ac:dyDescent="0.25">
      <c r="A70" s="10"/>
      <c r="B70" s="13"/>
      <c r="C70" s="11"/>
      <c r="D70" s="2"/>
      <c r="E70" s="2"/>
      <c r="F70" s="427"/>
      <c r="G70" s="2"/>
    </row>
    <row r="71" spans="1:7" ht="15.75" x14ac:dyDescent="0.25">
      <c r="A71" s="10">
        <v>62</v>
      </c>
      <c r="B71" s="15" t="s">
        <v>167</v>
      </c>
      <c r="C71" s="15" t="s">
        <v>68</v>
      </c>
      <c r="D71" s="31">
        <f>D15+D17+D38+D42+D51+D57+D62+D68</f>
        <v>59282108</v>
      </c>
      <c r="E71" s="31">
        <f>E15+E17+E38+E42+E51+E57+E62+E68</f>
        <v>74722832.239999995</v>
      </c>
      <c r="F71" s="427"/>
      <c r="G71" s="2"/>
    </row>
    <row r="72" spans="1:7" ht="15.75" x14ac:dyDescent="0.25">
      <c r="A72" s="10"/>
      <c r="B72" s="15"/>
      <c r="C72" s="11"/>
      <c r="D72" s="2"/>
      <c r="E72" s="28"/>
      <c r="F72" s="427"/>
      <c r="G72" s="2"/>
    </row>
    <row r="73" spans="1:7" x14ac:dyDescent="0.25">
      <c r="A73" s="501" t="s">
        <v>192</v>
      </c>
      <c r="B73" s="501"/>
      <c r="C73" s="11"/>
      <c r="D73" s="2"/>
      <c r="E73" s="30"/>
      <c r="F73" s="427"/>
      <c r="G73" s="2"/>
    </row>
    <row r="74" spans="1:7" x14ac:dyDescent="0.25">
      <c r="A74" s="10">
        <v>63</v>
      </c>
      <c r="B74" s="11" t="s">
        <v>135</v>
      </c>
      <c r="C74" s="11" t="s">
        <v>69</v>
      </c>
      <c r="D74" s="28"/>
      <c r="E74" s="29"/>
      <c r="F74" s="427"/>
      <c r="G74" s="2"/>
    </row>
    <row r="75" spans="1:7" x14ac:dyDescent="0.25">
      <c r="A75" s="10">
        <v>64</v>
      </c>
      <c r="B75" s="11" t="s">
        <v>168</v>
      </c>
      <c r="C75" s="11" t="s">
        <v>70</v>
      </c>
      <c r="D75" s="28"/>
      <c r="E75" s="2"/>
      <c r="F75" s="427"/>
      <c r="G75" s="2"/>
    </row>
    <row r="76" spans="1:7" x14ac:dyDescent="0.25">
      <c r="A76" s="10">
        <v>65</v>
      </c>
      <c r="B76" s="11" t="s">
        <v>71</v>
      </c>
      <c r="C76" s="11" t="s">
        <v>72</v>
      </c>
      <c r="D76" s="28"/>
      <c r="E76" s="2"/>
      <c r="F76" s="427"/>
      <c r="G76" s="2"/>
    </row>
    <row r="77" spans="1:7" ht="15.75" x14ac:dyDescent="0.25">
      <c r="A77" s="10">
        <v>66</v>
      </c>
      <c r="B77" s="11" t="s">
        <v>136</v>
      </c>
      <c r="C77" s="11" t="s">
        <v>73</v>
      </c>
      <c r="D77" s="28"/>
      <c r="E77" s="31"/>
      <c r="F77" s="427"/>
      <c r="G77" s="2"/>
    </row>
    <row r="78" spans="1:7" x14ac:dyDescent="0.25">
      <c r="A78" s="10">
        <v>67</v>
      </c>
      <c r="B78" s="12" t="s">
        <v>169</v>
      </c>
      <c r="C78" s="12" t="s">
        <v>74</v>
      </c>
      <c r="D78" s="28"/>
      <c r="E78" s="2"/>
      <c r="F78" s="427"/>
      <c r="G78" s="2"/>
    </row>
    <row r="79" spans="1:7" ht="15.75" x14ac:dyDescent="0.25">
      <c r="A79" s="10">
        <v>68</v>
      </c>
      <c r="B79" s="36" t="s">
        <v>198</v>
      </c>
      <c r="C79" s="15" t="s">
        <v>75</v>
      </c>
      <c r="D79" s="29"/>
      <c r="E79" s="2"/>
      <c r="F79" s="427"/>
      <c r="G79" s="2"/>
    </row>
    <row r="80" spans="1:7" ht="15.75" x14ac:dyDescent="0.25">
      <c r="A80" s="10"/>
      <c r="B80" s="15"/>
      <c r="C80" s="11"/>
      <c r="D80" s="2"/>
      <c r="E80" s="28"/>
      <c r="F80" s="427"/>
      <c r="G80" s="2"/>
    </row>
    <row r="81" spans="1:7" x14ac:dyDescent="0.25">
      <c r="A81" s="501" t="s">
        <v>193</v>
      </c>
      <c r="B81" s="501"/>
      <c r="C81" s="11"/>
      <c r="D81" s="28"/>
      <c r="E81" s="28"/>
      <c r="F81" s="427"/>
      <c r="G81" s="2"/>
    </row>
    <row r="82" spans="1:7" x14ac:dyDescent="0.25">
      <c r="A82" s="10">
        <v>69</v>
      </c>
      <c r="B82" s="11" t="s">
        <v>76</v>
      </c>
      <c r="C82" s="11" t="s">
        <v>77</v>
      </c>
      <c r="D82" s="28"/>
      <c r="E82" s="28"/>
      <c r="F82" s="427"/>
      <c r="G82" s="2"/>
    </row>
    <row r="83" spans="1:7" x14ac:dyDescent="0.25">
      <c r="A83" s="10">
        <v>70</v>
      </c>
      <c r="B83" s="11" t="s">
        <v>78</v>
      </c>
      <c r="C83" s="11" t="s">
        <v>79</v>
      </c>
      <c r="D83" s="28"/>
      <c r="E83" s="28"/>
      <c r="F83" s="427"/>
      <c r="G83" s="2"/>
    </row>
    <row r="84" spans="1:7" x14ac:dyDescent="0.25">
      <c r="A84" s="10">
        <v>71</v>
      </c>
      <c r="B84" s="11" t="s">
        <v>137</v>
      </c>
      <c r="C84" s="11" t="s">
        <v>80</v>
      </c>
      <c r="D84" s="28"/>
      <c r="E84" s="28"/>
      <c r="F84" s="427"/>
      <c r="G84" s="2"/>
    </row>
    <row r="85" spans="1:7" x14ac:dyDescent="0.25">
      <c r="A85" s="10">
        <v>72</v>
      </c>
      <c r="B85" s="11" t="s">
        <v>138</v>
      </c>
      <c r="C85" s="11" t="s">
        <v>81</v>
      </c>
      <c r="D85" s="28"/>
      <c r="E85" s="29"/>
      <c r="F85" s="427"/>
      <c r="G85" s="2"/>
    </row>
    <row r="86" spans="1:7" x14ac:dyDescent="0.25">
      <c r="A86" s="10">
        <v>73</v>
      </c>
      <c r="B86" s="11" t="s">
        <v>82</v>
      </c>
      <c r="C86" s="11" t="s">
        <v>83</v>
      </c>
      <c r="D86" s="28"/>
      <c r="E86" s="2"/>
      <c r="F86" s="427"/>
      <c r="G86" s="2"/>
    </row>
    <row r="87" spans="1:7" x14ac:dyDescent="0.25">
      <c r="A87" s="10">
        <v>74</v>
      </c>
      <c r="B87" s="11" t="s">
        <v>565</v>
      </c>
      <c r="C87" s="11" t="s">
        <v>566</v>
      </c>
      <c r="D87" s="28"/>
      <c r="E87" s="28"/>
      <c r="F87" s="427"/>
      <c r="G87" s="2"/>
    </row>
    <row r="88" spans="1:7" x14ac:dyDescent="0.25">
      <c r="A88" s="10">
        <v>75</v>
      </c>
      <c r="B88" s="12" t="s">
        <v>175</v>
      </c>
      <c r="C88" s="12" t="s">
        <v>84</v>
      </c>
      <c r="D88" s="28"/>
      <c r="E88" s="28"/>
      <c r="F88" s="427"/>
      <c r="G88" s="2"/>
    </row>
    <row r="89" spans="1:7" x14ac:dyDescent="0.25">
      <c r="A89" s="10">
        <v>76</v>
      </c>
      <c r="B89" s="12" t="s">
        <v>117</v>
      </c>
      <c r="C89" s="12" t="s">
        <v>85</v>
      </c>
      <c r="D89" s="28"/>
      <c r="E89" s="28"/>
      <c r="F89" s="427"/>
      <c r="G89" s="2"/>
    </row>
    <row r="90" spans="1:7" x14ac:dyDescent="0.25">
      <c r="A90" s="10">
        <v>81</v>
      </c>
      <c r="B90" s="13" t="s">
        <v>176</v>
      </c>
      <c r="C90" s="13" t="s">
        <v>86</v>
      </c>
      <c r="D90" s="28"/>
      <c r="E90" s="28"/>
      <c r="F90" s="427"/>
      <c r="G90" s="2"/>
    </row>
    <row r="91" spans="1:7" x14ac:dyDescent="0.25">
      <c r="A91" s="10"/>
      <c r="B91" s="13"/>
      <c r="C91" s="11"/>
      <c r="D91" s="2"/>
      <c r="E91" s="28"/>
      <c r="F91" s="427"/>
      <c r="G91" s="419"/>
    </row>
    <row r="92" spans="1:7" x14ac:dyDescent="0.25">
      <c r="A92" s="501" t="s">
        <v>194</v>
      </c>
      <c r="B92" s="501"/>
      <c r="C92" s="11"/>
      <c r="D92" s="2"/>
      <c r="E92" s="28"/>
      <c r="F92" s="427"/>
      <c r="G92" s="2"/>
    </row>
    <row r="93" spans="1:7" x14ac:dyDescent="0.25">
      <c r="A93" s="10">
        <v>82</v>
      </c>
      <c r="B93" s="11" t="s">
        <v>139</v>
      </c>
      <c r="C93" s="11" t="s">
        <v>87</v>
      </c>
      <c r="D93" s="28"/>
      <c r="E93" s="28"/>
      <c r="F93" s="427"/>
      <c r="G93" s="2"/>
    </row>
    <row r="94" spans="1:7" x14ac:dyDescent="0.25">
      <c r="A94" s="10">
        <v>84</v>
      </c>
      <c r="B94" s="13" t="s">
        <v>195</v>
      </c>
      <c r="C94" s="13" t="s">
        <v>88</v>
      </c>
      <c r="D94" s="29"/>
      <c r="E94" s="28"/>
      <c r="F94" s="427"/>
      <c r="G94" s="2"/>
    </row>
    <row r="95" spans="1:7" x14ac:dyDescent="0.25">
      <c r="A95" s="10"/>
      <c r="B95" s="13"/>
      <c r="C95" s="11"/>
      <c r="D95" s="2"/>
      <c r="E95" s="28"/>
      <c r="F95" s="427"/>
      <c r="G95" s="2"/>
    </row>
    <row r="96" spans="1:7" x14ac:dyDescent="0.25">
      <c r="A96" s="501" t="s">
        <v>196</v>
      </c>
      <c r="B96" s="501"/>
      <c r="C96" s="11"/>
      <c r="D96" s="2"/>
      <c r="E96" s="2"/>
      <c r="F96" s="427"/>
      <c r="G96" s="2"/>
    </row>
    <row r="97" spans="1:7" x14ac:dyDescent="0.25">
      <c r="A97" s="10">
        <v>85</v>
      </c>
      <c r="B97" s="12" t="s">
        <v>140</v>
      </c>
      <c r="C97" s="12" t="s">
        <v>89</v>
      </c>
      <c r="D97" s="28"/>
      <c r="E97" s="2"/>
      <c r="F97" s="427"/>
      <c r="G97" s="2"/>
    </row>
    <row r="98" spans="1:7" x14ac:dyDescent="0.25">
      <c r="A98" s="10">
        <v>87</v>
      </c>
      <c r="B98" s="11" t="s">
        <v>141</v>
      </c>
      <c r="C98" s="11" t="s">
        <v>90</v>
      </c>
      <c r="D98" s="28"/>
      <c r="E98" s="28"/>
      <c r="F98" s="427"/>
      <c r="G98" s="2"/>
    </row>
    <row r="99" spans="1:7" x14ac:dyDescent="0.25">
      <c r="A99" s="10">
        <v>89</v>
      </c>
      <c r="B99" s="11" t="s">
        <v>142</v>
      </c>
      <c r="C99" s="11" t="s">
        <v>91</v>
      </c>
      <c r="D99" s="28"/>
      <c r="E99" s="29"/>
      <c r="F99" s="427"/>
      <c r="G99" s="2"/>
    </row>
    <row r="100" spans="1:7" x14ac:dyDescent="0.25">
      <c r="A100" s="10">
        <v>92</v>
      </c>
      <c r="B100" s="12" t="s">
        <v>170</v>
      </c>
      <c r="C100" s="12" t="s">
        <v>92</v>
      </c>
      <c r="D100" s="28"/>
      <c r="E100" s="2"/>
      <c r="F100" s="427"/>
      <c r="G100" s="2"/>
    </row>
    <row r="101" spans="1:7" x14ac:dyDescent="0.25">
      <c r="A101" s="10">
        <v>93</v>
      </c>
      <c r="B101" s="12" t="s">
        <v>143</v>
      </c>
      <c r="C101" s="12" t="s">
        <v>93</v>
      </c>
      <c r="D101" s="28"/>
      <c r="E101" s="2"/>
      <c r="F101" s="427"/>
      <c r="G101" s="2"/>
    </row>
    <row r="102" spans="1:7" x14ac:dyDescent="0.25">
      <c r="A102" s="10">
        <v>94</v>
      </c>
      <c r="B102" s="21" t="s">
        <v>197</v>
      </c>
      <c r="C102" s="13" t="s">
        <v>94</v>
      </c>
      <c r="D102" s="28"/>
      <c r="E102" s="2"/>
      <c r="F102" s="427"/>
      <c r="G102" s="2"/>
    </row>
    <row r="103" spans="1:7" x14ac:dyDescent="0.25">
      <c r="A103" s="16"/>
      <c r="B103" s="21"/>
      <c r="C103" s="11"/>
      <c r="D103" s="2"/>
      <c r="E103" s="28"/>
      <c r="F103" s="427"/>
      <c r="G103" s="2"/>
    </row>
    <row r="104" spans="1:7" x14ac:dyDescent="0.25">
      <c r="A104" s="501" t="s">
        <v>199</v>
      </c>
      <c r="B104" s="501"/>
      <c r="C104" s="11"/>
      <c r="D104" s="2"/>
      <c r="E104" s="28"/>
      <c r="F104" s="427"/>
      <c r="G104" s="2"/>
    </row>
    <row r="105" spans="1:7" x14ac:dyDescent="0.25">
      <c r="A105" s="10">
        <v>95</v>
      </c>
      <c r="B105" s="385" t="s">
        <v>520</v>
      </c>
      <c r="C105" s="11" t="s">
        <v>521</v>
      </c>
      <c r="D105" s="2"/>
      <c r="E105" s="28"/>
      <c r="F105" s="427"/>
      <c r="G105" s="2"/>
    </row>
    <row r="106" spans="1:7" x14ac:dyDescent="0.25">
      <c r="A106" s="10">
        <v>96</v>
      </c>
      <c r="B106" s="11" t="s">
        <v>144</v>
      </c>
      <c r="C106" s="11" t="s">
        <v>95</v>
      </c>
      <c r="D106" s="28">
        <v>100000</v>
      </c>
      <c r="E106" s="28">
        <v>264000</v>
      </c>
      <c r="F106" s="427"/>
      <c r="G106" s="2" t="s">
        <v>630</v>
      </c>
    </row>
    <row r="107" spans="1:7" x14ac:dyDescent="0.25">
      <c r="A107" s="10">
        <v>97</v>
      </c>
      <c r="B107" s="11" t="s">
        <v>145</v>
      </c>
      <c r="C107" s="11" t="s">
        <v>96</v>
      </c>
      <c r="D107" s="28"/>
      <c r="E107" s="28"/>
      <c r="F107" s="427"/>
      <c r="G107" s="2"/>
    </row>
    <row r="108" spans="1:7" x14ac:dyDescent="0.25">
      <c r="A108" s="10">
        <v>98</v>
      </c>
      <c r="B108" s="11" t="s">
        <v>146</v>
      </c>
      <c r="C108" s="11" t="s">
        <v>97</v>
      </c>
      <c r="D108" s="28">
        <v>6697397</v>
      </c>
      <c r="E108" s="28">
        <v>4497000</v>
      </c>
      <c r="F108" s="427"/>
      <c r="G108" s="2" t="s">
        <v>631</v>
      </c>
    </row>
    <row r="109" spans="1:7" x14ac:dyDescent="0.25">
      <c r="A109" s="10">
        <v>99</v>
      </c>
      <c r="B109" s="11" t="s">
        <v>147</v>
      </c>
      <c r="C109" s="11"/>
      <c r="D109" s="28">
        <v>2200000</v>
      </c>
      <c r="E109" s="28"/>
      <c r="F109" s="427"/>
      <c r="G109" s="2"/>
    </row>
    <row r="110" spans="1:7" x14ac:dyDescent="0.25">
      <c r="A110" s="10">
        <v>100</v>
      </c>
      <c r="B110" s="11" t="s">
        <v>98</v>
      </c>
      <c r="C110" s="11" t="s">
        <v>99</v>
      </c>
      <c r="D110" s="28"/>
      <c r="E110" s="28"/>
      <c r="F110" s="427"/>
      <c r="G110" s="2"/>
    </row>
    <row r="111" spans="1:7" x14ac:dyDescent="0.25">
      <c r="A111" s="10">
        <v>101</v>
      </c>
      <c r="B111" s="11" t="s">
        <v>100</v>
      </c>
      <c r="C111" s="11" t="s">
        <v>101</v>
      </c>
      <c r="D111" s="28"/>
      <c r="E111" s="28"/>
      <c r="F111" s="427"/>
      <c r="G111" s="2"/>
    </row>
    <row r="112" spans="1:7" x14ac:dyDescent="0.25">
      <c r="A112" s="10">
        <v>102</v>
      </c>
      <c r="B112" s="11" t="s">
        <v>148</v>
      </c>
      <c r="C112" s="11" t="s">
        <v>102</v>
      </c>
      <c r="D112" s="28">
        <v>11526000</v>
      </c>
      <c r="E112" s="28">
        <v>2000</v>
      </c>
      <c r="F112" s="427"/>
      <c r="G112" s="2" t="s">
        <v>610</v>
      </c>
    </row>
    <row r="113" spans="1:8" x14ac:dyDescent="0.25">
      <c r="A113" s="10">
        <v>103</v>
      </c>
      <c r="B113" s="13" t="s">
        <v>201</v>
      </c>
      <c r="C113" s="13" t="s">
        <v>103</v>
      </c>
      <c r="D113" s="29">
        <f>D106+D107+D108+D111+D112</f>
        <v>18323397</v>
      </c>
      <c r="E113" s="29">
        <f>E106+E107+E108+E111+E112</f>
        <v>4763000</v>
      </c>
      <c r="F113" s="427"/>
      <c r="G113" s="2"/>
    </row>
    <row r="114" spans="1:8" x14ac:dyDescent="0.25">
      <c r="A114" s="16"/>
      <c r="B114" s="13"/>
      <c r="C114" s="11"/>
      <c r="D114" s="2"/>
      <c r="E114" s="28"/>
      <c r="F114" s="427"/>
      <c r="G114" s="2"/>
    </row>
    <row r="115" spans="1:8" x14ac:dyDescent="0.25">
      <c r="A115" s="501" t="s">
        <v>200</v>
      </c>
      <c r="B115" s="501"/>
      <c r="C115" s="11"/>
      <c r="D115" s="2"/>
      <c r="E115" s="28"/>
      <c r="F115" s="427"/>
      <c r="G115" s="2"/>
    </row>
    <row r="116" spans="1:8" x14ac:dyDescent="0.25">
      <c r="A116" s="10">
        <v>104</v>
      </c>
      <c r="B116" s="12" t="s">
        <v>149</v>
      </c>
      <c r="C116" s="12" t="s">
        <v>104</v>
      </c>
      <c r="D116" s="28"/>
      <c r="E116" s="28"/>
      <c r="F116" s="427"/>
      <c r="G116" s="2"/>
    </row>
    <row r="117" spans="1:8" x14ac:dyDescent="0.25">
      <c r="A117" s="10">
        <v>105</v>
      </c>
      <c r="B117" s="12" t="s">
        <v>105</v>
      </c>
      <c r="C117" s="12" t="s">
        <v>106</v>
      </c>
      <c r="D117" s="28"/>
      <c r="E117" s="28"/>
      <c r="F117" s="427"/>
      <c r="G117" s="2"/>
    </row>
    <row r="118" spans="1:8" x14ac:dyDescent="0.25">
      <c r="A118" s="10">
        <v>106</v>
      </c>
      <c r="B118" s="12" t="s">
        <v>594</v>
      </c>
      <c r="C118" s="12" t="s">
        <v>595</v>
      </c>
      <c r="D118" s="28"/>
      <c r="E118" s="2"/>
      <c r="F118" s="427"/>
      <c r="G118" s="2"/>
    </row>
    <row r="119" spans="1:8" x14ac:dyDescent="0.25">
      <c r="A119" s="10">
        <v>107</v>
      </c>
      <c r="B119" s="13" t="s">
        <v>171</v>
      </c>
      <c r="C119" s="13" t="s">
        <v>107</v>
      </c>
      <c r="D119" s="28"/>
      <c r="E119" s="2"/>
      <c r="F119" s="427"/>
      <c r="G119" s="2"/>
    </row>
    <row r="120" spans="1:8" x14ac:dyDescent="0.25">
      <c r="A120" s="16"/>
      <c r="B120" s="13"/>
      <c r="C120" s="11"/>
      <c r="D120" s="2"/>
      <c r="E120" s="2"/>
      <c r="F120" s="427"/>
      <c r="G120" s="2"/>
    </row>
    <row r="121" spans="1:8" x14ac:dyDescent="0.25">
      <c r="A121" s="446" t="s">
        <v>526</v>
      </c>
      <c r="B121" s="447"/>
      <c r="C121" s="13"/>
      <c r="D121" s="2"/>
      <c r="E121" s="28"/>
      <c r="F121" s="427"/>
      <c r="G121" s="419"/>
    </row>
    <row r="122" spans="1:8" x14ac:dyDescent="0.25">
      <c r="A122" s="10">
        <v>108</v>
      </c>
      <c r="B122" s="14" t="s">
        <v>522</v>
      </c>
      <c r="C122" s="14" t="s">
        <v>523</v>
      </c>
      <c r="D122" s="2"/>
      <c r="E122" s="28"/>
      <c r="F122" s="427"/>
      <c r="G122" s="2"/>
    </row>
    <row r="123" spans="1:8" x14ac:dyDescent="0.25">
      <c r="A123" s="10">
        <v>109</v>
      </c>
      <c r="B123" s="21" t="s">
        <v>524</v>
      </c>
      <c r="C123" s="13" t="s">
        <v>525</v>
      </c>
      <c r="D123" s="2"/>
      <c r="E123" s="28"/>
      <c r="F123" s="427"/>
      <c r="G123" s="2"/>
    </row>
    <row r="124" spans="1:8" x14ac:dyDescent="0.25">
      <c r="A124" s="16"/>
      <c r="B124" s="21"/>
      <c r="C124" s="13"/>
      <c r="D124" s="2"/>
      <c r="E124" s="28"/>
      <c r="F124" s="427"/>
      <c r="G124" s="420"/>
    </row>
    <row r="125" spans="1:8" ht="15.75" x14ac:dyDescent="0.25">
      <c r="A125" s="10">
        <v>110</v>
      </c>
      <c r="B125" s="15" t="s">
        <v>203</v>
      </c>
      <c r="C125" s="15" t="s">
        <v>108</v>
      </c>
      <c r="D125" s="31">
        <f>D90+D94+D102+D113+D119</f>
        <v>18323397</v>
      </c>
      <c r="E125" s="31">
        <f>E90+E94+E102+E113+E119</f>
        <v>4763000</v>
      </c>
      <c r="F125" s="427"/>
      <c r="G125" s="420"/>
      <c r="H125" s="32"/>
    </row>
    <row r="126" spans="1:8" x14ac:dyDescent="0.25">
      <c r="A126" s="10">
        <v>111</v>
      </c>
      <c r="B126" s="11" t="s">
        <v>150</v>
      </c>
      <c r="C126" s="11" t="s">
        <v>109</v>
      </c>
      <c r="D126" s="28"/>
      <c r="E126" s="28"/>
      <c r="F126" s="427"/>
      <c r="G126" s="2"/>
    </row>
    <row r="127" spans="1:8" x14ac:dyDescent="0.25">
      <c r="A127" s="10">
        <v>112</v>
      </c>
      <c r="B127" s="11" t="s">
        <v>172</v>
      </c>
      <c r="C127" s="11" t="s">
        <v>110</v>
      </c>
      <c r="D127" s="28"/>
      <c r="E127" s="28"/>
      <c r="F127" s="427"/>
      <c r="G127" s="2"/>
    </row>
    <row r="128" spans="1:8" x14ac:dyDescent="0.25">
      <c r="A128" s="10">
        <v>113</v>
      </c>
      <c r="B128" s="11" t="s">
        <v>111</v>
      </c>
      <c r="C128" s="11" t="s">
        <v>112</v>
      </c>
      <c r="D128" s="28">
        <v>5135175</v>
      </c>
      <c r="E128" s="28"/>
      <c r="F128" s="427"/>
      <c r="G128" s="2"/>
    </row>
    <row r="129" spans="1:7" x14ac:dyDescent="0.25">
      <c r="A129" s="10">
        <v>114</v>
      </c>
      <c r="B129" s="11" t="s">
        <v>173</v>
      </c>
      <c r="C129" s="11" t="s">
        <v>151</v>
      </c>
      <c r="D129" s="28">
        <f>+D128</f>
        <v>5135175</v>
      </c>
      <c r="E129" s="28"/>
      <c r="F129" s="427"/>
      <c r="G129" s="2"/>
    </row>
    <row r="130" spans="1:7" x14ac:dyDescent="0.25">
      <c r="A130" s="10">
        <v>115</v>
      </c>
      <c r="B130" s="11" t="s">
        <v>527</v>
      </c>
      <c r="C130" s="11" t="s">
        <v>528</v>
      </c>
      <c r="D130" s="28"/>
      <c r="E130" s="28"/>
      <c r="F130" s="427"/>
      <c r="G130" s="2"/>
    </row>
    <row r="131" spans="1:7" x14ac:dyDescent="0.25">
      <c r="A131" s="10">
        <v>116</v>
      </c>
      <c r="B131" s="11" t="s">
        <v>113</v>
      </c>
      <c r="C131" s="11" t="s">
        <v>114</v>
      </c>
      <c r="D131" s="28">
        <v>35823536</v>
      </c>
      <c r="E131" s="28">
        <v>69959832</v>
      </c>
      <c r="F131" s="427"/>
      <c r="G131" s="2"/>
    </row>
    <row r="132" spans="1:7" x14ac:dyDescent="0.25">
      <c r="A132" s="10">
        <v>117</v>
      </c>
      <c r="B132" s="12" t="s">
        <v>174</v>
      </c>
      <c r="C132" s="12" t="s">
        <v>115</v>
      </c>
      <c r="D132" s="28">
        <f t="shared" ref="D132:E132" si="1">D127+D129+D131</f>
        <v>40958711</v>
      </c>
      <c r="E132" s="28">
        <f t="shared" si="1"/>
        <v>69959832</v>
      </c>
      <c r="F132" s="427"/>
      <c r="G132" s="2"/>
    </row>
    <row r="133" spans="1:7" ht="15.75" x14ac:dyDescent="0.25">
      <c r="A133" s="10">
        <v>118</v>
      </c>
      <c r="B133" s="36" t="s">
        <v>202</v>
      </c>
      <c r="C133" s="15" t="s">
        <v>116</v>
      </c>
      <c r="D133" s="31">
        <f t="shared" ref="D133:E133" si="2">D132</f>
        <v>40958711</v>
      </c>
      <c r="E133" s="31">
        <f t="shared" si="2"/>
        <v>69959832</v>
      </c>
      <c r="F133" s="427"/>
      <c r="G133" s="2"/>
    </row>
    <row r="134" spans="1:7" x14ac:dyDescent="0.25">
      <c r="A134" s="10">
        <v>119</v>
      </c>
      <c r="B134" s="11"/>
      <c r="C134" s="11"/>
      <c r="D134" s="28"/>
      <c r="E134" s="2"/>
      <c r="F134" s="427"/>
      <c r="G134" s="2"/>
    </row>
    <row r="135" spans="1:7" ht="15.75" x14ac:dyDescent="0.25">
      <c r="A135" s="10">
        <v>120</v>
      </c>
      <c r="B135" s="15" t="s">
        <v>152</v>
      </c>
      <c r="C135" s="17"/>
      <c r="D135" s="31">
        <f>D71+D79</f>
        <v>59282108</v>
      </c>
      <c r="E135" s="31">
        <f>E71+E79</f>
        <v>74722832.239999995</v>
      </c>
      <c r="F135" s="427"/>
      <c r="G135" s="2"/>
    </row>
    <row r="136" spans="1:7" ht="15.75" x14ac:dyDescent="0.25">
      <c r="A136" s="10">
        <v>121</v>
      </c>
      <c r="B136" s="15" t="s">
        <v>153</v>
      </c>
      <c r="C136" s="17"/>
      <c r="D136" s="31">
        <f t="shared" ref="D136:E136" si="3">D125+D133</f>
        <v>59282108</v>
      </c>
      <c r="E136" s="31">
        <f t="shared" si="3"/>
        <v>74722832</v>
      </c>
      <c r="F136" s="427"/>
      <c r="G136" s="420">
        <f>+E135-E136</f>
        <v>0.23999999463558197</v>
      </c>
    </row>
    <row r="137" spans="1:7" x14ac:dyDescent="0.25">
      <c r="A137"/>
    </row>
    <row r="138" spans="1:7" x14ac:dyDescent="0.25">
      <c r="A138"/>
    </row>
    <row r="139" spans="1:7" x14ac:dyDescent="0.25">
      <c r="A139"/>
    </row>
    <row r="140" spans="1:7" x14ac:dyDescent="0.25">
      <c r="A140"/>
    </row>
    <row r="141" spans="1:7" x14ac:dyDescent="0.25">
      <c r="A141"/>
    </row>
    <row r="142" spans="1:7" x14ac:dyDescent="0.25">
      <c r="A142"/>
    </row>
    <row r="143" spans="1:7" x14ac:dyDescent="0.25">
      <c r="A143"/>
    </row>
    <row r="144" spans="1:7" x14ac:dyDescent="0.25">
      <c r="A144"/>
    </row>
    <row r="145" spans="1:2" x14ac:dyDescent="0.25">
      <c r="A145"/>
    </row>
    <row r="146" spans="1:2" x14ac:dyDescent="0.25">
      <c r="A146"/>
    </row>
    <row r="147" spans="1:2" x14ac:dyDescent="0.25">
      <c r="A147"/>
    </row>
    <row r="148" spans="1:2" x14ac:dyDescent="0.25">
      <c r="A148"/>
    </row>
    <row r="149" spans="1:2" x14ac:dyDescent="0.25">
      <c r="A149"/>
    </row>
    <row r="150" spans="1:2" x14ac:dyDescent="0.25">
      <c r="A150"/>
    </row>
    <row r="151" spans="1:2" x14ac:dyDescent="0.25">
      <c r="A151"/>
    </row>
    <row r="152" spans="1:2" x14ac:dyDescent="0.25">
      <c r="A152"/>
    </row>
    <row r="153" spans="1:2" x14ac:dyDescent="0.25">
      <c r="A153"/>
    </row>
    <row r="154" spans="1:2" x14ac:dyDescent="0.25">
      <c r="A154"/>
    </row>
    <row r="155" spans="1:2" x14ac:dyDescent="0.25">
      <c r="A155"/>
    </row>
    <row r="156" spans="1:2" x14ac:dyDescent="0.25">
      <c r="A156"/>
    </row>
    <row r="157" spans="1:2" x14ac:dyDescent="0.25">
      <c r="A157"/>
    </row>
    <row r="158" spans="1:2" x14ac:dyDescent="0.25">
      <c r="A158" s="32"/>
      <c r="B158" s="32"/>
    </row>
    <row r="159" spans="1:2" x14ac:dyDescent="0.25">
      <c r="A159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  <row r="1444" spans="1:1" x14ac:dyDescent="0.25">
      <c r="A1444"/>
    </row>
  </sheetData>
  <mergeCells count="12">
    <mergeCell ref="A3:B3"/>
    <mergeCell ref="A19:B19"/>
    <mergeCell ref="A92:B92"/>
    <mergeCell ref="A96:B96"/>
    <mergeCell ref="A104:B104"/>
    <mergeCell ref="A115:B115"/>
    <mergeCell ref="A64:B64"/>
    <mergeCell ref="A44:B44"/>
    <mergeCell ref="A53:B53"/>
    <mergeCell ref="A59:B59"/>
    <mergeCell ref="A73:B73"/>
    <mergeCell ref="A81:B81"/>
  </mergeCells>
  <pageMargins left="0.27559055118110237" right="0.27559055118110237" top="0.98425196850393704" bottom="0.27559055118110237" header="0.51181102362204722" footer="0.51181102362204722"/>
  <pageSetup paperSize="9" scale="54" fitToHeight="0" orientation="portrait" r:id="rId1"/>
  <headerFooter>
    <oddHeader>&amp;C&amp;"-,Félkövér"Polgármesteri Hivatal&amp;R&amp;"-,Félkövér"3. melléklet
.../2021. (.....) rendelet
adatok: ezer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43"/>
  <sheetViews>
    <sheetView showRuler="0" zoomScaleNormal="100" workbookViewId="0">
      <selection activeCell="F36" sqref="F36"/>
    </sheetView>
  </sheetViews>
  <sheetFormatPr defaultRowHeight="15" x14ac:dyDescent="0.25"/>
  <cols>
    <col min="1" max="1" width="8.28515625" style="1" bestFit="1" customWidth="1"/>
    <col min="2" max="2" width="40.85546875" customWidth="1"/>
    <col min="3" max="3" width="6.7109375" bestFit="1" customWidth="1"/>
    <col min="4" max="6" width="14.42578125" customWidth="1"/>
    <col min="7" max="7" width="47.28515625" customWidth="1"/>
    <col min="8" max="9" width="10" bestFit="1" customWidth="1"/>
  </cols>
  <sheetData>
    <row r="1" spans="1:7" s="19" customFormat="1" ht="47.25" x14ac:dyDescent="0.25">
      <c r="A1" s="8" t="s">
        <v>419</v>
      </c>
      <c r="B1" s="8" t="s">
        <v>0</v>
      </c>
      <c r="C1" s="9" t="s">
        <v>177</v>
      </c>
      <c r="D1" s="9" t="s">
        <v>572</v>
      </c>
      <c r="E1" s="9" t="s">
        <v>593</v>
      </c>
      <c r="F1" s="9" t="s">
        <v>560</v>
      </c>
      <c r="G1" s="18" t="s">
        <v>561</v>
      </c>
    </row>
    <row r="2" spans="1:7" x14ac:dyDescent="0.25">
      <c r="A2" s="10"/>
      <c r="B2" s="11"/>
      <c r="C2" s="11"/>
      <c r="D2" s="11"/>
      <c r="E2" s="2"/>
      <c r="F2" s="11"/>
      <c r="G2" s="2"/>
    </row>
    <row r="3" spans="1:7" x14ac:dyDescent="0.25">
      <c r="A3" s="501" t="s">
        <v>178</v>
      </c>
      <c r="B3" s="501"/>
      <c r="C3" s="11"/>
      <c r="D3" s="11"/>
      <c r="E3" s="2"/>
      <c r="F3" s="11"/>
      <c r="G3" s="2"/>
    </row>
    <row r="4" spans="1:7" x14ac:dyDescent="0.25">
      <c r="A4" s="10">
        <v>1</v>
      </c>
      <c r="B4" s="11" t="s">
        <v>119</v>
      </c>
      <c r="C4" s="11" t="s">
        <v>2</v>
      </c>
      <c r="D4" s="28">
        <v>56185957</v>
      </c>
      <c r="E4" s="28">
        <v>69746436</v>
      </c>
      <c r="F4" s="427"/>
      <c r="G4" s="2"/>
    </row>
    <row r="5" spans="1:7" x14ac:dyDescent="0.25">
      <c r="A5" s="10">
        <v>4</v>
      </c>
      <c r="B5" s="11" t="s">
        <v>3</v>
      </c>
      <c r="C5" s="11" t="s">
        <v>4</v>
      </c>
      <c r="D5" s="28"/>
      <c r="E5" s="28"/>
      <c r="F5" s="427"/>
      <c r="G5" s="2"/>
    </row>
    <row r="6" spans="1:7" x14ac:dyDescent="0.25">
      <c r="A6" s="10">
        <v>5</v>
      </c>
      <c r="B6" s="11" t="s">
        <v>5</v>
      </c>
      <c r="C6" s="11" t="s">
        <v>6</v>
      </c>
      <c r="D6" s="28"/>
      <c r="E6" s="28"/>
      <c r="F6" s="427"/>
      <c r="G6" s="2"/>
    </row>
    <row r="7" spans="1:7" x14ac:dyDescent="0.25">
      <c r="A7" s="10">
        <v>6</v>
      </c>
      <c r="B7" s="11" t="s">
        <v>7</v>
      </c>
      <c r="C7" s="11" t="s">
        <v>8</v>
      </c>
      <c r="D7" s="28">
        <v>54000</v>
      </c>
      <c r="E7" s="28">
        <v>87000</v>
      </c>
      <c r="F7" s="427"/>
      <c r="G7" s="419"/>
    </row>
    <row r="8" spans="1:7" x14ac:dyDescent="0.25">
      <c r="A8" s="10">
        <v>7</v>
      </c>
      <c r="B8" s="11" t="s">
        <v>121</v>
      </c>
      <c r="C8" s="11" t="s">
        <v>9</v>
      </c>
      <c r="D8" s="28"/>
      <c r="E8" s="28"/>
      <c r="F8" s="427"/>
      <c r="G8" s="2"/>
    </row>
    <row r="9" spans="1:7" x14ac:dyDescent="0.25">
      <c r="A9" s="10">
        <v>8</v>
      </c>
      <c r="B9" s="11" t="s">
        <v>122</v>
      </c>
      <c r="C9" s="11" t="s">
        <v>10</v>
      </c>
      <c r="D9" s="28">
        <v>2000000</v>
      </c>
      <c r="E9" s="28">
        <v>1700000</v>
      </c>
      <c r="F9" s="427"/>
      <c r="G9" s="419"/>
    </row>
    <row r="10" spans="1:7" x14ac:dyDescent="0.25">
      <c r="A10" s="10">
        <v>9</v>
      </c>
      <c r="B10" s="12" t="s">
        <v>155</v>
      </c>
      <c r="C10" s="12" t="s">
        <v>11</v>
      </c>
      <c r="D10" s="28">
        <f>SUM(D4:D9)</f>
        <v>58239957</v>
      </c>
      <c r="E10" s="28">
        <f>SUM(E4:E9)</f>
        <v>71533436</v>
      </c>
      <c r="F10" s="427"/>
      <c r="G10" s="2"/>
    </row>
    <row r="11" spans="1:7" x14ac:dyDescent="0.25">
      <c r="A11" s="10">
        <v>10</v>
      </c>
      <c r="B11" s="11" t="s">
        <v>123</v>
      </c>
      <c r="C11" s="11" t="s">
        <v>12</v>
      </c>
      <c r="D11" s="2"/>
      <c r="E11" s="28"/>
      <c r="F11" s="427"/>
      <c r="G11" s="2"/>
    </row>
    <row r="12" spans="1:7" x14ac:dyDescent="0.25">
      <c r="A12" s="10">
        <v>11</v>
      </c>
      <c r="B12" s="11" t="s">
        <v>13</v>
      </c>
      <c r="C12" s="11" t="s">
        <v>14</v>
      </c>
      <c r="D12" s="2"/>
      <c r="E12" s="28"/>
      <c r="F12" s="427"/>
      <c r="G12" s="2"/>
    </row>
    <row r="13" spans="1:7" x14ac:dyDescent="0.25">
      <c r="A13" s="10">
        <v>12</v>
      </c>
      <c r="B13" s="11" t="s">
        <v>15</v>
      </c>
      <c r="C13" s="11" t="s">
        <v>16</v>
      </c>
      <c r="D13" s="28">
        <v>500000</v>
      </c>
      <c r="E13" s="28">
        <v>1932000</v>
      </c>
      <c r="F13" s="427"/>
      <c r="G13" s="419" t="s">
        <v>621</v>
      </c>
    </row>
    <row r="14" spans="1:7" x14ac:dyDescent="0.25">
      <c r="A14" s="10">
        <v>13</v>
      </c>
      <c r="B14" s="12" t="s">
        <v>156</v>
      </c>
      <c r="C14" s="12" t="s">
        <v>17</v>
      </c>
      <c r="D14" s="28">
        <f>+D13</f>
        <v>500000</v>
      </c>
      <c r="E14" s="28">
        <f>+E13</f>
        <v>1932000</v>
      </c>
      <c r="F14" s="427"/>
      <c r="G14" s="2"/>
    </row>
    <row r="15" spans="1:7" x14ac:dyDescent="0.25">
      <c r="A15" s="16">
        <v>14</v>
      </c>
      <c r="B15" s="21" t="s">
        <v>179</v>
      </c>
      <c r="C15" s="13" t="s">
        <v>18</v>
      </c>
      <c r="D15" s="29">
        <f>+D14+D10</f>
        <v>58739957</v>
      </c>
      <c r="E15" s="29">
        <f>+E14+E10</f>
        <v>73465436</v>
      </c>
      <c r="F15" s="427"/>
      <c r="G15" s="2"/>
    </row>
    <row r="16" spans="1:7" x14ac:dyDescent="0.25">
      <c r="A16" s="10"/>
      <c r="B16" s="21"/>
      <c r="C16" s="11"/>
      <c r="D16" s="2"/>
      <c r="E16" s="28"/>
      <c r="F16" s="427"/>
      <c r="G16" s="2"/>
    </row>
    <row r="17" spans="1:7" x14ac:dyDescent="0.25">
      <c r="A17" s="10">
        <v>15</v>
      </c>
      <c r="B17" s="13" t="s">
        <v>578</v>
      </c>
      <c r="C17" s="13" t="s">
        <v>19</v>
      </c>
      <c r="D17" s="29">
        <v>10279492</v>
      </c>
      <c r="E17" s="29">
        <f>+E15*0.155</f>
        <v>11387142.58</v>
      </c>
      <c r="F17" s="427"/>
      <c r="G17" s="440"/>
    </row>
    <row r="18" spans="1:7" x14ac:dyDescent="0.25">
      <c r="A18" s="10"/>
      <c r="B18" s="13"/>
      <c r="C18" s="11"/>
      <c r="D18" s="2"/>
      <c r="E18" s="2"/>
      <c r="F18" s="427"/>
      <c r="G18" s="2"/>
    </row>
    <row r="19" spans="1:7" x14ac:dyDescent="0.25">
      <c r="A19" s="501" t="s">
        <v>180</v>
      </c>
      <c r="B19" s="501"/>
      <c r="C19" s="11"/>
      <c r="D19" s="2"/>
      <c r="E19" s="2"/>
      <c r="F19" s="427"/>
      <c r="G19" s="2"/>
    </row>
    <row r="20" spans="1:7" x14ac:dyDescent="0.25">
      <c r="A20" s="10">
        <v>16</v>
      </c>
      <c r="B20" s="11" t="s">
        <v>20</v>
      </c>
      <c r="C20" s="11" t="s">
        <v>21</v>
      </c>
      <c r="D20" s="28">
        <v>1900000</v>
      </c>
      <c r="E20" s="28">
        <v>2840000</v>
      </c>
      <c r="F20" s="427"/>
      <c r="G20" s="2" t="s">
        <v>622</v>
      </c>
    </row>
    <row r="21" spans="1:7" ht="45" x14ac:dyDescent="0.25">
      <c r="A21" s="10">
        <v>17</v>
      </c>
      <c r="B21" s="11" t="s">
        <v>22</v>
      </c>
      <c r="C21" s="11" t="s">
        <v>23</v>
      </c>
      <c r="D21" s="28">
        <v>20000000</v>
      </c>
      <c r="E21" s="28">
        <v>25759000</v>
      </c>
      <c r="F21" s="427"/>
      <c r="G21" s="419" t="s">
        <v>623</v>
      </c>
    </row>
    <row r="22" spans="1:7" x14ac:dyDescent="0.25">
      <c r="A22" s="10">
        <v>18</v>
      </c>
      <c r="B22" s="12" t="s">
        <v>160</v>
      </c>
      <c r="C22" s="12" t="s">
        <v>24</v>
      </c>
      <c r="D22" s="30">
        <f>+D20+D21</f>
        <v>21900000</v>
      </c>
      <c r="E22" s="30">
        <f>+E20+E21</f>
        <v>28599000</v>
      </c>
      <c r="F22" s="427"/>
      <c r="G22" s="2"/>
    </row>
    <row r="23" spans="1:7" x14ac:dyDescent="0.25">
      <c r="A23" s="10">
        <v>19</v>
      </c>
      <c r="B23" s="11" t="s">
        <v>25</v>
      </c>
      <c r="C23" s="11" t="s">
        <v>26</v>
      </c>
      <c r="D23" s="28"/>
      <c r="E23" s="28"/>
      <c r="F23" s="427"/>
      <c r="G23" s="2"/>
    </row>
    <row r="24" spans="1:7" x14ac:dyDescent="0.25">
      <c r="A24" s="10">
        <v>20</v>
      </c>
      <c r="B24" s="11" t="s">
        <v>27</v>
      </c>
      <c r="C24" s="11" t="s">
        <v>28</v>
      </c>
      <c r="D24" s="28">
        <v>400000</v>
      </c>
      <c r="E24" s="28">
        <v>400000</v>
      </c>
      <c r="F24" s="427"/>
      <c r="G24" s="2" t="s">
        <v>529</v>
      </c>
    </row>
    <row r="25" spans="1:7" x14ac:dyDescent="0.25">
      <c r="A25" s="10">
        <v>21</v>
      </c>
      <c r="B25" s="12" t="s">
        <v>161</v>
      </c>
      <c r="C25" s="12" t="s">
        <v>29</v>
      </c>
      <c r="D25" s="30">
        <f>+D24</f>
        <v>400000</v>
      </c>
      <c r="E25" s="30">
        <f>+E24</f>
        <v>400000</v>
      </c>
      <c r="F25" s="427"/>
      <c r="G25" s="2"/>
    </row>
    <row r="26" spans="1:7" x14ac:dyDescent="0.25">
      <c r="A26" s="10">
        <v>22</v>
      </c>
      <c r="B26" s="11" t="s">
        <v>30</v>
      </c>
      <c r="C26" s="11" t="s">
        <v>31</v>
      </c>
      <c r="D26" s="33">
        <v>4000000</v>
      </c>
      <c r="E26" s="33">
        <v>4000000</v>
      </c>
      <c r="F26" s="427"/>
      <c r="G26" s="2" t="s">
        <v>613</v>
      </c>
    </row>
    <row r="27" spans="1:7" x14ac:dyDescent="0.25">
      <c r="A27" s="10">
        <v>23</v>
      </c>
      <c r="B27" s="11" t="s">
        <v>118</v>
      </c>
      <c r="C27" s="11" t="s">
        <v>32</v>
      </c>
      <c r="D27" s="2"/>
      <c r="E27" s="28"/>
      <c r="F27" s="427"/>
      <c r="G27" s="2"/>
    </row>
    <row r="28" spans="1:7" x14ac:dyDescent="0.25">
      <c r="A28" s="10">
        <v>24</v>
      </c>
      <c r="B28" s="11" t="s">
        <v>33</v>
      </c>
      <c r="C28" s="11" t="s">
        <v>34</v>
      </c>
      <c r="D28" s="28">
        <v>1600000</v>
      </c>
      <c r="E28" s="28">
        <v>150000</v>
      </c>
      <c r="F28" s="427"/>
      <c r="G28" s="419"/>
    </row>
    <row r="29" spans="1:7" x14ac:dyDescent="0.25">
      <c r="A29" s="10">
        <v>25</v>
      </c>
      <c r="B29" s="11" t="s">
        <v>124</v>
      </c>
      <c r="C29" s="11" t="s">
        <v>35</v>
      </c>
      <c r="D29" s="28"/>
      <c r="E29" s="28">
        <v>600000</v>
      </c>
      <c r="F29" s="427"/>
      <c r="G29" s="2" t="s">
        <v>600</v>
      </c>
    </row>
    <row r="30" spans="1:7" ht="30" x14ac:dyDescent="0.25">
      <c r="A30" s="10">
        <v>26</v>
      </c>
      <c r="B30" s="11" t="s">
        <v>125</v>
      </c>
      <c r="C30" s="11" t="s">
        <v>36</v>
      </c>
      <c r="D30" s="28">
        <v>6583405</v>
      </c>
      <c r="E30" s="28">
        <v>1016000</v>
      </c>
      <c r="F30" s="427"/>
      <c r="G30" s="419" t="s">
        <v>624</v>
      </c>
    </row>
    <row r="31" spans="1:7" x14ac:dyDescent="0.25">
      <c r="A31" s="10">
        <v>27</v>
      </c>
      <c r="B31" s="12" t="s">
        <v>162</v>
      </c>
      <c r="C31" s="12" t="s">
        <v>37</v>
      </c>
      <c r="D31" s="30">
        <f>+D30+D29+D28+D27+D26</f>
        <v>12183405</v>
      </c>
      <c r="E31" s="30">
        <f>+E30+E29+E28+E27+E26</f>
        <v>5766000</v>
      </c>
      <c r="F31" s="427"/>
      <c r="G31" s="2"/>
    </row>
    <row r="32" spans="1:7" x14ac:dyDescent="0.25">
      <c r="A32" s="10">
        <v>28</v>
      </c>
      <c r="B32" s="11" t="s">
        <v>38</v>
      </c>
      <c r="C32" s="11" t="s">
        <v>39</v>
      </c>
      <c r="D32" s="28">
        <v>246000</v>
      </c>
      <c r="E32" s="28">
        <v>180000</v>
      </c>
      <c r="F32" s="427"/>
      <c r="G32" s="2"/>
    </row>
    <row r="33" spans="1:7" x14ac:dyDescent="0.25">
      <c r="A33" s="10">
        <v>29</v>
      </c>
      <c r="B33" s="12" t="s">
        <v>163</v>
      </c>
      <c r="C33" s="12" t="s">
        <v>40</v>
      </c>
      <c r="D33" s="30">
        <f>+D32</f>
        <v>246000</v>
      </c>
      <c r="E33" s="30">
        <f>+E32</f>
        <v>180000</v>
      </c>
      <c r="F33" s="427"/>
      <c r="G33" s="2"/>
    </row>
    <row r="34" spans="1:7" x14ac:dyDescent="0.25">
      <c r="A34" s="10">
        <v>30</v>
      </c>
      <c r="B34" s="14" t="s">
        <v>41</v>
      </c>
      <c r="C34" s="14" t="s">
        <v>42</v>
      </c>
      <c r="D34" s="430">
        <v>6935000</v>
      </c>
      <c r="E34" s="28">
        <f>(E31+E25+E22)*0.27</f>
        <v>9386550</v>
      </c>
      <c r="F34" s="427"/>
      <c r="G34" s="28"/>
    </row>
    <row r="35" spans="1:7" x14ac:dyDescent="0.25">
      <c r="A35" s="10">
        <v>31</v>
      </c>
      <c r="B35" s="14" t="s">
        <v>126</v>
      </c>
      <c r="C35" s="14" t="s">
        <v>43</v>
      </c>
      <c r="D35" s="2"/>
      <c r="E35" s="28"/>
      <c r="F35" s="427"/>
      <c r="G35" s="2"/>
    </row>
    <row r="36" spans="1:7" x14ac:dyDescent="0.25">
      <c r="A36" s="10">
        <v>32</v>
      </c>
      <c r="B36" s="14" t="s">
        <v>165</v>
      </c>
      <c r="C36" s="11" t="s">
        <v>164</v>
      </c>
      <c r="D36" s="28">
        <v>2000</v>
      </c>
      <c r="E36" s="28">
        <v>2000</v>
      </c>
      <c r="F36" s="427"/>
      <c r="G36" s="2" t="s">
        <v>610</v>
      </c>
    </row>
    <row r="37" spans="1:7" x14ac:dyDescent="0.25">
      <c r="A37" s="10">
        <v>33</v>
      </c>
      <c r="B37" s="12" t="s">
        <v>166</v>
      </c>
      <c r="C37" s="12" t="s">
        <v>44</v>
      </c>
      <c r="D37" s="30">
        <f t="shared" ref="D37:E37" si="0">D34+D35+D36</f>
        <v>6937000</v>
      </c>
      <c r="E37" s="30">
        <f t="shared" si="0"/>
        <v>9388550</v>
      </c>
      <c r="F37" s="427"/>
      <c r="G37" s="2"/>
    </row>
    <row r="38" spans="1:7" x14ac:dyDescent="0.25">
      <c r="A38" s="10">
        <v>34</v>
      </c>
      <c r="B38" s="21" t="s">
        <v>182</v>
      </c>
      <c r="C38" s="13" t="s">
        <v>45</v>
      </c>
      <c r="D38" s="29">
        <f>+D37+D31+D33+D25+D22</f>
        <v>41666405</v>
      </c>
      <c r="E38" s="29">
        <f>+E37+E31+E33+E25+E22</f>
        <v>44333550</v>
      </c>
      <c r="F38" s="427"/>
      <c r="G38" s="2"/>
    </row>
    <row r="39" spans="1:7" x14ac:dyDescent="0.25">
      <c r="A39" s="10"/>
      <c r="B39" s="21"/>
      <c r="C39" s="11"/>
      <c r="D39" s="430"/>
      <c r="E39" s="28"/>
      <c r="F39" s="427"/>
      <c r="G39" s="2"/>
    </row>
    <row r="40" spans="1:7" x14ac:dyDescent="0.25">
      <c r="A40" s="445" t="s">
        <v>183</v>
      </c>
      <c r="B40" s="445"/>
      <c r="C40" s="11"/>
      <c r="D40" s="430"/>
      <c r="E40" s="30"/>
      <c r="F40" s="427"/>
      <c r="G40" s="2"/>
    </row>
    <row r="41" spans="1:7" x14ac:dyDescent="0.25">
      <c r="A41" s="10">
        <v>37</v>
      </c>
      <c r="B41" s="12" t="s">
        <v>127</v>
      </c>
      <c r="C41" s="12" t="s">
        <v>46</v>
      </c>
      <c r="D41" s="430"/>
      <c r="E41" s="2"/>
      <c r="F41" s="427"/>
      <c r="G41" s="2"/>
    </row>
    <row r="42" spans="1:7" x14ac:dyDescent="0.25">
      <c r="A42" s="10">
        <v>40</v>
      </c>
      <c r="B42" s="21" t="s">
        <v>184</v>
      </c>
      <c r="C42" s="13" t="s">
        <v>47</v>
      </c>
      <c r="D42" s="430"/>
      <c r="E42" s="28"/>
      <c r="F42" s="427"/>
      <c r="G42" s="2"/>
    </row>
    <row r="43" spans="1:7" x14ac:dyDescent="0.25">
      <c r="A43" s="10"/>
      <c r="B43" s="21"/>
      <c r="C43" s="11"/>
      <c r="D43" s="430"/>
      <c r="E43" s="28"/>
      <c r="F43" s="427"/>
      <c r="G43" s="2"/>
    </row>
    <row r="44" spans="1:7" x14ac:dyDescent="0.25">
      <c r="A44" s="501" t="s">
        <v>185</v>
      </c>
      <c r="B44" s="501"/>
      <c r="C44" s="11"/>
      <c r="D44" s="430"/>
      <c r="E44" s="28"/>
      <c r="F44" s="427"/>
      <c r="G44" s="2"/>
    </row>
    <row r="45" spans="1:7" x14ac:dyDescent="0.25">
      <c r="A45" s="10">
        <v>41</v>
      </c>
      <c r="B45" s="14" t="s">
        <v>48</v>
      </c>
      <c r="C45" s="14" t="s">
        <v>49</v>
      </c>
      <c r="D45" s="430"/>
      <c r="E45" s="29"/>
      <c r="F45" s="427"/>
      <c r="G45" s="2"/>
    </row>
    <row r="46" spans="1:7" x14ac:dyDescent="0.25">
      <c r="A46" s="10">
        <v>42</v>
      </c>
      <c r="B46" s="14" t="s">
        <v>157</v>
      </c>
      <c r="C46" s="14" t="s">
        <v>49</v>
      </c>
      <c r="D46" s="430"/>
      <c r="E46" s="2"/>
      <c r="F46" s="427"/>
      <c r="G46" s="2"/>
    </row>
    <row r="47" spans="1:7" x14ac:dyDescent="0.25">
      <c r="A47" s="10">
        <v>43</v>
      </c>
      <c r="B47" s="14" t="s">
        <v>128</v>
      </c>
      <c r="C47" s="14" t="s">
        <v>50</v>
      </c>
      <c r="D47" s="430"/>
      <c r="E47" s="2"/>
      <c r="F47" s="427"/>
      <c r="G47" s="2"/>
    </row>
    <row r="48" spans="1:7" x14ac:dyDescent="0.25">
      <c r="A48" s="10">
        <v>44</v>
      </c>
      <c r="B48" s="14" t="s">
        <v>129</v>
      </c>
      <c r="C48" s="11" t="s">
        <v>51</v>
      </c>
      <c r="D48" s="430"/>
      <c r="E48" s="28"/>
      <c r="F48" s="427"/>
      <c r="G48" s="2"/>
    </row>
    <row r="49" spans="1:7" x14ac:dyDescent="0.25">
      <c r="A49" s="10">
        <v>45</v>
      </c>
      <c r="B49" s="14" t="s">
        <v>130</v>
      </c>
      <c r="C49" s="11"/>
      <c r="D49" s="430"/>
      <c r="E49" s="28"/>
      <c r="F49" s="427"/>
      <c r="G49" s="2"/>
    </row>
    <row r="50" spans="1:7" x14ac:dyDescent="0.25">
      <c r="A50" s="10">
        <v>46</v>
      </c>
      <c r="B50" s="14" t="s">
        <v>52</v>
      </c>
      <c r="C50" s="11" t="s">
        <v>53</v>
      </c>
      <c r="D50" s="430"/>
      <c r="E50" s="28"/>
      <c r="F50" s="427"/>
      <c r="G50" s="2"/>
    </row>
    <row r="51" spans="1:7" x14ac:dyDescent="0.25">
      <c r="A51" s="10">
        <v>47</v>
      </c>
      <c r="B51" s="21" t="s">
        <v>186</v>
      </c>
      <c r="C51" s="13" t="s">
        <v>54</v>
      </c>
      <c r="D51" s="430"/>
      <c r="E51" s="28"/>
      <c r="F51" s="427"/>
      <c r="G51" s="2"/>
    </row>
    <row r="52" spans="1:7" x14ac:dyDescent="0.25">
      <c r="A52" s="10"/>
      <c r="B52" s="21"/>
      <c r="C52" s="11"/>
      <c r="D52" s="430"/>
      <c r="E52" s="28"/>
      <c r="F52" s="427"/>
      <c r="G52" s="2"/>
    </row>
    <row r="53" spans="1:7" x14ac:dyDescent="0.25">
      <c r="A53" s="501" t="s">
        <v>187</v>
      </c>
      <c r="B53" s="501"/>
      <c r="C53" s="11"/>
      <c r="D53" s="430"/>
      <c r="E53" s="28"/>
      <c r="F53" s="427"/>
      <c r="G53" s="2"/>
    </row>
    <row r="54" spans="1:7" x14ac:dyDescent="0.25">
      <c r="A54" s="10">
        <v>48</v>
      </c>
      <c r="B54" s="12" t="s">
        <v>131</v>
      </c>
      <c r="C54" s="12" t="s">
        <v>55</v>
      </c>
      <c r="D54" s="430"/>
      <c r="E54" s="28"/>
      <c r="F54" s="427"/>
      <c r="G54" s="2"/>
    </row>
    <row r="55" spans="1:7" x14ac:dyDescent="0.25">
      <c r="A55" s="10">
        <v>51</v>
      </c>
      <c r="B55" s="12" t="s">
        <v>56</v>
      </c>
      <c r="C55" s="12" t="s">
        <v>57</v>
      </c>
      <c r="D55" s="430">
        <v>52437</v>
      </c>
      <c r="E55" s="2"/>
      <c r="F55" s="427"/>
      <c r="G55" s="2"/>
    </row>
    <row r="56" spans="1:7" x14ac:dyDescent="0.25">
      <c r="A56" s="10">
        <v>53</v>
      </c>
      <c r="B56" s="12" t="s">
        <v>58</v>
      </c>
      <c r="C56" s="12" t="s">
        <v>59</v>
      </c>
      <c r="D56" s="430">
        <v>14158</v>
      </c>
      <c r="E56" s="30"/>
      <c r="F56" s="427"/>
      <c r="G56" s="2"/>
    </row>
    <row r="57" spans="1:7" x14ac:dyDescent="0.25">
      <c r="A57" s="10">
        <v>54</v>
      </c>
      <c r="B57" s="21" t="s">
        <v>188</v>
      </c>
      <c r="C57" s="13" t="s">
        <v>60</v>
      </c>
      <c r="D57" s="431">
        <f>D54+D55+D56</f>
        <v>66595</v>
      </c>
      <c r="E57" s="431">
        <f>E54+E55+E56</f>
        <v>0</v>
      </c>
      <c r="F57" s="427"/>
      <c r="G57" s="2"/>
    </row>
    <row r="58" spans="1:7" x14ac:dyDescent="0.25">
      <c r="A58" s="10"/>
      <c r="B58" s="21"/>
      <c r="C58" s="11"/>
      <c r="D58" s="430"/>
      <c r="E58" s="30"/>
      <c r="F58" s="427"/>
      <c r="G58" s="2"/>
    </row>
    <row r="59" spans="1:7" x14ac:dyDescent="0.25">
      <c r="A59" s="502" t="s">
        <v>189</v>
      </c>
      <c r="B59" s="502"/>
      <c r="C59" s="11"/>
      <c r="D59" s="430"/>
      <c r="E59" s="30"/>
      <c r="F59" s="427"/>
      <c r="G59" s="2"/>
    </row>
    <row r="60" spans="1:7" x14ac:dyDescent="0.25">
      <c r="A60" s="10">
        <v>55</v>
      </c>
      <c r="B60" s="12" t="s">
        <v>61</v>
      </c>
      <c r="C60" s="12" t="s">
        <v>62</v>
      </c>
      <c r="D60" s="430"/>
      <c r="E60" s="30"/>
      <c r="F60" s="427"/>
      <c r="G60" s="2"/>
    </row>
    <row r="61" spans="1:7" x14ac:dyDescent="0.25">
      <c r="A61" s="10">
        <v>56</v>
      </c>
      <c r="B61" s="12" t="s">
        <v>63</v>
      </c>
      <c r="C61" s="12" t="s">
        <v>64</v>
      </c>
      <c r="D61" s="430"/>
      <c r="E61" s="30"/>
      <c r="F61" s="427"/>
      <c r="G61" s="2"/>
    </row>
    <row r="62" spans="1:7" x14ac:dyDescent="0.25">
      <c r="A62" s="10">
        <v>57</v>
      </c>
      <c r="B62" s="21" t="s">
        <v>190</v>
      </c>
      <c r="C62" s="13" t="s">
        <v>65</v>
      </c>
      <c r="D62" s="430"/>
      <c r="E62" s="29"/>
      <c r="F62" s="427"/>
      <c r="G62" s="2"/>
    </row>
    <row r="63" spans="1:7" x14ac:dyDescent="0.25">
      <c r="A63" s="10"/>
      <c r="B63" s="13"/>
      <c r="C63" s="11"/>
      <c r="D63" s="430"/>
      <c r="E63" s="2"/>
      <c r="F63" s="427"/>
      <c r="G63" s="2"/>
    </row>
    <row r="64" spans="1:7" x14ac:dyDescent="0.25">
      <c r="A64" s="501" t="s">
        <v>191</v>
      </c>
      <c r="B64" s="501"/>
      <c r="C64" s="11"/>
      <c r="D64" s="430"/>
      <c r="E64" s="2"/>
      <c r="F64" s="427"/>
      <c r="G64" s="2"/>
    </row>
    <row r="65" spans="1:7" x14ac:dyDescent="0.25">
      <c r="A65" s="10">
        <v>58</v>
      </c>
      <c r="B65" s="12" t="s">
        <v>133</v>
      </c>
      <c r="C65" s="12" t="s">
        <v>66</v>
      </c>
      <c r="D65" s="430"/>
      <c r="E65" s="28"/>
      <c r="F65" s="427"/>
      <c r="G65" s="2"/>
    </row>
    <row r="66" spans="1:7" x14ac:dyDescent="0.25">
      <c r="A66" s="10">
        <v>59</v>
      </c>
      <c r="B66" s="14" t="s">
        <v>134</v>
      </c>
      <c r="C66" s="11"/>
      <c r="D66" s="430"/>
      <c r="E66" s="28"/>
      <c r="F66" s="427"/>
      <c r="G66" s="2"/>
    </row>
    <row r="67" spans="1:7" x14ac:dyDescent="0.25">
      <c r="A67" s="10">
        <v>60</v>
      </c>
      <c r="B67" s="12" t="s">
        <v>563</v>
      </c>
      <c r="C67" s="12" t="s">
        <v>564</v>
      </c>
      <c r="D67" s="430"/>
      <c r="E67" s="28"/>
      <c r="F67" s="427"/>
      <c r="G67" s="2"/>
    </row>
    <row r="68" spans="1:7" x14ac:dyDescent="0.25">
      <c r="A68" s="10">
        <v>61</v>
      </c>
      <c r="B68" s="13" t="s">
        <v>158</v>
      </c>
      <c r="C68" s="13" t="s">
        <v>67</v>
      </c>
      <c r="D68" s="430"/>
      <c r="E68" s="29"/>
      <c r="F68" s="427"/>
      <c r="G68" s="2"/>
    </row>
    <row r="69" spans="1:7" x14ac:dyDescent="0.25">
      <c r="A69" s="10"/>
      <c r="B69" s="13"/>
      <c r="C69" s="11"/>
      <c r="D69" s="430"/>
      <c r="E69" s="2"/>
      <c r="F69" s="427"/>
      <c r="G69" s="2"/>
    </row>
    <row r="70" spans="1:7" x14ac:dyDescent="0.25">
      <c r="A70" s="10"/>
      <c r="B70" s="13"/>
      <c r="C70" s="11"/>
      <c r="D70" s="430"/>
      <c r="E70" s="2"/>
      <c r="F70" s="427"/>
      <c r="G70" s="2"/>
    </row>
    <row r="71" spans="1:7" ht="15.75" x14ac:dyDescent="0.25">
      <c r="A71" s="10">
        <v>62</v>
      </c>
      <c r="B71" s="15" t="s">
        <v>167</v>
      </c>
      <c r="C71" s="15" t="s">
        <v>68</v>
      </c>
      <c r="D71" s="31">
        <f>D15+D17+D38+D42+D51+D57+D62+D68</f>
        <v>110752449</v>
      </c>
      <c r="E71" s="31">
        <f>E15+E17+E38+E42+E51+E57+E62+E68</f>
        <v>129186128.58</v>
      </c>
      <c r="F71" s="427"/>
      <c r="G71" s="2"/>
    </row>
    <row r="72" spans="1:7" ht="15.75" x14ac:dyDescent="0.25">
      <c r="A72" s="10"/>
      <c r="B72" s="15"/>
      <c r="C72" s="11"/>
      <c r="D72" s="430"/>
      <c r="E72" s="28"/>
      <c r="F72" s="427"/>
      <c r="G72" s="2"/>
    </row>
    <row r="73" spans="1:7" x14ac:dyDescent="0.25">
      <c r="A73" s="501" t="s">
        <v>192</v>
      </c>
      <c r="B73" s="501"/>
      <c r="C73" s="11"/>
      <c r="D73" s="430"/>
      <c r="E73" s="30"/>
      <c r="F73" s="427"/>
      <c r="G73" s="2"/>
    </row>
    <row r="74" spans="1:7" x14ac:dyDescent="0.25">
      <c r="A74" s="10">
        <v>63</v>
      </c>
      <c r="B74" s="11" t="s">
        <v>135</v>
      </c>
      <c r="C74" s="11" t="s">
        <v>69</v>
      </c>
      <c r="D74" s="430"/>
      <c r="E74" s="29"/>
      <c r="F74" s="427"/>
      <c r="G74" s="2"/>
    </row>
    <row r="75" spans="1:7" x14ac:dyDescent="0.25">
      <c r="A75" s="10">
        <v>64</v>
      </c>
      <c r="B75" s="11" t="s">
        <v>168</v>
      </c>
      <c r="C75" s="11" t="s">
        <v>70</v>
      </c>
      <c r="D75" s="430"/>
      <c r="E75" s="2"/>
      <c r="F75" s="427"/>
      <c r="G75" s="2"/>
    </row>
    <row r="76" spans="1:7" x14ac:dyDescent="0.25">
      <c r="A76" s="10">
        <v>65</v>
      </c>
      <c r="B76" s="11" t="s">
        <v>71</v>
      </c>
      <c r="C76" s="11" t="s">
        <v>72</v>
      </c>
      <c r="D76" s="430"/>
      <c r="E76" s="2"/>
      <c r="F76" s="427"/>
      <c r="G76" s="2"/>
    </row>
    <row r="77" spans="1:7" ht="15.75" x14ac:dyDescent="0.25">
      <c r="A77" s="10">
        <v>66</v>
      </c>
      <c r="B77" s="11" t="s">
        <v>136</v>
      </c>
      <c r="C77" s="11" t="s">
        <v>73</v>
      </c>
      <c r="D77" s="430"/>
      <c r="E77" s="31"/>
      <c r="F77" s="427"/>
      <c r="G77" s="2"/>
    </row>
    <row r="78" spans="1:7" x14ac:dyDescent="0.25">
      <c r="A78" s="10">
        <v>67</v>
      </c>
      <c r="B78" s="12" t="s">
        <v>169</v>
      </c>
      <c r="C78" s="12" t="s">
        <v>74</v>
      </c>
      <c r="D78" s="430"/>
      <c r="E78" s="2"/>
      <c r="F78" s="427"/>
      <c r="G78" s="2"/>
    </row>
    <row r="79" spans="1:7" ht="15.75" x14ac:dyDescent="0.25">
      <c r="A79" s="10">
        <v>68</v>
      </c>
      <c r="B79" s="36" t="s">
        <v>198</v>
      </c>
      <c r="C79" s="15" t="s">
        <v>75</v>
      </c>
      <c r="D79" s="430"/>
      <c r="E79" s="2"/>
      <c r="F79" s="427"/>
      <c r="G79" s="2"/>
    </row>
    <row r="80" spans="1:7" ht="15.75" x14ac:dyDescent="0.25">
      <c r="A80" s="10"/>
      <c r="B80" s="15"/>
      <c r="C80" s="11"/>
      <c r="D80" s="430"/>
      <c r="E80" s="28"/>
      <c r="F80" s="427"/>
      <c r="G80" s="2"/>
    </row>
    <row r="81" spans="1:7" x14ac:dyDescent="0.25">
      <c r="A81" s="501" t="s">
        <v>193</v>
      </c>
      <c r="B81" s="501"/>
      <c r="C81" s="11"/>
      <c r="D81" s="430"/>
      <c r="E81" s="28"/>
      <c r="F81" s="427"/>
      <c r="G81" s="2"/>
    </row>
    <row r="82" spans="1:7" x14ac:dyDescent="0.25">
      <c r="A82" s="10">
        <v>69</v>
      </c>
      <c r="B82" s="11" t="s">
        <v>76</v>
      </c>
      <c r="C82" s="11" t="s">
        <v>77</v>
      </c>
      <c r="D82" s="430"/>
      <c r="E82" s="28"/>
      <c r="F82" s="427"/>
      <c r="G82" s="2"/>
    </row>
    <row r="83" spans="1:7" x14ac:dyDescent="0.25">
      <c r="A83" s="10">
        <v>70</v>
      </c>
      <c r="B83" s="11" t="s">
        <v>78</v>
      </c>
      <c r="C83" s="11" t="s">
        <v>79</v>
      </c>
      <c r="D83" s="430"/>
      <c r="E83" s="28"/>
      <c r="F83" s="427"/>
      <c r="G83" s="2"/>
    </row>
    <row r="84" spans="1:7" x14ac:dyDescent="0.25">
      <c r="A84" s="10">
        <v>71</v>
      </c>
      <c r="B84" s="11" t="s">
        <v>137</v>
      </c>
      <c r="C84" s="11" t="s">
        <v>80</v>
      </c>
      <c r="D84" s="430"/>
      <c r="E84" s="28"/>
      <c r="F84" s="427"/>
      <c r="G84" s="2"/>
    </row>
    <row r="85" spans="1:7" x14ac:dyDescent="0.25">
      <c r="A85" s="10">
        <v>72</v>
      </c>
      <c r="B85" s="11" t="s">
        <v>138</v>
      </c>
      <c r="C85" s="11" t="s">
        <v>81</v>
      </c>
      <c r="D85" s="430"/>
      <c r="E85" s="29"/>
      <c r="F85" s="427"/>
      <c r="G85" s="2"/>
    </row>
    <row r="86" spans="1:7" x14ac:dyDescent="0.25">
      <c r="A86" s="10">
        <v>73</v>
      </c>
      <c r="B86" s="11" t="s">
        <v>82</v>
      </c>
      <c r="C86" s="11" t="s">
        <v>83</v>
      </c>
      <c r="D86" s="430"/>
      <c r="E86" s="2"/>
      <c r="F86" s="427"/>
      <c r="G86" s="2"/>
    </row>
    <row r="87" spans="1:7" x14ac:dyDescent="0.25">
      <c r="A87" s="10">
        <v>74</v>
      </c>
      <c r="B87" s="11" t="s">
        <v>565</v>
      </c>
      <c r="C87" s="11" t="s">
        <v>566</v>
      </c>
      <c r="D87" s="430"/>
      <c r="E87" s="28"/>
      <c r="F87" s="427"/>
      <c r="G87" s="2"/>
    </row>
    <row r="88" spans="1:7" x14ac:dyDescent="0.25">
      <c r="A88" s="10">
        <v>75</v>
      </c>
      <c r="B88" s="12" t="s">
        <v>175</v>
      </c>
      <c r="C88" s="12" t="s">
        <v>84</v>
      </c>
      <c r="D88" s="430"/>
      <c r="E88" s="28"/>
      <c r="F88" s="427"/>
      <c r="G88" s="2"/>
    </row>
    <row r="89" spans="1:7" x14ac:dyDescent="0.25">
      <c r="A89" s="10">
        <v>76</v>
      </c>
      <c r="B89" s="12" t="s">
        <v>117</v>
      </c>
      <c r="C89" s="12" t="s">
        <v>85</v>
      </c>
      <c r="D89" s="430"/>
      <c r="E89" s="28"/>
      <c r="F89" s="427"/>
      <c r="G89" s="2"/>
    </row>
    <row r="90" spans="1:7" x14ac:dyDescent="0.25">
      <c r="A90" s="10">
        <v>81</v>
      </c>
      <c r="B90" s="13" t="s">
        <v>176</v>
      </c>
      <c r="C90" s="13" t="s">
        <v>86</v>
      </c>
      <c r="D90" s="430"/>
      <c r="E90" s="28"/>
      <c r="F90" s="427"/>
      <c r="G90" s="2"/>
    </row>
    <row r="91" spans="1:7" x14ac:dyDescent="0.25">
      <c r="A91" s="10"/>
      <c r="B91" s="13"/>
      <c r="C91" s="11"/>
      <c r="D91" s="430"/>
      <c r="E91" s="28"/>
      <c r="F91" s="427"/>
      <c r="G91" s="2"/>
    </row>
    <row r="92" spans="1:7" x14ac:dyDescent="0.25">
      <c r="A92" s="501" t="s">
        <v>194</v>
      </c>
      <c r="B92" s="501"/>
      <c r="C92" s="11"/>
      <c r="D92" s="430"/>
      <c r="E92" s="28"/>
      <c r="F92" s="427"/>
      <c r="G92" s="2"/>
    </row>
    <row r="93" spans="1:7" x14ac:dyDescent="0.25">
      <c r="A93" s="10">
        <v>82</v>
      </c>
      <c r="B93" s="11" t="s">
        <v>139</v>
      </c>
      <c r="C93" s="11" t="s">
        <v>87</v>
      </c>
      <c r="D93" s="430"/>
      <c r="E93" s="28"/>
      <c r="F93" s="427"/>
      <c r="G93" s="2"/>
    </row>
    <row r="94" spans="1:7" x14ac:dyDescent="0.25">
      <c r="A94" s="10">
        <v>84</v>
      </c>
      <c r="B94" s="13" t="s">
        <v>195</v>
      </c>
      <c r="C94" s="13" t="s">
        <v>88</v>
      </c>
      <c r="D94" s="430"/>
      <c r="E94" s="28"/>
      <c r="F94" s="427"/>
      <c r="G94" s="2"/>
    </row>
    <row r="95" spans="1:7" x14ac:dyDescent="0.25">
      <c r="A95" s="10"/>
      <c r="B95" s="13"/>
      <c r="C95" s="11"/>
      <c r="D95" s="430"/>
      <c r="E95" s="28"/>
      <c r="F95" s="427"/>
      <c r="G95" s="2"/>
    </row>
    <row r="96" spans="1:7" x14ac:dyDescent="0.25">
      <c r="A96" s="501" t="s">
        <v>196</v>
      </c>
      <c r="B96" s="501"/>
      <c r="C96" s="11"/>
      <c r="D96" s="430"/>
      <c r="E96" s="2"/>
      <c r="F96" s="427"/>
      <c r="G96" s="2"/>
    </row>
    <row r="97" spans="1:7" x14ac:dyDescent="0.25">
      <c r="A97" s="10">
        <v>85</v>
      </c>
      <c r="B97" s="12" t="s">
        <v>140</v>
      </c>
      <c r="C97" s="12" t="s">
        <v>89</v>
      </c>
      <c r="D97" s="430"/>
      <c r="E97" s="2"/>
      <c r="F97" s="427"/>
      <c r="G97" s="2"/>
    </row>
    <row r="98" spans="1:7" x14ac:dyDescent="0.25">
      <c r="A98" s="10">
        <v>87</v>
      </c>
      <c r="B98" s="11" t="s">
        <v>141</v>
      </c>
      <c r="C98" s="11" t="s">
        <v>90</v>
      </c>
      <c r="D98" s="430"/>
      <c r="E98" s="28"/>
      <c r="F98" s="427"/>
      <c r="G98" s="2"/>
    </row>
    <row r="99" spans="1:7" x14ac:dyDescent="0.25">
      <c r="A99" s="10">
        <v>89</v>
      </c>
      <c r="B99" s="11" t="s">
        <v>142</v>
      </c>
      <c r="C99" s="11" t="s">
        <v>91</v>
      </c>
      <c r="D99" s="430"/>
      <c r="E99" s="29"/>
      <c r="F99" s="427"/>
      <c r="G99" s="2"/>
    </row>
    <row r="100" spans="1:7" x14ac:dyDescent="0.25">
      <c r="A100" s="10">
        <v>92</v>
      </c>
      <c r="B100" s="12" t="s">
        <v>170</v>
      </c>
      <c r="C100" s="12" t="s">
        <v>92</v>
      </c>
      <c r="D100" s="430"/>
      <c r="E100" s="2"/>
      <c r="F100" s="427"/>
      <c r="G100" s="2"/>
    </row>
    <row r="101" spans="1:7" x14ac:dyDescent="0.25">
      <c r="A101" s="10">
        <v>93</v>
      </c>
      <c r="B101" s="12" t="s">
        <v>143</v>
      </c>
      <c r="C101" s="12" t="s">
        <v>93</v>
      </c>
      <c r="D101" s="430"/>
      <c r="E101" s="2"/>
      <c r="F101" s="427"/>
      <c r="G101" s="2"/>
    </row>
    <row r="102" spans="1:7" x14ac:dyDescent="0.25">
      <c r="A102" s="10">
        <v>94</v>
      </c>
      <c r="B102" s="21" t="s">
        <v>197</v>
      </c>
      <c r="C102" s="13" t="s">
        <v>94</v>
      </c>
      <c r="D102" s="430"/>
      <c r="E102" s="2"/>
      <c r="F102" s="427"/>
      <c r="G102" s="2"/>
    </row>
    <row r="103" spans="1:7" x14ac:dyDescent="0.25">
      <c r="A103" s="16"/>
      <c r="B103" s="21"/>
      <c r="C103" s="11"/>
      <c r="D103" s="430"/>
      <c r="E103" s="28"/>
      <c r="F103" s="427"/>
      <c r="G103" s="2"/>
    </row>
    <row r="104" spans="1:7" x14ac:dyDescent="0.25">
      <c r="A104" s="501" t="s">
        <v>199</v>
      </c>
      <c r="B104" s="501"/>
      <c r="C104" s="11"/>
      <c r="D104" s="430"/>
      <c r="E104" s="28"/>
      <c r="F104" s="427"/>
      <c r="G104" s="2"/>
    </row>
    <row r="105" spans="1:7" x14ac:dyDescent="0.25">
      <c r="A105" s="10">
        <v>95</v>
      </c>
      <c r="B105" s="385" t="s">
        <v>520</v>
      </c>
      <c r="C105" s="11" t="s">
        <v>521</v>
      </c>
      <c r="D105" s="430"/>
      <c r="E105" s="28"/>
      <c r="F105" s="427"/>
      <c r="G105" s="2"/>
    </row>
    <row r="106" spans="1:7" x14ac:dyDescent="0.25">
      <c r="A106" s="10">
        <v>96</v>
      </c>
      <c r="B106" s="11" t="s">
        <v>144</v>
      </c>
      <c r="C106" s="11" t="s">
        <v>95</v>
      </c>
      <c r="D106" s="28">
        <v>850000</v>
      </c>
      <c r="E106" s="28">
        <v>800000</v>
      </c>
      <c r="F106" s="427"/>
      <c r="G106" s="2" t="s">
        <v>625</v>
      </c>
    </row>
    <row r="107" spans="1:7" x14ac:dyDescent="0.25">
      <c r="A107" s="10">
        <v>97</v>
      </c>
      <c r="B107" s="11" t="s">
        <v>145</v>
      </c>
      <c r="C107" s="11" t="s">
        <v>96</v>
      </c>
      <c r="D107" s="28"/>
      <c r="E107" s="28"/>
      <c r="F107" s="427"/>
      <c r="G107" s="2"/>
    </row>
    <row r="108" spans="1:7" x14ac:dyDescent="0.25">
      <c r="A108" s="10">
        <v>98</v>
      </c>
      <c r="B108" s="11" t="s">
        <v>146</v>
      </c>
      <c r="C108" s="11" t="s">
        <v>97</v>
      </c>
      <c r="D108" s="28"/>
      <c r="E108" s="28"/>
      <c r="F108" s="427"/>
      <c r="G108" s="2"/>
    </row>
    <row r="109" spans="1:7" x14ac:dyDescent="0.25">
      <c r="A109" s="10">
        <v>99</v>
      </c>
      <c r="B109" s="11" t="s">
        <v>147</v>
      </c>
      <c r="C109" s="11"/>
      <c r="D109" s="28"/>
      <c r="E109" s="28"/>
      <c r="F109" s="427"/>
      <c r="G109" s="2"/>
    </row>
    <row r="110" spans="1:7" ht="30" x14ac:dyDescent="0.25">
      <c r="A110" s="10">
        <v>100</v>
      </c>
      <c r="B110" s="11" t="s">
        <v>98</v>
      </c>
      <c r="C110" s="11" t="s">
        <v>99</v>
      </c>
      <c r="D110" s="28">
        <v>52281000</v>
      </c>
      <c r="E110" s="28">
        <v>50718840</v>
      </c>
      <c r="F110" s="427"/>
      <c r="G110" s="419" t="s">
        <v>626</v>
      </c>
    </row>
    <row r="111" spans="1:7" x14ac:dyDescent="0.25">
      <c r="A111" s="10">
        <v>101</v>
      </c>
      <c r="B111" s="11" t="s">
        <v>100</v>
      </c>
      <c r="C111" s="11" t="s">
        <v>101</v>
      </c>
      <c r="D111" s="28"/>
      <c r="E111" s="28"/>
      <c r="F111" s="427"/>
      <c r="G111" s="2"/>
    </row>
    <row r="112" spans="1:7" x14ac:dyDescent="0.25">
      <c r="A112" s="10">
        <v>102</v>
      </c>
      <c r="B112" s="11" t="s">
        <v>148</v>
      </c>
      <c r="C112" s="11" t="s">
        <v>102</v>
      </c>
      <c r="D112" s="28">
        <v>51000</v>
      </c>
      <c r="E112" s="28">
        <v>1000</v>
      </c>
      <c r="F112" s="427"/>
      <c r="G112" s="2" t="s">
        <v>610</v>
      </c>
    </row>
    <row r="113" spans="1:7" x14ac:dyDescent="0.25">
      <c r="A113" s="10">
        <v>103</v>
      </c>
      <c r="B113" s="13" t="s">
        <v>201</v>
      </c>
      <c r="C113" s="13" t="s">
        <v>103</v>
      </c>
      <c r="D113" s="29">
        <f t="shared" ref="D113:E113" si="1">D106+D107+D108+D111+D112+D110</f>
        <v>53182000</v>
      </c>
      <c r="E113" s="29">
        <f t="shared" si="1"/>
        <v>51519840</v>
      </c>
      <c r="F113" s="427"/>
      <c r="G113" s="2"/>
    </row>
    <row r="114" spans="1:7" x14ac:dyDescent="0.25">
      <c r="A114" s="16"/>
      <c r="B114" s="13"/>
      <c r="C114" s="11"/>
      <c r="D114" s="430"/>
      <c r="E114" s="28"/>
      <c r="F114" s="427"/>
      <c r="G114" s="2"/>
    </row>
    <row r="115" spans="1:7" x14ac:dyDescent="0.25">
      <c r="A115" s="501" t="s">
        <v>200</v>
      </c>
      <c r="B115" s="501"/>
      <c r="C115" s="11"/>
      <c r="D115" s="430"/>
      <c r="E115" s="28"/>
      <c r="F115" s="427"/>
      <c r="G115" s="2"/>
    </row>
    <row r="116" spans="1:7" x14ac:dyDescent="0.25">
      <c r="A116" s="10">
        <v>104</v>
      </c>
      <c r="B116" s="12" t="s">
        <v>149</v>
      </c>
      <c r="C116" s="12" t="s">
        <v>104</v>
      </c>
      <c r="D116" s="430"/>
      <c r="E116" s="28"/>
      <c r="F116" s="427"/>
      <c r="G116" s="2"/>
    </row>
    <row r="117" spans="1:7" x14ac:dyDescent="0.25">
      <c r="A117" s="10">
        <v>105</v>
      </c>
      <c r="B117" s="12" t="s">
        <v>105</v>
      </c>
      <c r="C117" s="12" t="s">
        <v>106</v>
      </c>
      <c r="D117" s="430"/>
      <c r="E117" s="28"/>
      <c r="F117" s="427"/>
      <c r="G117" s="2"/>
    </row>
    <row r="118" spans="1:7" x14ac:dyDescent="0.25">
      <c r="A118" s="10">
        <v>106</v>
      </c>
      <c r="B118" s="12" t="s">
        <v>594</v>
      </c>
      <c r="C118" s="12" t="s">
        <v>595</v>
      </c>
      <c r="D118" s="430"/>
      <c r="E118" s="2"/>
      <c r="F118" s="427"/>
      <c r="G118" s="2"/>
    </row>
    <row r="119" spans="1:7" x14ac:dyDescent="0.25">
      <c r="A119" s="10">
        <v>107</v>
      </c>
      <c r="B119" s="13" t="s">
        <v>171</v>
      </c>
      <c r="C119" s="13" t="s">
        <v>107</v>
      </c>
      <c r="D119" s="430"/>
      <c r="E119" s="2"/>
      <c r="F119" s="427"/>
      <c r="G119" s="2"/>
    </row>
    <row r="120" spans="1:7" x14ac:dyDescent="0.25">
      <c r="A120" s="16"/>
      <c r="B120" s="13"/>
      <c r="C120" s="11"/>
      <c r="D120" s="430"/>
      <c r="E120" s="2"/>
      <c r="F120" s="427"/>
      <c r="G120" s="2"/>
    </row>
    <row r="121" spans="1:7" x14ac:dyDescent="0.25">
      <c r="A121" s="446" t="s">
        <v>526</v>
      </c>
      <c r="B121" s="447"/>
      <c r="C121" s="13"/>
      <c r="D121" s="430"/>
      <c r="E121" s="28"/>
      <c r="F121" s="427"/>
      <c r="G121" s="2"/>
    </row>
    <row r="122" spans="1:7" x14ac:dyDescent="0.25">
      <c r="A122" s="10">
        <v>108</v>
      </c>
      <c r="B122" s="14" t="s">
        <v>522</v>
      </c>
      <c r="C122" s="14" t="s">
        <v>523</v>
      </c>
      <c r="D122" s="430"/>
      <c r="E122" s="28"/>
      <c r="F122" s="427"/>
      <c r="G122" s="2"/>
    </row>
    <row r="123" spans="1:7" x14ac:dyDescent="0.25">
      <c r="A123" s="10">
        <v>109</v>
      </c>
      <c r="B123" s="21" t="s">
        <v>524</v>
      </c>
      <c r="C123" s="13" t="s">
        <v>525</v>
      </c>
      <c r="D123" s="430"/>
      <c r="E123" s="28"/>
      <c r="F123" s="427"/>
      <c r="G123" s="2"/>
    </row>
    <row r="124" spans="1:7" x14ac:dyDescent="0.25">
      <c r="A124" s="16"/>
      <c r="B124" s="21"/>
      <c r="C124" s="13"/>
      <c r="D124" s="430"/>
      <c r="E124" s="28"/>
      <c r="F124" s="427"/>
      <c r="G124" s="420"/>
    </row>
    <row r="125" spans="1:7" ht="15.75" x14ac:dyDescent="0.25">
      <c r="A125" s="10">
        <v>110</v>
      </c>
      <c r="B125" s="15" t="s">
        <v>203</v>
      </c>
      <c r="C125" s="15" t="s">
        <v>108</v>
      </c>
      <c r="D125" s="31">
        <f>D90+D94+D102+D113+D119</f>
        <v>53182000</v>
      </c>
      <c r="E125" s="31">
        <f>E90+E94+E102+E113+E119</f>
        <v>51519840</v>
      </c>
      <c r="F125" s="427"/>
      <c r="G125" s="428"/>
    </row>
    <row r="126" spans="1:7" x14ac:dyDescent="0.25">
      <c r="A126" s="10">
        <v>111</v>
      </c>
      <c r="B126" s="11" t="s">
        <v>150</v>
      </c>
      <c r="C126" s="11" t="s">
        <v>109</v>
      </c>
      <c r="D126" s="430"/>
      <c r="E126" s="28"/>
      <c r="F126" s="427"/>
      <c r="G126" s="2"/>
    </row>
    <row r="127" spans="1:7" x14ac:dyDescent="0.25">
      <c r="A127" s="10">
        <v>112</v>
      </c>
      <c r="B127" s="11" t="s">
        <v>172</v>
      </c>
      <c r="C127" s="11" t="s">
        <v>110</v>
      </c>
      <c r="D127" s="430"/>
      <c r="E127" s="28"/>
      <c r="F127" s="427"/>
      <c r="G127" s="420"/>
    </row>
    <row r="128" spans="1:7" x14ac:dyDescent="0.25">
      <c r="A128" s="10">
        <v>113</v>
      </c>
      <c r="B128" s="11" t="s">
        <v>111</v>
      </c>
      <c r="C128" s="11" t="s">
        <v>112</v>
      </c>
      <c r="D128" s="28">
        <v>9695794</v>
      </c>
      <c r="E128" s="28"/>
      <c r="F128" s="427"/>
      <c r="G128" s="2"/>
    </row>
    <row r="129" spans="1:7" x14ac:dyDescent="0.25">
      <c r="A129" s="10">
        <v>114</v>
      </c>
      <c r="B129" s="11" t="s">
        <v>173</v>
      </c>
      <c r="C129" s="11" t="s">
        <v>151</v>
      </c>
      <c r="D129" s="28">
        <f>+D128</f>
        <v>9695794</v>
      </c>
      <c r="E129" s="28"/>
      <c r="F129" s="427"/>
      <c r="G129" s="2"/>
    </row>
    <row r="130" spans="1:7" x14ac:dyDescent="0.25">
      <c r="A130" s="10">
        <v>115</v>
      </c>
      <c r="B130" s="11" t="s">
        <v>527</v>
      </c>
      <c r="C130" s="11" t="s">
        <v>528</v>
      </c>
      <c r="D130" s="430"/>
      <c r="E130" s="28"/>
      <c r="F130" s="427"/>
      <c r="G130" s="2"/>
    </row>
    <row r="131" spans="1:7" x14ac:dyDescent="0.25">
      <c r="A131" s="10">
        <v>116</v>
      </c>
      <c r="B131" s="11" t="s">
        <v>113</v>
      </c>
      <c r="C131" s="11" t="s">
        <v>114</v>
      </c>
      <c r="D131" s="430">
        <v>47874655</v>
      </c>
      <c r="E131" s="28">
        <v>77666289</v>
      </c>
      <c r="F131" s="427"/>
      <c r="G131" s="2"/>
    </row>
    <row r="132" spans="1:7" x14ac:dyDescent="0.25">
      <c r="A132" s="10">
        <v>117</v>
      </c>
      <c r="B132" s="12" t="s">
        <v>174</v>
      </c>
      <c r="C132" s="12" t="s">
        <v>115</v>
      </c>
      <c r="D132" s="28">
        <f>+D131</f>
        <v>47874655</v>
      </c>
      <c r="E132" s="28">
        <f>+E131</f>
        <v>77666289</v>
      </c>
      <c r="F132" s="427"/>
      <c r="G132" s="2"/>
    </row>
    <row r="133" spans="1:7" ht="15.75" x14ac:dyDescent="0.25">
      <c r="A133" s="10">
        <v>118</v>
      </c>
      <c r="B133" s="36" t="s">
        <v>202</v>
      </c>
      <c r="C133" s="15" t="s">
        <v>116</v>
      </c>
      <c r="D133" s="31">
        <f>D132+D129</f>
        <v>57570449</v>
      </c>
      <c r="E133" s="31">
        <f>E132+E129</f>
        <v>77666289</v>
      </c>
      <c r="F133" s="427"/>
      <c r="G133" s="2"/>
    </row>
    <row r="134" spans="1:7" x14ac:dyDescent="0.25">
      <c r="A134" s="10">
        <v>119</v>
      </c>
      <c r="B134" s="11"/>
      <c r="C134" s="11"/>
      <c r="D134" s="430"/>
      <c r="E134" s="2"/>
      <c r="F134" s="427"/>
      <c r="G134" s="2"/>
    </row>
    <row r="135" spans="1:7" ht="15.75" x14ac:dyDescent="0.25">
      <c r="A135" s="10">
        <v>120</v>
      </c>
      <c r="B135" s="15" t="s">
        <v>152</v>
      </c>
      <c r="C135" s="17"/>
      <c r="D135" s="31">
        <f>D71+D79</f>
        <v>110752449</v>
      </c>
      <c r="E135" s="31">
        <f>E71+E79</f>
        <v>129186128.58</v>
      </c>
      <c r="F135" s="427"/>
      <c r="G135" s="2"/>
    </row>
    <row r="136" spans="1:7" ht="15.75" x14ac:dyDescent="0.25">
      <c r="A136" s="10">
        <v>121</v>
      </c>
      <c r="B136" s="15" t="s">
        <v>153</v>
      </c>
      <c r="C136" s="17"/>
      <c r="D136" s="31">
        <f t="shared" ref="D136:E136" si="2">D125+D133</f>
        <v>110752449</v>
      </c>
      <c r="E136" s="31">
        <f t="shared" si="2"/>
        <v>129186129</v>
      </c>
      <c r="F136" s="427"/>
      <c r="G136" s="420"/>
    </row>
    <row r="137" spans="1:7" x14ac:dyDescent="0.25">
      <c r="A137"/>
    </row>
    <row r="138" spans="1:7" x14ac:dyDescent="0.25">
      <c r="A138"/>
    </row>
    <row r="139" spans="1:7" x14ac:dyDescent="0.25">
      <c r="A139"/>
    </row>
    <row r="140" spans="1:7" x14ac:dyDescent="0.25">
      <c r="A140"/>
    </row>
    <row r="141" spans="1:7" x14ac:dyDescent="0.25">
      <c r="A141"/>
    </row>
    <row r="142" spans="1:7" x14ac:dyDescent="0.25">
      <c r="A142"/>
    </row>
    <row r="143" spans="1:7" x14ac:dyDescent="0.25">
      <c r="A143"/>
    </row>
    <row r="144" spans="1:7" x14ac:dyDescent="0.25">
      <c r="A144"/>
    </row>
    <row r="145" spans="1:7" x14ac:dyDescent="0.25">
      <c r="A145"/>
    </row>
    <row r="146" spans="1:7" x14ac:dyDescent="0.25">
      <c r="A146"/>
    </row>
    <row r="147" spans="1:7" x14ac:dyDescent="0.25">
      <c r="A147"/>
    </row>
    <row r="148" spans="1:7" x14ac:dyDescent="0.25">
      <c r="A148"/>
    </row>
    <row r="149" spans="1:7" x14ac:dyDescent="0.25">
      <c r="A149"/>
    </row>
    <row r="150" spans="1:7" x14ac:dyDescent="0.25">
      <c r="A150"/>
    </row>
    <row r="151" spans="1:7" x14ac:dyDescent="0.25">
      <c r="A151"/>
    </row>
    <row r="152" spans="1:7" x14ac:dyDescent="0.25">
      <c r="A152"/>
    </row>
    <row r="153" spans="1:7" x14ac:dyDescent="0.25">
      <c r="A153"/>
    </row>
    <row r="154" spans="1:7" x14ac:dyDescent="0.25">
      <c r="A154"/>
    </row>
    <row r="155" spans="1:7" x14ac:dyDescent="0.25">
      <c r="A155"/>
    </row>
    <row r="156" spans="1:7" x14ac:dyDescent="0.25">
      <c r="A156"/>
    </row>
    <row r="157" spans="1:7" x14ac:dyDescent="0.25">
      <c r="A157"/>
    </row>
    <row r="158" spans="1:7" x14ac:dyDescent="0.25">
      <c r="A158" s="32"/>
      <c r="B158" s="32"/>
    </row>
    <row r="159" spans="1:7" x14ac:dyDescent="0.25">
      <c r="A159"/>
      <c r="G159" s="32"/>
    </row>
    <row r="160" spans="1:7" x14ac:dyDescent="0.25">
      <c r="G160" s="32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</sheetData>
  <mergeCells count="12">
    <mergeCell ref="A104:B104"/>
    <mergeCell ref="A115:B115"/>
    <mergeCell ref="A3:B3"/>
    <mergeCell ref="A19:B19"/>
    <mergeCell ref="A44:B44"/>
    <mergeCell ref="A53:B53"/>
    <mergeCell ref="A59:B59"/>
    <mergeCell ref="A64:B64"/>
    <mergeCell ref="A73:B73"/>
    <mergeCell ref="A81:B81"/>
    <mergeCell ref="A92:B92"/>
    <mergeCell ref="A96:B96"/>
  </mergeCells>
  <pageMargins left="0.27559055118110237" right="0.27559055118110237" top="0.98425196850393704" bottom="0.27559055118110237" header="0.51181102362204722" footer="0.51181102362204722"/>
  <pageSetup paperSize="9" scale="67" fitToHeight="0" orientation="portrait" r:id="rId1"/>
  <headerFooter>
    <oddHeader>&amp;CKözségi Gondozási Központ&amp;R4. melléklet
.../2021. (.....) rendelet
adatok: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3"/>
  <sheetViews>
    <sheetView topLeftCell="A37" zoomScaleNormal="100" workbookViewId="0">
      <selection activeCell="A90" sqref="A90:XFD93"/>
    </sheetView>
  </sheetViews>
  <sheetFormatPr defaultRowHeight="15" x14ac:dyDescent="0.25"/>
  <cols>
    <col min="1" max="1" width="8.28515625" style="1" bestFit="1" customWidth="1"/>
    <col min="2" max="2" width="45" customWidth="1"/>
    <col min="3" max="3" width="6.7109375" bestFit="1" customWidth="1"/>
    <col min="4" max="4" width="13.85546875" customWidth="1"/>
    <col min="5" max="5" width="13.85546875" bestFit="1" customWidth="1"/>
    <col min="6" max="6" width="13.85546875" customWidth="1"/>
    <col min="7" max="7" width="48.42578125" bestFit="1" customWidth="1"/>
    <col min="8" max="8" width="10.28515625" bestFit="1" customWidth="1"/>
  </cols>
  <sheetData>
    <row r="1" spans="1:7" s="19" customFormat="1" ht="47.25" x14ac:dyDescent="0.25">
      <c r="A1" s="8" t="s">
        <v>419</v>
      </c>
      <c r="B1" s="8" t="s">
        <v>0</v>
      </c>
      <c r="C1" s="9" t="s">
        <v>177</v>
      </c>
      <c r="D1" s="9" t="s">
        <v>572</v>
      </c>
      <c r="E1" s="9" t="s">
        <v>593</v>
      </c>
      <c r="F1" s="9" t="s">
        <v>560</v>
      </c>
      <c r="G1" s="18" t="s">
        <v>562</v>
      </c>
    </row>
    <row r="2" spans="1:7" x14ac:dyDescent="0.25">
      <c r="A2" s="10"/>
      <c r="B2" s="11"/>
      <c r="C2" s="11"/>
      <c r="D2" s="11"/>
      <c r="E2" s="2"/>
      <c r="F2" s="11"/>
      <c r="G2" s="2"/>
    </row>
    <row r="3" spans="1:7" x14ac:dyDescent="0.25">
      <c r="A3" s="501" t="s">
        <v>178</v>
      </c>
      <c r="B3" s="501"/>
      <c r="C3" s="11"/>
      <c r="D3" s="11"/>
      <c r="E3" s="2"/>
      <c r="F3" s="11"/>
      <c r="G3" s="2"/>
    </row>
    <row r="4" spans="1:7" x14ac:dyDescent="0.25">
      <c r="A4" s="10">
        <v>1</v>
      </c>
      <c r="B4" s="11" t="s">
        <v>119</v>
      </c>
      <c r="C4" s="11" t="s">
        <v>2</v>
      </c>
      <c r="D4" s="430">
        <v>2933690</v>
      </c>
      <c r="E4" s="28">
        <v>3139200</v>
      </c>
      <c r="F4" s="427"/>
      <c r="G4" s="2"/>
    </row>
    <row r="5" spans="1:7" x14ac:dyDescent="0.25">
      <c r="A5" s="10">
        <v>4</v>
      </c>
      <c r="B5" s="11" t="s">
        <v>3</v>
      </c>
      <c r="C5" s="11" t="s">
        <v>4</v>
      </c>
      <c r="D5" s="430"/>
      <c r="E5" s="28"/>
      <c r="F5" s="427"/>
      <c r="G5" s="2"/>
    </row>
    <row r="6" spans="1:7" x14ac:dyDescent="0.25">
      <c r="A6" s="10">
        <v>5</v>
      </c>
      <c r="B6" s="11" t="s">
        <v>5</v>
      </c>
      <c r="C6" s="11" t="s">
        <v>6</v>
      </c>
      <c r="D6" s="430"/>
      <c r="E6" s="28"/>
      <c r="F6" s="427"/>
      <c r="G6" s="2"/>
    </row>
    <row r="7" spans="1:7" x14ac:dyDescent="0.25">
      <c r="A7" s="10">
        <v>6</v>
      </c>
      <c r="B7" s="11" t="s">
        <v>7</v>
      </c>
      <c r="C7" s="11" t="s">
        <v>8</v>
      </c>
      <c r="D7" s="430"/>
      <c r="E7" s="28"/>
      <c r="F7" s="427"/>
      <c r="G7" s="2"/>
    </row>
    <row r="8" spans="1:7" x14ac:dyDescent="0.25">
      <c r="A8" s="10">
        <v>7</v>
      </c>
      <c r="B8" s="11" t="s">
        <v>121</v>
      </c>
      <c r="C8" s="11" t="s">
        <v>9</v>
      </c>
      <c r="D8" s="430"/>
      <c r="E8" s="28"/>
      <c r="F8" s="427"/>
      <c r="G8" s="2"/>
    </row>
    <row r="9" spans="1:7" x14ac:dyDescent="0.25">
      <c r="A9" s="10">
        <v>8</v>
      </c>
      <c r="B9" s="11" t="s">
        <v>122</v>
      </c>
      <c r="C9" s="11" t="s">
        <v>10</v>
      </c>
      <c r="D9" s="430"/>
      <c r="E9" s="28"/>
      <c r="F9" s="427"/>
      <c r="G9" s="2"/>
    </row>
    <row r="10" spans="1:7" x14ac:dyDescent="0.25">
      <c r="A10" s="10">
        <v>9</v>
      </c>
      <c r="B10" s="12" t="s">
        <v>155</v>
      </c>
      <c r="C10" s="12" t="s">
        <v>11</v>
      </c>
      <c r="D10" s="30">
        <f>SUM(D4:D9)</f>
        <v>2933690</v>
      </c>
      <c r="E10" s="30">
        <f>SUM(E4:E9)</f>
        <v>3139200</v>
      </c>
      <c r="F10" s="427"/>
      <c r="G10" s="2"/>
    </row>
    <row r="11" spans="1:7" x14ac:dyDescent="0.25">
      <c r="A11" s="10">
        <v>10</v>
      </c>
      <c r="B11" s="11" t="s">
        <v>123</v>
      </c>
      <c r="C11" s="11" t="s">
        <v>12</v>
      </c>
      <c r="D11" s="430"/>
      <c r="E11" s="28"/>
      <c r="F11" s="427"/>
      <c r="G11" s="2"/>
    </row>
    <row r="12" spans="1:7" x14ac:dyDescent="0.25">
      <c r="A12" s="10">
        <v>11</v>
      </c>
      <c r="B12" s="11" t="s">
        <v>13</v>
      </c>
      <c r="C12" s="11" t="s">
        <v>14</v>
      </c>
      <c r="D12" s="430"/>
      <c r="E12" s="28"/>
      <c r="F12" s="427"/>
      <c r="G12" s="2"/>
    </row>
    <row r="13" spans="1:7" x14ac:dyDescent="0.25">
      <c r="A13" s="10">
        <v>12</v>
      </c>
      <c r="B13" s="11" t="s">
        <v>15</v>
      </c>
      <c r="C13" s="11" t="s">
        <v>16</v>
      </c>
      <c r="D13" s="28">
        <v>850000</v>
      </c>
      <c r="E13" s="28">
        <v>1000000</v>
      </c>
      <c r="F13" s="427"/>
      <c r="G13" s="2"/>
    </row>
    <row r="14" spans="1:7" x14ac:dyDescent="0.25">
      <c r="A14" s="10">
        <v>13</v>
      </c>
      <c r="B14" s="12" t="s">
        <v>156</v>
      </c>
      <c r="C14" s="12" t="s">
        <v>17</v>
      </c>
      <c r="D14" s="30">
        <f>D11+D12+D13</f>
        <v>850000</v>
      </c>
      <c r="E14" s="30">
        <f>E11+E12+E13</f>
        <v>1000000</v>
      </c>
      <c r="F14" s="427"/>
      <c r="G14" s="2"/>
    </row>
    <row r="15" spans="1:7" x14ac:dyDescent="0.25">
      <c r="A15" s="16">
        <v>14</v>
      </c>
      <c r="B15" s="21" t="s">
        <v>179</v>
      </c>
      <c r="C15" s="13" t="s">
        <v>18</v>
      </c>
      <c r="D15" s="29">
        <f>D10+D14</f>
        <v>3783690</v>
      </c>
      <c r="E15" s="29">
        <f>E10+E14</f>
        <v>4139200</v>
      </c>
      <c r="F15" s="427"/>
      <c r="G15" s="2"/>
    </row>
    <row r="16" spans="1:7" x14ac:dyDescent="0.25">
      <c r="A16" s="10"/>
      <c r="B16" s="21"/>
      <c r="C16" s="11"/>
      <c r="D16" s="430"/>
      <c r="E16" s="2"/>
      <c r="F16" s="427"/>
      <c r="G16" s="2"/>
    </row>
    <row r="17" spans="1:7" x14ac:dyDescent="0.25">
      <c r="A17" s="10">
        <v>15</v>
      </c>
      <c r="B17" s="13" t="s">
        <v>578</v>
      </c>
      <c r="C17" s="13" t="s">
        <v>19</v>
      </c>
      <c r="D17" s="431">
        <v>960969</v>
      </c>
      <c r="E17" s="29">
        <f>+E15*0.155</f>
        <v>641576</v>
      </c>
      <c r="F17" s="427"/>
      <c r="G17" s="2"/>
    </row>
    <row r="18" spans="1:7" x14ac:dyDescent="0.25">
      <c r="A18" s="10"/>
      <c r="B18" s="13"/>
      <c r="C18" s="11"/>
      <c r="D18" s="430"/>
      <c r="E18" s="28"/>
      <c r="F18" s="427"/>
      <c r="G18" s="2"/>
    </row>
    <row r="19" spans="1:7" x14ac:dyDescent="0.25">
      <c r="A19" s="501" t="s">
        <v>180</v>
      </c>
      <c r="B19" s="501"/>
      <c r="C19" s="11"/>
      <c r="D19" s="430"/>
      <c r="E19" s="28"/>
      <c r="F19" s="427"/>
      <c r="G19" s="2"/>
    </row>
    <row r="20" spans="1:7" x14ac:dyDescent="0.25">
      <c r="A20" s="10">
        <v>16</v>
      </c>
      <c r="B20" s="11" t="s">
        <v>20</v>
      </c>
      <c r="C20" s="11" t="s">
        <v>21</v>
      </c>
      <c r="D20" s="28">
        <v>26000</v>
      </c>
      <c r="E20" s="28"/>
      <c r="F20" s="427"/>
      <c r="G20" s="2"/>
    </row>
    <row r="21" spans="1:7" x14ac:dyDescent="0.25">
      <c r="A21" s="10">
        <v>17</v>
      </c>
      <c r="B21" s="11" t="s">
        <v>22</v>
      </c>
      <c r="C21" s="11" t="s">
        <v>23</v>
      </c>
      <c r="D21" s="430">
        <v>570000</v>
      </c>
      <c r="E21" s="28">
        <v>570000</v>
      </c>
      <c r="F21" s="427"/>
      <c r="G21" s="419" t="s">
        <v>617</v>
      </c>
    </row>
    <row r="22" spans="1:7" x14ac:dyDescent="0.25">
      <c r="A22" s="10">
        <v>18</v>
      </c>
      <c r="B22" s="12" t="s">
        <v>160</v>
      </c>
      <c r="C22" s="12" t="s">
        <v>24</v>
      </c>
      <c r="D22" s="30">
        <f t="shared" ref="D22:E22" si="0">+D20+D21</f>
        <v>596000</v>
      </c>
      <c r="E22" s="30">
        <f t="shared" si="0"/>
        <v>570000</v>
      </c>
      <c r="F22" s="427"/>
      <c r="G22" s="2"/>
    </row>
    <row r="23" spans="1:7" x14ac:dyDescent="0.25">
      <c r="A23" s="10">
        <v>19</v>
      </c>
      <c r="B23" s="11" t="s">
        <v>25</v>
      </c>
      <c r="C23" s="11" t="s">
        <v>26</v>
      </c>
      <c r="D23" s="430"/>
      <c r="E23" s="28"/>
      <c r="F23" s="427"/>
      <c r="G23" s="2"/>
    </row>
    <row r="24" spans="1:7" x14ac:dyDescent="0.25">
      <c r="A24" s="10">
        <v>20</v>
      </c>
      <c r="B24" s="11" t="s">
        <v>27</v>
      </c>
      <c r="C24" s="11" t="s">
        <v>28</v>
      </c>
      <c r="D24" s="28">
        <v>162000</v>
      </c>
      <c r="E24" s="28">
        <v>45000</v>
      </c>
      <c r="F24" s="427"/>
      <c r="G24" s="2" t="s">
        <v>529</v>
      </c>
    </row>
    <row r="25" spans="1:7" x14ac:dyDescent="0.25">
      <c r="A25" s="10">
        <v>21</v>
      </c>
      <c r="B25" s="12" t="s">
        <v>161</v>
      </c>
      <c r="C25" s="12" t="s">
        <v>29</v>
      </c>
      <c r="D25" s="30">
        <f>+D24+D23</f>
        <v>162000</v>
      </c>
      <c r="E25" s="30">
        <f>+E24+E23</f>
        <v>45000</v>
      </c>
      <c r="F25" s="427"/>
      <c r="G25" s="2"/>
    </row>
    <row r="26" spans="1:7" x14ac:dyDescent="0.25">
      <c r="A26" s="10">
        <v>22</v>
      </c>
      <c r="B26" s="11" t="s">
        <v>30</v>
      </c>
      <c r="C26" s="11" t="s">
        <v>31</v>
      </c>
      <c r="D26" s="430">
        <v>3010000</v>
      </c>
      <c r="E26" s="28">
        <v>3500000</v>
      </c>
      <c r="F26" s="427"/>
      <c r="G26" s="2" t="s">
        <v>618</v>
      </c>
    </row>
    <row r="27" spans="1:7" x14ac:dyDescent="0.25">
      <c r="A27" s="10">
        <v>23</v>
      </c>
      <c r="B27" s="11" t="s">
        <v>118</v>
      </c>
      <c r="C27" s="11" t="s">
        <v>32</v>
      </c>
      <c r="D27" s="430"/>
      <c r="E27" s="28"/>
      <c r="F27" s="427"/>
      <c r="G27" s="2"/>
    </row>
    <row r="28" spans="1:7" x14ac:dyDescent="0.25">
      <c r="A28" s="10">
        <v>24</v>
      </c>
      <c r="B28" s="11" t="s">
        <v>33</v>
      </c>
      <c r="C28" s="11" t="s">
        <v>34</v>
      </c>
      <c r="D28" s="430">
        <v>100000</v>
      </c>
      <c r="E28" s="28">
        <v>100000</v>
      </c>
      <c r="F28" s="427"/>
      <c r="G28" s="2"/>
    </row>
    <row r="29" spans="1:7" x14ac:dyDescent="0.25">
      <c r="A29" s="10">
        <v>25</v>
      </c>
      <c r="B29" s="11" t="s">
        <v>124</v>
      </c>
      <c r="C29" s="11" t="s">
        <v>35</v>
      </c>
      <c r="D29" s="430"/>
      <c r="E29" s="28"/>
      <c r="F29" s="427"/>
      <c r="G29" s="2"/>
    </row>
    <row r="30" spans="1:7" ht="45" x14ac:dyDescent="0.25">
      <c r="A30" s="10">
        <v>26</v>
      </c>
      <c r="B30" s="11" t="s">
        <v>125</v>
      </c>
      <c r="C30" s="11" t="s">
        <v>36</v>
      </c>
      <c r="D30" s="430">
        <v>2100000</v>
      </c>
      <c r="E30" s="28">
        <v>3000000</v>
      </c>
      <c r="F30" s="427"/>
      <c r="G30" s="419" t="s">
        <v>619</v>
      </c>
    </row>
    <row r="31" spans="1:7" x14ac:dyDescent="0.25">
      <c r="A31" s="10">
        <v>27</v>
      </c>
      <c r="B31" s="12" t="s">
        <v>162</v>
      </c>
      <c r="C31" s="12" t="s">
        <v>37</v>
      </c>
      <c r="D31" s="30">
        <f>+D30+D29+D28+D27+D26</f>
        <v>5210000</v>
      </c>
      <c r="E31" s="30">
        <f>+E30+E29+E28+E27+E26</f>
        <v>6600000</v>
      </c>
      <c r="F31" s="427"/>
      <c r="G31" s="2"/>
    </row>
    <row r="32" spans="1:7" x14ac:dyDescent="0.25">
      <c r="A32" s="10">
        <v>28</v>
      </c>
      <c r="B32" s="11" t="s">
        <v>38</v>
      </c>
      <c r="C32" s="11" t="s">
        <v>39</v>
      </c>
      <c r="D32" s="430">
        <v>72000</v>
      </c>
      <c r="E32" s="28">
        <v>60000</v>
      </c>
      <c r="F32" s="427"/>
      <c r="G32" s="2"/>
    </row>
    <row r="33" spans="1:7" x14ac:dyDescent="0.25">
      <c r="A33" s="10">
        <v>29</v>
      </c>
      <c r="B33" s="12" t="s">
        <v>163</v>
      </c>
      <c r="C33" s="12" t="s">
        <v>40</v>
      </c>
      <c r="D33" s="30">
        <f>+D32</f>
        <v>72000</v>
      </c>
      <c r="E33" s="30">
        <f>+E32</f>
        <v>60000</v>
      </c>
      <c r="F33" s="427"/>
      <c r="G33" s="2"/>
    </row>
    <row r="34" spans="1:7" x14ac:dyDescent="0.25">
      <c r="A34" s="10">
        <v>30</v>
      </c>
      <c r="B34" s="14" t="s">
        <v>41</v>
      </c>
      <c r="C34" s="14" t="s">
        <v>42</v>
      </c>
      <c r="D34" s="430">
        <v>1235000</v>
      </c>
      <c r="E34" s="28">
        <f>+(E31+E25+E22)*0.27</f>
        <v>1948050.0000000002</v>
      </c>
      <c r="F34" s="427"/>
      <c r="G34" s="2"/>
    </row>
    <row r="35" spans="1:7" x14ac:dyDescent="0.25">
      <c r="A35" s="10">
        <v>31</v>
      </c>
      <c r="B35" s="14" t="s">
        <v>126</v>
      </c>
      <c r="C35" s="14" t="s">
        <v>43</v>
      </c>
      <c r="D35" s="430"/>
      <c r="E35" s="28"/>
      <c r="F35" s="427"/>
      <c r="G35" s="2"/>
    </row>
    <row r="36" spans="1:7" x14ac:dyDescent="0.25">
      <c r="A36" s="10">
        <v>32</v>
      </c>
      <c r="B36" s="14" t="s">
        <v>165</v>
      </c>
      <c r="C36" s="11" t="s">
        <v>164</v>
      </c>
      <c r="D36" s="28">
        <v>1000</v>
      </c>
      <c r="E36" s="28">
        <v>1000</v>
      </c>
      <c r="F36" s="427"/>
      <c r="G36" s="2" t="s">
        <v>610</v>
      </c>
    </row>
    <row r="37" spans="1:7" x14ac:dyDescent="0.25">
      <c r="A37" s="10">
        <v>33</v>
      </c>
      <c r="B37" s="12" t="s">
        <v>166</v>
      </c>
      <c r="C37" s="12" t="s">
        <v>44</v>
      </c>
      <c r="D37" s="432">
        <f t="shared" ref="D37:E37" si="1">D34+D35+D36</f>
        <v>1236000</v>
      </c>
      <c r="E37" s="432">
        <f t="shared" si="1"/>
        <v>1949050.0000000002</v>
      </c>
      <c r="F37" s="427"/>
      <c r="G37" s="2"/>
    </row>
    <row r="38" spans="1:7" x14ac:dyDescent="0.25">
      <c r="A38" s="10">
        <v>34</v>
      </c>
      <c r="B38" s="21" t="s">
        <v>182</v>
      </c>
      <c r="C38" s="13" t="s">
        <v>45</v>
      </c>
      <c r="D38" s="29">
        <f>+D37+D33+D31+D22+D25</f>
        <v>7276000</v>
      </c>
      <c r="E38" s="29">
        <f>+E37+E33+E31+E22+E25</f>
        <v>9224050</v>
      </c>
      <c r="F38" s="427"/>
      <c r="G38" s="2"/>
    </row>
    <row r="39" spans="1:7" x14ac:dyDescent="0.25">
      <c r="A39" s="10"/>
      <c r="B39" s="21"/>
      <c r="C39" s="11"/>
      <c r="D39" s="430"/>
      <c r="E39" s="28"/>
      <c r="F39" s="427"/>
      <c r="G39" s="2"/>
    </row>
    <row r="40" spans="1:7" x14ac:dyDescent="0.25">
      <c r="A40" s="445" t="s">
        <v>183</v>
      </c>
      <c r="B40" s="445"/>
      <c r="C40" s="11"/>
      <c r="D40" s="430"/>
      <c r="E40" s="30"/>
      <c r="F40" s="427"/>
      <c r="G40" s="2"/>
    </row>
    <row r="41" spans="1:7" x14ac:dyDescent="0.25">
      <c r="A41" s="10">
        <v>37</v>
      </c>
      <c r="B41" s="12" t="s">
        <v>127</v>
      </c>
      <c r="C41" s="12" t="s">
        <v>46</v>
      </c>
      <c r="D41" s="430"/>
      <c r="E41" s="2"/>
      <c r="F41" s="427"/>
      <c r="G41" s="2"/>
    </row>
    <row r="42" spans="1:7" x14ac:dyDescent="0.25">
      <c r="A42" s="10">
        <v>40</v>
      </c>
      <c r="B42" s="21" t="s">
        <v>184</v>
      </c>
      <c r="C42" s="13" t="s">
        <v>47</v>
      </c>
      <c r="D42" s="430"/>
      <c r="E42" s="28"/>
      <c r="F42" s="427"/>
      <c r="G42" s="2"/>
    </row>
    <row r="43" spans="1:7" x14ac:dyDescent="0.25">
      <c r="A43" s="10"/>
      <c r="B43" s="21"/>
      <c r="C43" s="11"/>
      <c r="D43" s="430"/>
      <c r="E43" s="28"/>
      <c r="F43" s="427"/>
      <c r="G43" s="2"/>
    </row>
    <row r="44" spans="1:7" x14ac:dyDescent="0.25">
      <c r="A44" s="501" t="s">
        <v>185</v>
      </c>
      <c r="B44" s="501"/>
      <c r="C44" s="11"/>
      <c r="D44" s="430"/>
      <c r="E44" s="28"/>
      <c r="F44" s="427"/>
      <c r="G44" s="2"/>
    </row>
    <row r="45" spans="1:7" x14ac:dyDescent="0.25">
      <c r="A45" s="10">
        <v>41</v>
      </c>
      <c r="B45" s="14" t="s">
        <v>48</v>
      </c>
      <c r="C45" s="14" t="s">
        <v>49</v>
      </c>
      <c r="D45" s="430"/>
      <c r="E45" s="29"/>
      <c r="F45" s="427"/>
      <c r="G45" s="2"/>
    </row>
    <row r="46" spans="1:7" x14ac:dyDescent="0.25">
      <c r="A46" s="10">
        <v>42</v>
      </c>
      <c r="B46" s="14" t="s">
        <v>157</v>
      </c>
      <c r="C46" s="14" t="s">
        <v>49</v>
      </c>
      <c r="D46" s="430"/>
      <c r="E46" s="2"/>
      <c r="F46" s="427"/>
      <c r="G46" s="2"/>
    </row>
    <row r="47" spans="1:7" x14ac:dyDescent="0.25">
      <c r="A47" s="10">
        <v>43</v>
      </c>
      <c r="B47" s="14" t="s">
        <v>128</v>
      </c>
      <c r="C47" s="14" t="s">
        <v>50</v>
      </c>
      <c r="D47" s="430"/>
      <c r="E47" s="2"/>
      <c r="F47" s="427"/>
      <c r="G47" s="2"/>
    </row>
    <row r="48" spans="1:7" x14ac:dyDescent="0.25">
      <c r="A48" s="10">
        <v>44</v>
      </c>
      <c r="B48" s="14" t="s">
        <v>129</v>
      </c>
      <c r="C48" s="11" t="s">
        <v>51</v>
      </c>
      <c r="D48" s="430"/>
      <c r="E48" s="28"/>
      <c r="F48" s="427"/>
      <c r="G48" s="2"/>
    </row>
    <row r="49" spans="1:7" x14ac:dyDescent="0.25">
      <c r="A49" s="10">
        <v>45</v>
      </c>
      <c r="B49" s="14" t="s">
        <v>130</v>
      </c>
      <c r="C49" s="11"/>
      <c r="D49" s="430"/>
      <c r="E49" s="28"/>
      <c r="F49" s="427"/>
      <c r="G49" s="2"/>
    </row>
    <row r="50" spans="1:7" x14ac:dyDescent="0.25">
      <c r="A50" s="10">
        <v>46</v>
      </c>
      <c r="B50" s="14" t="s">
        <v>52</v>
      </c>
      <c r="C50" s="11" t="s">
        <v>53</v>
      </c>
      <c r="D50" s="430"/>
      <c r="E50" s="28"/>
      <c r="F50" s="427"/>
      <c r="G50" s="2"/>
    </row>
    <row r="51" spans="1:7" x14ac:dyDescent="0.25">
      <c r="A51" s="10">
        <v>47</v>
      </c>
      <c r="B51" s="21" t="s">
        <v>186</v>
      </c>
      <c r="C51" s="13" t="s">
        <v>54</v>
      </c>
      <c r="D51" s="430"/>
      <c r="E51" s="28"/>
      <c r="F51" s="427"/>
      <c r="G51" s="2"/>
    </row>
    <row r="52" spans="1:7" x14ac:dyDescent="0.25">
      <c r="A52" s="10"/>
      <c r="B52" s="21"/>
      <c r="C52" s="11"/>
      <c r="D52" s="430"/>
      <c r="E52" s="28"/>
      <c r="F52" s="427"/>
      <c r="G52" s="2"/>
    </row>
    <row r="53" spans="1:7" x14ac:dyDescent="0.25">
      <c r="A53" s="501" t="s">
        <v>187</v>
      </c>
      <c r="B53" s="501"/>
      <c r="C53" s="11"/>
      <c r="D53" s="430"/>
      <c r="E53" s="28"/>
      <c r="F53" s="427"/>
      <c r="G53" s="2"/>
    </row>
    <row r="54" spans="1:7" x14ac:dyDescent="0.25">
      <c r="A54" s="10">
        <v>48</v>
      </c>
      <c r="B54" s="12" t="s">
        <v>131</v>
      </c>
      <c r="C54" s="12" t="s">
        <v>55</v>
      </c>
      <c r="D54" s="430"/>
      <c r="E54" s="28"/>
      <c r="F54" s="427"/>
      <c r="G54" s="2"/>
    </row>
    <row r="55" spans="1:7" x14ac:dyDescent="0.25">
      <c r="A55" s="10">
        <v>51</v>
      </c>
      <c r="B55" s="12" t="s">
        <v>56</v>
      </c>
      <c r="C55" s="12" t="s">
        <v>57</v>
      </c>
      <c r="D55" s="430"/>
      <c r="E55" s="30">
        <v>0</v>
      </c>
      <c r="F55" s="427"/>
      <c r="G55" s="2"/>
    </row>
    <row r="56" spans="1:7" x14ac:dyDescent="0.25">
      <c r="A56" s="10">
        <v>53</v>
      </c>
      <c r="B56" s="12" t="s">
        <v>58</v>
      </c>
      <c r="C56" s="12" t="s">
        <v>59</v>
      </c>
      <c r="D56" s="430"/>
      <c r="E56" s="30">
        <v>0</v>
      </c>
      <c r="F56" s="427"/>
      <c r="G56" s="2"/>
    </row>
    <row r="57" spans="1:7" x14ac:dyDescent="0.25">
      <c r="A57" s="10">
        <v>54</v>
      </c>
      <c r="B57" s="21" t="s">
        <v>188</v>
      </c>
      <c r="C57" s="13" t="s">
        <v>60</v>
      </c>
      <c r="D57" s="29">
        <f>+D56+D55</f>
        <v>0</v>
      </c>
      <c r="E57" s="29">
        <f>+E56+E55</f>
        <v>0</v>
      </c>
      <c r="F57" s="427"/>
      <c r="G57" s="2"/>
    </row>
    <row r="58" spans="1:7" x14ac:dyDescent="0.25">
      <c r="A58" s="10"/>
      <c r="B58" s="21"/>
      <c r="C58" s="11"/>
      <c r="D58" s="430"/>
      <c r="E58" s="30"/>
      <c r="F58" s="427"/>
      <c r="G58" s="2"/>
    </row>
    <row r="59" spans="1:7" x14ac:dyDescent="0.25">
      <c r="A59" s="502" t="s">
        <v>189</v>
      </c>
      <c r="B59" s="502"/>
      <c r="C59" s="11"/>
      <c r="D59" s="430"/>
      <c r="E59" s="30"/>
      <c r="F59" s="427"/>
      <c r="G59" s="2"/>
    </row>
    <row r="60" spans="1:7" x14ac:dyDescent="0.25">
      <c r="A60" s="10">
        <v>55</v>
      </c>
      <c r="B60" s="12" t="s">
        <v>61</v>
      </c>
      <c r="C60" s="12" t="s">
        <v>62</v>
      </c>
      <c r="D60" s="430"/>
      <c r="E60" s="30"/>
      <c r="F60" s="427"/>
      <c r="G60" s="2"/>
    </row>
    <row r="61" spans="1:7" x14ac:dyDescent="0.25">
      <c r="A61" s="10">
        <v>56</v>
      </c>
      <c r="B61" s="12" t="s">
        <v>63</v>
      </c>
      <c r="C61" s="12" t="s">
        <v>64</v>
      </c>
      <c r="D61" s="430"/>
      <c r="E61" s="30"/>
      <c r="F61" s="427"/>
      <c r="G61" s="2"/>
    </row>
    <row r="62" spans="1:7" x14ac:dyDescent="0.25">
      <c r="A62" s="10">
        <v>57</v>
      </c>
      <c r="B62" s="21" t="s">
        <v>190</v>
      </c>
      <c r="C62" s="13" t="s">
        <v>65</v>
      </c>
      <c r="D62" s="430"/>
      <c r="E62" s="29"/>
      <c r="F62" s="427"/>
      <c r="G62" s="2"/>
    </row>
    <row r="63" spans="1:7" x14ac:dyDescent="0.25">
      <c r="A63" s="10"/>
      <c r="B63" s="13"/>
      <c r="C63" s="11"/>
      <c r="D63" s="430"/>
      <c r="E63" s="2"/>
      <c r="F63" s="427"/>
      <c r="G63" s="2"/>
    </row>
    <row r="64" spans="1:7" x14ac:dyDescent="0.25">
      <c r="A64" s="501" t="s">
        <v>191</v>
      </c>
      <c r="B64" s="501"/>
      <c r="C64" s="11"/>
      <c r="D64" s="430"/>
      <c r="E64" s="2"/>
      <c r="F64" s="427"/>
      <c r="G64" s="2"/>
    </row>
    <row r="65" spans="1:7" x14ac:dyDescent="0.25">
      <c r="A65" s="10">
        <v>58</v>
      </c>
      <c r="B65" s="12" t="s">
        <v>133</v>
      </c>
      <c r="C65" s="12" t="s">
        <v>66</v>
      </c>
      <c r="D65" s="430"/>
      <c r="E65" s="28"/>
      <c r="F65" s="427"/>
      <c r="G65" s="2"/>
    </row>
    <row r="66" spans="1:7" x14ac:dyDescent="0.25">
      <c r="A66" s="10">
        <v>59</v>
      </c>
      <c r="B66" s="14" t="s">
        <v>134</v>
      </c>
      <c r="C66" s="11"/>
      <c r="D66" s="430"/>
      <c r="E66" s="28"/>
      <c r="F66" s="427"/>
      <c r="G66" s="2"/>
    </row>
    <row r="67" spans="1:7" x14ac:dyDescent="0.25">
      <c r="A67" s="10">
        <v>60</v>
      </c>
      <c r="B67" s="12" t="s">
        <v>563</v>
      </c>
      <c r="C67" s="12" t="s">
        <v>564</v>
      </c>
      <c r="D67" s="430"/>
      <c r="E67" s="28"/>
      <c r="F67" s="427"/>
      <c r="G67" s="2"/>
    </row>
    <row r="68" spans="1:7" x14ac:dyDescent="0.25">
      <c r="A68" s="10">
        <v>61</v>
      </c>
      <c r="B68" s="13" t="s">
        <v>158</v>
      </c>
      <c r="C68" s="13" t="s">
        <v>67</v>
      </c>
      <c r="D68" s="430"/>
      <c r="E68" s="28"/>
      <c r="F68" s="427"/>
      <c r="G68" s="2"/>
    </row>
    <row r="69" spans="1:7" x14ac:dyDescent="0.25">
      <c r="A69" s="10"/>
      <c r="B69" s="13"/>
      <c r="C69" s="11"/>
      <c r="D69" s="430"/>
      <c r="E69" s="2"/>
      <c r="F69" s="427"/>
      <c r="G69" s="2"/>
    </row>
    <row r="70" spans="1:7" x14ac:dyDescent="0.25">
      <c r="A70" s="10"/>
      <c r="B70" s="13"/>
      <c r="C70" s="11"/>
      <c r="D70" s="430"/>
      <c r="E70" s="2"/>
      <c r="F70" s="427"/>
      <c r="G70" s="2"/>
    </row>
    <row r="71" spans="1:7" ht="15.75" x14ac:dyDescent="0.25">
      <c r="A71" s="10">
        <v>62</v>
      </c>
      <c r="B71" s="15" t="s">
        <v>167</v>
      </c>
      <c r="C71" s="15" t="s">
        <v>68</v>
      </c>
      <c r="D71" s="31">
        <f>D15+D17+D38+D42+D51+D57+D62+D68</f>
        <v>12020659</v>
      </c>
      <c r="E71" s="31">
        <f>E15+E17+E38+E42+E51+E57+E62+E68</f>
        <v>14004826</v>
      </c>
      <c r="F71" s="427"/>
      <c r="G71" s="2"/>
    </row>
    <row r="72" spans="1:7" ht="15.75" x14ac:dyDescent="0.25">
      <c r="A72" s="10"/>
      <c r="B72" s="15"/>
      <c r="C72" s="11"/>
      <c r="D72" s="430"/>
      <c r="E72" s="28"/>
      <c r="F72" s="427"/>
      <c r="G72" s="2"/>
    </row>
    <row r="73" spans="1:7" x14ac:dyDescent="0.25">
      <c r="A73" s="501" t="s">
        <v>192</v>
      </c>
      <c r="B73" s="501"/>
      <c r="C73" s="11"/>
      <c r="D73" s="430"/>
      <c r="E73" s="30"/>
      <c r="F73" s="427"/>
      <c r="G73" s="2"/>
    </row>
    <row r="74" spans="1:7" x14ac:dyDescent="0.25">
      <c r="A74" s="10">
        <v>63</v>
      </c>
      <c r="B74" s="11" t="s">
        <v>135</v>
      </c>
      <c r="C74" s="11" t="s">
        <v>69</v>
      </c>
      <c r="D74" s="430"/>
      <c r="E74" s="29"/>
      <c r="F74" s="427"/>
      <c r="G74" s="2"/>
    </row>
    <row r="75" spans="1:7" x14ac:dyDescent="0.25">
      <c r="A75" s="10">
        <v>64</v>
      </c>
      <c r="B75" s="11" t="s">
        <v>168</v>
      </c>
      <c r="C75" s="11" t="s">
        <v>70</v>
      </c>
      <c r="D75" s="430"/>
      <c r="E75" s="2"/>
      <c r="F75" s="427"/>
      <c r="G75" s="2"/>
    </row>
    <row r="76" spans="1:7" x14ac:dyDescent="0.25">
      <c r="A76" s="10">
        <v>65</v>
      </c>
      <c r="B76" s="11" t="s">
        <v>71</v>
      </c>
      <c r="C76" s="11" t="s">
        <v>72</v>
      </c>
      <c r="D76" s="430"/>
      <c r="E76" s="2"/>
      <c r="F76" s="427"/>
      <c r="G76" s="2"/>
    </row>
    <row r="77" spans="1:7" ht="15.75" x14ac:dyDescent="0.25">
      <c r="A77" s="10">
        <v>66</v>
      </c>
      <c r="B77" s="11" t="s">
        <v>136</v>
      </c>
      <c r="C77" s="11" t="s">
        <v>73</v>
      </c>
      <c r="D77" s="430"/>
      <c r="E77" s="31"/>
      <c r="F77" s="427"/>
      <c r="G77" s="2"/>
    </row>
    <row r="78" spans="1:7" x14ac:dyDescent="0.25">
      <c r="A78" s="10">
        <v>67</v>
      </c>
      <c r="B78" s="12" t="s">
        <v>169</v>
      </c>
      <c r="C78" s="12" t="s">
        <v>74</v>
      </c>
      <c r="D78" s="430"/>
      <c r="E78" s="2"/>
      <c r="F78" s="427"/>
      <c r="G78" s="2"/>
    </row>
    <row r="79" spans="1:7" ht="15.75" x14ac:dyDescent="0.25">
      <c r="A79" s="10">
        <v>68</v>
      </c>
      <c r="B79" s="36" t="s">
        <v>198</v>
      </c>
      <c r="C79" s="15" t="s">
        <v>75</v>
      </c>
      <c r="D79" s="430"/>
      <c r="E79" s="2"/>
      <c r="F79" s="427"/>
      <c r="G79" s="2"/>
    </row>
    <row r="80" spans="1:7" ht="15.75" x14ac:dyDescent="0.25">
      <c r="A80" s="10"/>
      <c r="B80" s="15"/>
      <c r="C80" s="11"/>
      <c r="D80" s="430"/>
      <c r="E80" s="28"/>
      <c r="F80" s="427"/>
      <c r="G80" s="2"/>
    </row>
    <row r="81" spans="1:7" x14ac:dyDescent="0.25">
      <c r="A81" s="501" t="s">
        <v>193</v>
      </c>
      <c r="B81" s="501"/>
      <c r="C81" s="11"/>
      <c r="D81" s="430"/>
      <c r="E81" s="28"/>
      <c r="F81" s="427"/>
      <c r="G81" s="2"/>
    </row>
    <row r="82" spans="1:7" x14ac:dyDescent="0.25">
      <c r="A82" s="10">
        <v>69</v>
      </c>
      <c r="B82" s="11" t="s">
        <v>76</v>
      </c>
      <c r="C82" s="11" t="s">
        <v>77</v>
      </c>
      <c r="D82" s="430"/>
      <c r="E82" s="28"/>
      <c r="F82" s="427"/>
      <c r="G82" s="2"/>
    </row>
    <row r="83" spans="1:7" x14ac:dyDescent="0.25">
      <c r="A83" s="10">
        <v>70</v>
      </c>
      <c r="B83" s="11" t="s">
        <v>78</v>
      </c>
      <c r="C83" s="11" t="s">
        <v>79</v>
      </c>
      <c r="D83" s="430"/>
      <c r="E83" s="28"/>
      <c r="F83" s="427"/>
      <c r="G83" s="2"/>
    </row>
    <row r="84" spans="1:7" x14ac:dyDescent="0.25">
      <c r="A84" s="10">
        <v>71</v>
      </c>
      <c r="B84" s="11" t="s">
        <v>137</v>
      </c>
      <c r="C84" s="11" t="s">
        <v>80</v>
      </c>
      <c r="D84" s="430"/>
      <c r="E84" s="28"/>
      <c r="F84" s="427"/>
      <c r="G84" s="2"/>
    </row>
    <row r="85" spans="1:7" x14ac:dyDescent="0.25">
      <c r="A85" s="10">
        <v>72</v>
      </c>
      <c r="B85" s="11" t="s">
        <v>138</v>
      </c>
      <c r="C85" s="11" t="s">
        <v>81</v>
      </c>
      <c r="D85" s="430"/>
      <c r="E85" s="29"/>
      <c r="F85" s="427"/>
      <c r="G85" s="2"/>
    </row>
    <row r="86" spans="1:7" x14ac:dyDescent="0.25">
      <c r="A86" s="10">
        <v>73</v>
      </c>
      <c r="B86" s="11" t="s">
        <v>82</v>
      </c>
      <c r="C86" s="11" t="s">
        <v>83</v>
      </c>
      <c r="D86" s="430"/>
      <c r="E86" s="2"/>
      <c r="F86" s="427"/>
      <c r="G86" s="2"/>
    </row>
    <row r="87" spans="1:7" x14ac:dyDescent="0.25">
      <c r="A87" s="10">
        <v>74</v>
      </c>
      <c r="B87" s="11" t="s">
        <v>565</v>
      </c>
      <c r="C87" s="11" t="s">
        <v>566</v>
      </c>
      <c r="D87" s="430"/>
      <c r="E87" s="28"/>
      <c r="F87" s="427"/>
      <c r="G87" s="2"/>
    </row>
    <row r="88" spans="1:7" x14ac:dyDescent="0.25">
      <c r="A88" s="10">
        <v>75</v>
      </c>
      <c r="B88" s="12" t="s">
        <v>175</v>
      </c>
      <c r="C88" s="12" t="s">
        <v>84</v>
      </c>
      <c r="D88" s="430"/>
      <c r="E88" s="28"/>
      <c r="F88" s="427"/>
      <c r="G88" s="2"/>
    </row>
    <row r="89" spans="1:7" x14ac:dyDescent="0.25">
      <c r="A89" s="10">
        <v>76</v>
      </c>
      <c r="B89" s="12" t="s">
        <v>117</v>
      </c>
      <c r="C89" s="12" t="s">
        <v>85</v>
      </c>
      <c r="D89" s="430"/>
      <c r="E89" s="28"/>
      <c r="F89" s="427"/>
      <c r="G89" s="2"/>
    </row>
    <row r="90" spans="1:7" x14ac:dyDescent="0.25">
      <c r="A90" s="10">
        <v>81</v>
      </c>
      <c r="B90" s="13" t="s">
        <v>176</v>
      </c>
      <c r="C90" s="13" t="s">
        <v>86</v>
      </c>
      <c r="D90" s="430"/>
      <c r="E90" s="28"/>
      <c r="F90" s="427"/>
      <c r="G90" s="2"/>
    </row>
    <row r="91" spans="1:7" x14ac:dyDescent="0.25">
      <c r="A91" s="10"/>
      <c r="B91" s="13"/>
      <c r="C91" s="11"/>
      <c r="D91" s="430"/>
      <c r="E91" s="28"/>
      <c r="F91" s="427"/>
      <c r="G91" s="2"/>
    </row>
    <row r="92" spans="1:7" x14ac:dyDescent="0.25">
      <c r="A92" s="501" t="s">
        <v>194</v>
      </c>
      <c r="B92" s="501"/>
      <c r="C92" s="11"/>
      <c r="D92" s="430"/>
      <c r="E92" s="28"/>
      <c r="F92" s="427"/>
      <c r="G92" s="2"/>
    </row>
    <row r="93" spans="1:7" x14ac:dyDescent="0.25">
      <c r="A93" s="10">
        <v>82</v>
      </c>
      <c r="B93" s="11" t="s">
        <v>139</v>
      </c>
      <c r="C93" s="11" t="s">
        <v>87</v>
      </c>
      <c r="D93" s="430"/>
      <c r="E93" s="28"/>
      <c r="F93" s="427"/>
      <c r="G93" s="2"/>
    </row>
    <row r="94" spans="1:7" x14ac:dyDescent="0.25">
      <c r="A94" s="10">
        <v>84</v>
      </c>
      <c r="B94" s="13" t="s">
        <v>195</v>
      </c>
      <c r="C94" s="13" t="s">
        <v>88</v>
      </c>
      <c r="D94" s="430"/>
      <c r="E94" s="28"/>
      <c r="F94" s="427"/>
      <c r="G94" s="2"/>
    </row>
    <row r="95" spans="1:7" x14ac:dyDescent="0.25">
      <c r="A95" s="10"/>
      <c r="B95" s="13"/>
      <c r="C95" s="11"/>
      <c r="D95" s="430"/>
      <c r="E95" s="28"/>
      <c r="F95" s="427"/>
      <c r="G95" s="2"/>
    </row>
    <row r="96" spans="1:7" x14ac:dyDescent="0.25">
      <c r="A96" s="501" t="s">
        <v>196</v>
      </c>
      <c r="B96" s="501"/>
      <c r="C96" s="11"/>
      <c r="D96" s="430"/>
      <c r="E96" s="2"/>
      <c r="F96" s="427"/>
      <c r="G96" s="2"/>
    </row>
    <row r="97" spans="1:7" x14ac:dyDescent="0.25">
      <c r="A97" s="10">
        <v>85</v>
      </c>
      <c r="B97" s="12" t="s">
        <v>140</v>
      </c>
      <c r="C97" s="12" t="s">
        <v>89</v>
      </c>
      <c r="D97" s="430"/>
      <c r="E97" s="2"/>
      <c r="F97" s="427"/>
      <c r="G97" s="2"/>
    </row>
    <row r="98" spans="1:7" x14ac:dyDescent="0.25">
      <c r="A98" s="10">
        <v>87</v>
      </c>
      <c r="B98" s="11" t="s">
        <v>141</v>
      </c>
      <c r="C98" s="11" t="s">
        <v>90</v>
      </c>
      <c r="D98" s="430"/>
      <c r="E98" s="28"/>
      <c r="F98" s="427"/>
      <c r="G98" s="2"/>
    </row>
    <row r="99" spans="1:7" x14ac:dyDescent="0.25">
      <c r="A99" s="10">
        <v>89</v>
      </c>
      <c r="B99" s="11" t="s">
        <v>142</v>
      </c>
      <c r="C99" s="11" t="s">
        <v>91</v>
      </c>
      <c r="D99" s="430"/>
      <c r="E99" s="29"/>
      <c r="F99" s="427"/>
      <c r="G99" s="2"/>
    </row>
    <row r="100" spans="1:7" x14ac:dyDescent="0.25">
      <c r="A100" s="10">
        <v>92</v>
      </c>
      <c r="B100" s="12" t="s">
        <v>170</v>
      </c>
      <c r="C100" s="12" t="s">
        <v>92</v>
      </c>
      <c r="D100" s="430"/>
      <c r="E100" s="2"/>
      <c r="F100" s="427"/>
      <c r="G100" s="2"/>
    </row>
    <row r="101" spans="1:7" x14ac:dyDescent="0.25">
      <c r="A101" s="10">
        <v>93</v>
      </c>
      <c r="B101" s="12" t="s">
        <v>143</v>
      </c>
      <c r="C101" s="12" t="s">
        <v>93</v>
      </c>
      <c r="D101" s="430"/>
      <c r="E101" s="2"/>
      <c r="F101" s="427"/>
      <c r="G101" s="2"/>
    </row>
    <row r="102" spans="1:7" x14ac:dyDescent="0.25">
      <c r="A102" s="10">
        <v>94</v>
      </c>
      <c r="B102" s="21" t="s">
        <v>197</v>
      </c>
      <c r="C102" s="13" t="s">
        <v>94</v>
      </c>
      <c r="D102" s="430"/>
      <c r="E102" s="2"/>
      <c r="F102" s="427"/>
      <c r="G102" s="2"/>
    </row>
    <row r="103" spans="1:7" x14ac:dyDescent="0.25">
      <c r="A103" s="16"/>
      <c r="B103" s="21"/>
      <c r="C103" s="11"/>
      <c r="D103" s="430"/>
      <c r="E103" s="28"/>
      <c r="F103" s="427"/>
      <c r="G103" s="2"/>
    </row>
    <row r="104" spans="1:7" x14ac:dyDescent="0.25">
      <c r="A104" s="501" t="s">
        <v>199</v>
      </c>
      <c r="B104" s="501"/>
      <c r="C104" s="11"/>
      <c r="D104" s="430"/>
      <c r="E104" s="28"/>
      <c r="F104" s="427"/>
      <c r="G104" s="2"/>
    </row>
    <row r="105" spans="1:7" x14ac:dyDescent="0.25">
      <c r="A105" s="10">
        <v>95</v>
      </c>
      <c r="B105" s="385" t="s">
        <v>520</v>
      </c>
      <c r="C105" s="11" t="s">
        <v>521</v>
      </c>
      <c r="D105" s="430"/>
      <c r="E105" s="28"/>
      <c r="F105" s="427"/>
      <c r="G105" s="2"/>
    </row>
    <row r="106" spans="1:7" x14ac:dyDescent="0.25">
      <c r="A106" s="10">
        <v>96</v>
      </c>
      <c r="B106" s="11" t="s">
        <v>144</v>
      </c>
      <c r="C106" s="11" t="s">
        <v>95</v>
      </c>
      <c r="D106" s="28">
        <v>28000</v>
      </c>
      <c r="E106" s="28">
        <v>28000</v>
      </c>
      <c r="F106" s="427"/>
      <c r="G106" s="2" t="s">
        <v>620</v>
      </c>
    </row>
    <row r="107" spans="1:7" x14ac:dyDescent="0.25">
      <c r="A107" s="10">
        <v>97</v>
      </c>
      <c r="B107" s="11" t="s">
        <v>145</v>
      </c>
      <c r="C107" s="11" t="s">
        <v>96</v>
      </c>
      <c r="D107" s="28"/>
      <c r="E107" s="28"/>
      <c r="F107" s="427"/>
      <c r="G107" s="2"/>
    </row>
    <row r="108" spans="1:7" x14ac:dyDescent="0.25">
      <c r="A108" s="10">
        <v>98</v>
      </c>
      <c r="B108" s="11" t="s">
        <v>146</v>
      </c>
      <c r="C108" s="11" t="s">
        <v>97</v>
      </c>
      <c r="D108" s="28"/>
      <c r="E108" s="28"/>
      <c r="F108" s="427"/>
      <c r="G108" s="2"/>
    </row>
    <row r="109" spans="1:7" x14ac:dyDescent="0.25">
      <c r="A109" s="10">
        <v>99</v>
      </c>
      <c r="B109" s="11" t="s">
        <v>147</v>
      </c>
      <c r="C109" s="11"/>
      <c r="D109" s="28"/>
      <c r="E109" s="28"/>
      <c r="F109" s="427"/>
      <c r="G109" s="2"/>
    </row>
    <row r="110" spans="1:7" x14ac:dyDescent="0.25">
      <c r="A110" s="10">
        <v>100</v>
      </c>
      <c r="B110" s="11" t="s">
        <v>98</v>
      </c>
      <c r="C110" s="11" t="s">
        <v>99</v>
      </c>
      <c r="D110" s="28"/>
      <c r="E110" s="28"/>
      <c r="F110" s="427"/>
      <c r="G110" s="2"/>
    </row>
    <row r="111" spans="1:7" x14ac:dyDescent="0.25">
      <c r="A111" s="10">
        <v>101</v>
      </c>
      <c r="B111" s="11" t="s">
        <v>100</v>
      </c>
      <c r="C111" s="11" t="s">
        <v>101</v>
      </c>
      <c r="D111" s="28"/>
      <c r="E111" s="28"/>
      <c r="F111" s="427"/>
      <c r="G111" s="2"/>
    </row>
    <row r="112" spans="1:7" x14ac:dyDescent="0.25">
      <c r="A112" s="10">
        <v>102</v>
      </c>
      <c r="B112" s="11" t="s">
        <v>148</v>
      </c>
      <c r="C112" s="11" t="s">
        <v>102</v>
      </c>
      <c r="D112" s="28">
        <v>1000</v>
      </c>
      <c r="E112" s="28">
        <v>1000</v>
      </c>
      <c r="F112" s="427"/>
      <c r="G112" s="2" t="s">
        <v>610</v>
      </c>
    </row>
    <row r="113" spans="1:7" x14ac:dyDescent="0.25">
      <c r="A113" s="10">
        <v>103</v>
      </c>
      <c r="B113" s="13" t="s">
        <v>201</v>
      </c>
      <c r="C113" s="13" t="s">
        <v>103</v>
      </c>
      <c r="D113" s="29">
        <f>D106+D107+D108+D111+D112</f>
        <v>29000</v>
      </c>
      <c r="E113" s="29">
        <f>E106+E107+E108+E111+E112</f>
        <v>29000</v>
      </c>
      <c r="F113" s="427"/>
      <c r="G113" s="2"/>
    </row>
    <row r="114" spans="1:7" x14ac:dyDescent="0.25">
      <c r="A114" s="16"/>
      <c r="B114" s="13"/>
      <c r="C114" s="11"/>
      <c r="D114" s="430"/>
      <c r="E114" s="28"/>
      <c r="F114" s="427"/>
      <c r="G114" s="2"/>
    </row>
    <row r="115" spans="1:7" x14ac:dyDescent="0.25">
      <c r="A115" s="501" t="s">
        <v>200</v>
      </c>
      <c r="B115" s="501"/>
      <c r="C115" s="11"/>
      <c r="D115" s="430"/>
      <c r="E115" s="28"/>
      <c r="F115" s="427"/>
      <c r="G115" s="2"/>
    </row>
    <row r="116" spans="1:7" x14ac:dyDescent="0.25">
      <c r="A116" s="10">
        <v>104</v>
      </c>
      <c r="B116" s="12" t="s">
        <v>149</v>
      </c>
      <c r="C116" s="12" t="s">
        <v>104</v>
      </c>
      <c r="D116" s="430"/>
      <c r="E116" s="28"/>
      <c r="F116" s="427"/>
      <c r="G116" s="2"/>
    </row>
    <row r="117" spans="1:7" x14ac:dyDescent="0.25">
      <c r="A117" s="10">
        <v>105</v>
      </c>
      <c r="B117" s="12" t="s">
        <v>105</v>
      </c>
      <c r="C117" s="12" t="s">
        <v>106</v>
      </c>
      <c r="D117" s="430"/>
      <c r="E117" s="28"/>
      <c r="F117" s="427"/>
      <c r="G117" s="2"/>
    </row>
    <row r="118" spans="1:7" x14ac:dyDescent="0.25">
      <c r="A118" s="10">
        <v>106</v>
      </c>
      <c r="B118" s="12" t="s">
        <v>594</v>
      </c>
      <c r="C118" s="12" t="s">
        <v>595</v>
      </c>
      <c r="D118" s="430"/>
      <c r="E118" s="2"/>
      <c r="F118" s="427"/>
      <c r="G118" s="2"/>
    </row>
    <row r="119" spans="1:7" x14ac:dyDescent="0.25">
      <c r="A119" s="10">
        <v>107</v>
      </c>
      <c r="B119" s="13" t="s">
        <v>171</v>
      </c>
      <c r="C119" s="13" t="s">
        <v>107</v>
      </c>
      <c r="D119" s="430"/>
      <c r="E119" s="2"/>
      <c r="F119" s="427"/>
      <c r="G119" s="2"/>
    </row>
    <row r="120" spans="1:7" x14ac:dyDescent="0.25">
      <c r="A120" s="16"/>
      <c r="B120" s="13"/>
      <c r="C120" s="11"/>
      <c r="D120" s="430"/>
      <c r="E120" s="2"/>
      <c r="F120" s="427"/>
      <c r="G120" s="2"/>
    </row>
    <row r="121" spans="1:7" x14ac:dyDescent="0.25">
      <c r="A121" s="446" t="s">
        <v>526</v>
      </c>
      <c r="B121" s="447"/>
      <c r="C121" s="13"/>
      <c r="D121" s="430"/>
      <c r="E121" s="28"/>
      <c r="F121" s="427"/>
      <c r="G121" s="419"/>
    </row>
    <row r="122" spans="1:7" x14ac:dyDescent="0.25">
      <c r="A122" s="10">
        <v>108</v>
      </c>
      <c r="B122" s="14" t="s">
        <v>522</v>
      </c>
      <c r="C122" s="14" t="s">
        <v>523</v>
      </c>
      <c r="D122" s="430"/>
      <c r="E122" s="28"/>
      <c r="F122" s="427"/>
      <c r="G122" s="2"/>
    </row>
    <row r="123" spans="1:7" x14ac:dyDescent="0.25">
      <c r="A123" s="10">
        <v>109</v>
      </c>
      <c r="B123" s="21" t="s">
        <v>524</v>
      </c>
      <c r="C123" s="13" t="s">
        <v>525</v>
      </c>
      <c r="D123" s="430"/>
      <c r="E123" s="28"/>
      <c r="F123" s="427"/>
      <c r="G123" s="2"/>
    </row>
    <row r="124" spans="1:7" x14ac:dyDescent="0.25">
      <c r="A124" s="16"/>
      <c r="B124" s="21"/>
      <c r="C124" s="13"/>
      <c r="D124" s="430"/>
      <c r="E124" s="28"/>
      <c r="F124" s="427"/>
      <c r="G124" s="420"/>
    </row>
    <row r="125" spans="1:7" ht="15.75" x14ac:dyDescent="0.25">
      <c r="A125" s="10">
        <v>110</v>
      </c>
      <c r="B125" s="15" t="s">
        <v>203</v>
      </c>
      <c r="C125" s="15" t="s">
        <v>108</v>
      </c>
      <c r="D125" s="31">
        <f>D90+D94+D102+D113+D119</f>
        <v>29000</v>
      </c>
      <c r="E125" s="31">
        <f>E90+E94+E102+E113+E119</f>
        <v>29000</v>
      </c>
      <c r="F125" s="427"/>
      <c r="G125" s="420"/>
    </row>
    <row r="126" spans="1:7" x14ac:dyDescent="0.25">
      <c r="A126" s="10">
        <v>111</v>
      </c>
      <c r="B126" s="11" t="s">
        <v>150</v>
      </c>
      <c r="C126" s="11" t="s">
        <v>109</v>
      </c>
      <c r="D126" s="430"/>
      <c r="E126" s="28"/>
      <c r="F126" s="427"/>
      <c r="G126" s="2"/>
    </row>
    <row r="127" spans="1:7" x14ac:dyDescent="0.25">
      <c r="A127" s="10">
        <v>112</v>
      </c>
      <c r="B127" s="11" t="s">
        <v>172</v>
      </c>
      <c r="C127" s="11" t="s">
        <v>110</v>
      </c>
      <c r="D127" s="430"/>
      <c r="E127" s="28"/>
      <c r="F127" s="427"/>
      <c r="G127" s="2"/>
    </row>
    <row r="128" spans="1:7" x14ac:dyDescent="0.25">
      <c r="A128" s="10">
        <v>113</v>
      </c>
      <c r="B128" s="11" t="s">
        <v>111</v>
      </c>
      <c r="C128" s="11" t="s">
        <v>112</v>
      </c>
      <c r="D128" s="28">
        <v>700694</v>
      </c>
      <c r="E128" s="28"/>
      <c r="F128" s="427"/>
      <c r="G128" s="2"/>
    </row>
    <row r="129" spans="1:8" x14ac:dyDescent="0.25">
      <c r="A129" s="10">
        <v>114</v>
      </c>
      <c r="B129" s="11" t="s">
        <v>173</v>
      </c>
      <c r="C129" s="11" t="s">
        <v>151</v>
      </c>
      <c r="D129" s="28">
        <f>+D128</f>
        <v>700694</v>
      </c>
      <c r="E129" s="28"/>
      <c r="F129" s="427"/>
      <c r="G129" s="2"/>
    </row>
    <row r="130" spans="1:8" x14ac:dyDescent="0.25">
      <c r="A130" s="10">
        <v>115</v>
      </c>
      <c r="B130" s="11" t="s">
        <v>527</v>
      </c>
      <c r="C130" s="11" t="s">
        <v>528</v>
      </c>
      <c r="D130" s="430"/>
      <c r="E130" s="28"/>
      <c r="F130" s="427"/>
      <c r="G130" s="2"/>
    </row>
    <row r="131" spans="1:8" x14ac:dyDescent="0.25">
      <c r="A131" s="10">
        <v>116</v>
      </c>
      <c r="B131" s="11" t="s">
        <v>113</v>
      </c>
      <c r="C131" s="11" t="s">
        <v>114</v>
      </c>
      <c r="D131" s="430">
        <v>11290965</v>
      </c>
      <c r="E131" s="28">
        <v>13975826</v>
      </c>
      <c r="F131" s="427"/>
      <c r="G131" s="420"/>
    </row>
    <row r="132" spans="1:8" x14ac:dyDescent="0.25">
      <c r="A132" s="10">
        <v>117</v>
      </c>
      <c r="B132" s="12" t="s">
        <v>174</v>
      </c>
      <c r="C132" s="12" t="s">
        <v>115</v>
      </c>
      <c r="D132" s="28">
        <f>+D131+D130+D129+D127</f>
        <v>11991659</v>
      </c>
      <c r="E132" s="28">
        <f>+E131+E130+E129+E127</f>
        <v>13975826</v>
      </c>
      <c r="F132" s="427"/>
      <c r="G132" s="2"/>
    </row>
    <row r="133" spans="1:8" ht="15.75" x14ac:dyDescent="0.25">
      <c r="A133" s="10">
        <v>118</v>
      </c>
      <c r="B133" s="36" t="s">
        <v>202</v>
      </c>
      <c r="C133" s="15" t="s">
        <v>116</v>
      </c>
      <c r="D133" s="31">
        <f t="shared" ref="D133:E133" si="2">D132</f>
        <v>11991659</v>
      </c>
      <c r="E133" s="31">
        <f t="shared" si="2"/>
        <v>13975826</v>
      </c>
      <c r="F133" s="427"/>
      <c r="G133" s="2"/>
    </row>
    <row r="134" spans="1:8" x14ac:dyDescent="0.25">
      <c r="A134" s="10">
        <v>119</v>
      </c>
      <c r="B134" s="11"/>
      <c r="C134" s="11"/>
      <c r="D134" s="430"/>
      <c r="E134" s="2"/>
      <c r="F134" s="427"/>
      <c r="G134" s="2"/>
    </row>
    <row r="135" spans="1:8" ht="15.75" x14ac:dyDescent="0.25">
      <c r="A135" s="10">
        <v>120</v>
      </c>
      <c r="B135" s="15" t="s">
        <v>152</v>
      </c>
      <c r="C135" s="17"/>
      <c r="D135" s="31">
        <f>D71+D79</f>
        <v>12020659</v>
      </c>
      <c r="E135" s="31">
        <f>E71+E79</f>
        <v>14004826</v>
      </c>
      <c r="F135" s="427"/>
      <c r="G135" s="2"/>
    </row>
    <row r="136" spans="1:8" ht="15.75" x14ac:dyDescent="0.25">
      <c r="A136" s="10">
        <v>121</v>
      </c>
      <c r="B136" s="15" t="s">
        <v>153</v>
      </c>
      <c r="C136" s="17"/>
      <c r="D136" s="31">
        <f t="shared" ref="D136:E136" si="3">D125+D133</f>
        <v>12020659</v>
      </c>
      <c r="E136" s="31">
        <f t="shared" si="3"/>
        <v>14004826</v>
      </c>
      <c r="F136" s="427"/>
      <c r="G136" s="420">
        <f>+E135-E136</f>
        <v>0</v>
      </c>
    </row>
    <row r="137" spans="1:8" x14ac:dyDescent="0.25">
      <c r="A137" s="35"/>
      <c r="B137" s="449"/>
      <c r="C137" s="449"/>
      <c r="D137" s="450"/>
      <c r="E137" s="451"/>
      <c r="F137" s="452"/>
      <c r="G137" s="453"/>
      <c r="H137" s="453"/>
    </row>
    <row r="138" spans="1:8" x14ac:dyDescent="0.25">
      <c r="A138" s="35"/>
      <c r="B138" s="449"/>
      <c r="C138" s="454"/>
      <c r="D138" s="450"/>
      <c r="E138" s="453"/>
      <c r="F138" s="452"/>
      <c r="G138" s="453"/>
      <c r="H138" s="453"/>
    </row>
    <row r="139" spans="1:8" x14ac:dyDescent="0.25">
      <c r="A139" s="503"/>
      <c r="B139" s="503"/>
      <c r="C139" s="454"/>
      <c r="D139" s="450"/>
      <c r="E139" s="453"/>
      <c r="F139" s="452"/>
      <c r="G139" s="453"/>
      <c r="H139" s="453"/>
    </row>
    <row r="140" spans="1:8" x14ac:dyDescent="0.25">
      <c r="A140" s="35"/>
      <c r="B140" s="455"/>
      <c r="C140" s="455"/>
      <c r="D140" s="450"/>
      <c r="E140" s="451"/>
      <c r="F140" s="452"/>
      <c r="G140" s="453"/>
      <c r="H140" s="453"/>
    </row>
    <row r="141" spans="1:8" x14ac:dyDescent="0.25">
      <c r="A141" s="35"/>
      <c r="B141" s="456"/>
      <c r="C141" s="449"/>
      <c r="D141" s="450"/>
      <c r="E141" s="457"/>
      <c r="F141" s="452"/>
      <c r="G141" s="453"/>
      <c r="H141" s="453"/>
    </row>
    <row r="142" spans="1:8" x14ac:dyDescent="0.25">
      <c r="A142" s="35"/>
      <c r="B142" s="449"/>
      <c r="C142" s="454"/>
      <c r="D142" s="450"/>
      <c r="E142" s="453"/>
      <c r="F142" s="452"/>
      <c r="G142" s="453"/>
      <c r="H142" s="453"/>
    </row>
    <row r="143" spans="1:8" x14ac:dyDescent="0.25">
      <c r="A143" s="458"/>
      <c r="B143" s="458"/>
      <c r="C143" s="449"/>
      <c r="D143" s="450"/>
      <c r="E143" s="453"/>
      <c r="F143" s="452"/>
      <c r="G143" s="453"/>
      <c r="H143" s="453"/>
    </row>
    <row r="144" spans="1:8" x14ac:dyDescent="0.25">
      <c r="A144" s="35"/>
      <c r="B144" s="459"/>
      <c r="C144" s="459"/>
      <c r="D144" s="450"/>
      <c r="E144" s="453"/>
      <c r="F144" s="452"/>
      <c r="G144" s="453"/>
      <c r="H144" s="453"/>
    </row>
    <row r="145" spans="1:9" x14ac:dyDescent="0.25">
      <c r="A145" s="35"/>
      <c r="B145" s="456"/>
      <c r="C145" s="449"/>
      <c r="D145" s="450"/>
      <c r="E145" s="453"/>
      <c r="F145" s="452"/>
      <c r="G145" s="453"/>
      <c r="H145" s="453"/>
    </row>
    <row r="146" spans="1:9" x14ac:dyDescent="0.25">
      <c r="A146" s="35"/>
      <c r="B146" s="456"/>
      <c r="C146" s="449"/>
      <c r="D146" s="450"/>
      <c r="E146" s="453"/>
      <c r="F146" s="452"/>
      <c r="G146" s="453"/>
      <c r="H146" s="453"/>
    </row>
    <row r="147" spans="1:9" ht="15.75" x14ac:dyDescent="0.25">
      <c r="A147" s="35"/>
      <c r="B147" s="460"/>
      <c r="C147" s="460"/>
      <c r="D147" s="461"/>
      <c r="E147" s="461"/>
      <c r="F147" s="452"/>
      <c r="G147" s="453"/>
      <c r="H147" s="453"/>
    </row>
    <row r="148" spans="1:9" x14ac:dyDescent="0.25">
      <c r="A148" s="35"/>
      <c r="B148" s="454"/>
      <c r="C148" s="454"/>
      <c r="D148" s="450"/>
      <c r="E148" s="451"/>
      <c r="F148" s="452"/>
      <c r="G148" s="453"/>
      <c r="H148" s="453"/>
    </row>
    <row r="149" spans="1:9" x14ac:dyDescent="0.25">
      <c r="A149" s="35"/>
      <c r="B149" s="454"/>
      <c r="C149" s="454"/>
      <c r="D149" s="450"/>
      <c r="E149" s="451"/>
      <c r="F149" s="452"/>
      <c r="G149" s="453"/>
      <c r="H149" s="453"/>
    </row>
    <row r="150" spans="1:9" x14ac:dyDescent="0.25">
      <c r="A150" s="35"/>
      <c r="B150" s="454"/>
      <c r="C150" s="454"/>
      <c r="D150" s="450"/>
      <c r="E150" s="451"/>
      <c r="F150" s="452"/>
      <c r="G150" s="453"/>
      <c r="H150" s="453"/>
    </row>
    <row r="151" spans="1:9" x14ac:dyDescent="0.25">
      <c r="A151" s="35"/>
      <c r="B151" s="454"/>
      <c r="C151" s="454"/>
      <c r="D151" s="451"/>
      <c r="E151" s="451"/>
      <c r="F151" s="452"/>
      <c r="G151" s="453"/>
      <c r="H151" s="453"/>
    </row>
    <row r="152" spans="1:9" x14ac:dyDescent="0.25">
      <c r="A152" s="35"/>
      <c r="B152" s="454"/>
      <c r="C152" s="454"/>
      <c r="D152" s="450"/>
      <c r="E152" s="451"/>
      <c r="F152" s="452"/>
      <c r="G152" s="453"/>
      <c r="H152" s="453"/>
    </row>
    <row r="153" spans="1:9" x14ac:dyDescent="0.25">
      <c r="A153" s="35"/>
      <c r="B153" s="454"/>
      <c r="C153" s="454"/>
      <c r="D153" s="450"/>
      <c r="E153" s="451"/>
      <c r="F153" s="452"/>
      <c r="G153" s="453"/>
      <c r="H153" s="453"/>
    </row>
    <row r="154" spans="1:9" x14ac:dyDescent="0.25">
      <c r="A154" s="35"/>
      <c r="B154" s="455"/>
      <c r="C154" s="455"/>
      <c r="D154" s="451"/>
      <c r="E154" s="451"/>
      <c r="F154" s="452"/>
      <c r="G154" s="453"/>
      <c r="H154" s="453"/>
    </row>
    <row r="155" spans="1:9" ht="15.75" x14ac:dyDescent="0.25">
      <c r="A155" s="35"/>
      <c r="B155" s="462"/>
      <c r="C155" s="460"/>
      <c r="D155" s="461"/>
      <c r="E155" s="461"/>
      <c r="F155" s="452"/>
      <c r="G155" s="453"/>
      <c r="H155" s="453"/>
    </row>
    <row r="156" spans="1:9" x14ac:dyDescent="0.25">
      <c r="A156" s="35"/>
      <c r="B156" s="454"/>
      <c r="C156" s="454"/>
      <c r="D156" s="450"/>
      <c r="E156" s="451"/>
      <c r="F156" s="452"/>
      <c r="G156" s="453"/>
      <c r="H156" s="453"/>
    </row>
    <row r="157" spans="1:9" ht="15.75" x14ac:dyDescent="0.25">
      <c r="A157" s="35"/>
      <c r="B157" s="460"/>
      <c r="C157" s="463"/>
      <c r="D157" s="461"/>
      <c r="E157" s="461"/>
      <c r="F157" s="452"/>
      <c r="G157" s="464"/>
      <c r="H157" s="464"/>
    </row>
    <row r="158" spans="1:9" ht="15.75" x14ac:dyDescent="0.25">
      <c r="A158" s="35"/>
      <c r="B158" s="460"/>
      <c r="C158" s="463"/>
      <c r="D158" s="461"/>
      <c r="E158" s="461"/>
      <c r="F158" s="452"/>
      <c r="G158" s="464"/>
      <c r="H158" s="464"/>
      <c r="I158" s="32"/>
    </row>
    <row r="159" spans="1:9" x14ac:dyDescent="0.25">
      <c r="A159" s="465"/>
      <c r="B159" s="453"/>
      <c r="C159" s="453"/>
      <c r="D159" s="453"/>
      <c r="E159" s="453"/>
      <c r="F159" s="453"/>
      <c r="G159" s="464"/>
      <c r="H159" s="453"/>
    </row>
    <row r="160" spans="1:9" x14ac:dyDescent="0.25">
      <c r="A160" s="465"/>
      <c r="B160" s="453"/>
      <c r="C160" s="453"/>
      <c r="D160" s="453"/>
      <c r="E160" s="453"/>
      <c r="F160" s="453"/>
      <c r="G160" s="464"/>
      <c r="H160" s="453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</sheetData>
  <mergeCells count="13">
    <mergeCell ref="A3:B3"/>
    <mergeCell ref="A19:B19"/>
    <mergeCell ref="A44:B44"/>
    <mergeCell ref="A53:B53"/>
    <mergeCell ref="A59:B59"/>
    <mergeCell ref="A139:B139"/>
    <mergeCell ref="A64:B64"/>
    <mergeCell ref="A73:B73"/>
    <mergeCell ref="A81:B81"/>
    <mergeCell ref="A92:B92"/>
    <mergeCell ref="A96:B96"/>
    <mergeCell ref="A104:B104"/>
    <mergeCell ref="A115:B115"/>
  </mergeCells>
  <pageMargins left="0.27559055118110237" right="0.27559055118110237" top="0.98425196850393704" bottom="0.27559055118110237" header="0.51181102362204722" footer="0.51181102362204722"/>
  <pageSetup paperSize="9" scale="65" fitToHeight="0" orientation="portrait" r:id="rId1"/>
  <headerFooter>
    <oddHeader>&amp;C&amp;"-,Félkövér"Tápiógyörgye Községi Könyvtár és Művelődési Ház&amp;R&amp;"-,Félkövér"5. melléklet
.../2021. (.....) rendelet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43"/>
  <sheetViews>
    <sheetView topLeftCell="A94" zoomScaleNormal="100" workbookViewId="0">
      <selection activeCell="A90" sqref="A90:XFD93"/>
    </sheetView>
  </sheetViews>
  <sheetFormatPr defaultRowHeight="15" x14ac:dyDescent="0.25"/>
  <cols>
    <col min="1" max="1" width="8.28515625" style="1" bestFit="1" customWidth="1"/>
    <col min="2" max="2" width="45" customWidth="1"/>
    <col min="3" max="3" width="6.7109375" bestFit="1" customWidth="1"/>
    <col min="4" max="4" width="14" customWidth="1"/>
    <col min="5" max="5" width="14" bestFit="1" customWidth="1"/>
    <col min="6" max="6" width="14" customWidth="1"/>
    <col min="7" max="7" width="39.42578125" customWidth="1"/>
    <col min="8" max="8" width="10.28515625" bestFit="1" customWidth="1"/>
  </cols>
  <sheetData>
    <row r="1" spans="1:7" s="19" customFormat="1" ht="47.25" x14ac:dyDescent="0.25">
      <c r="A1" s="8" t="s">
        <v>419</v>
      </c>
      <c r="B1" s="8" t="s">
        <v>0</v>
      </c>
      <c r="C1" s="9" t="s">
        <v>177</v>
      </c>
      <c r="D1" s="9" t="s">
        <v>572</v>
      </c>
      <c r="E1" s="9" t="s">
        <v>593</v>
      </c>
      <c r="F1" s="9" t="s">
        <v>560</v>
      </c>
      <c r="G1" s="18" t="s">
        <v>562</v>
      </c>
    </row>
    <row r="2" spans="1:7" x14ac:dyDescent="0.25">
      <c r="A2" s="10"/>
      <c r="B2" s="11"/>
      <c r="C2" s="11"/>
      <c r="D2" s="11"/>
      <c r="E2" s="2"/>
      <c r="F2" s="11"/>
      <c r="G2" s="2"/>
    </row>
    <row r="3" spans="1:7" x14ac:dyDescent="0.25">
      <c r="A3" s="501" t="s">
        <v>178</v>
      </c>
      <c r="B3" s="501"/>
      <c r="C3" s="11"/>
      <c r="D3" s="11"/>
      <c r="E3" s="2"/>
      <c r="F3" s="11"/>
      <c r="G3" s="2"/>
    </row>
    <row r="4" spans="1:7" x14ac:dyDescent="0.25">
      <c r="A4" s="10">
        <v>1</v>
      </c>
      <c r="B4" s="11" t="s">
        <v>119</v>
      </c>
      <c r="C4" s="11" t="s">
        <v>2</v>
      </c>
      <c r="D4" s="28">
        <v>20189200</v>
      </c>
      <c r="E4" s="28">
        <v>20536800</v>
      </c>
      <c r="F4" s="427"/>
      <c r="G4" s="2"/>
    </row>
    <row r="5" spans="1:7" x14ac:dyDescent="0.25">
      <c r="A5" s="10">
        <v>4</v>
      </c>
      <c r="B5" s="11" t="s">
        <v>3</v>
      </c>
      <c r="C5" s="11" t="s">
        <v>4</v>
      </c>
      <c r="D5" s="430"/>
      <c r="E5" s="28"/>
      <c r="F5" s="427"/>
      <c r="G5" s="2"/>
    </row>
    <row r="6" spans="1:7" x14ac:dyDescent="0.25">
      <c r="A6" s="10">
        <v>5</v>
      </c>
      <c r="B6" s="11" t="s">
        <v>5</v>
      </c>
      <c r="C6" s="11" t="s">
        <v>6</v>
      </c>
      <c r="D6" s="430"/>
      <c r="E6" s="28"/>
      <c r="F6" s="427"/>
      <c r="G6" s="2"/>
    </row>
    <row r="7" spans="1:7" x14ac:dyDescent="0.25">
      <c r="A7" s="10">
        <v>6</v>
      </c>
      <c r="B7" s="11" t="s">
        <v>7</v>
      </c>
      <c r="C7" s="11" t="s">
        <v>8</v>
      </c>
      <c r="D7" s="430"/>
      <c r="E7" s="28"/>
      <c r="F7" s="427"/>
      <c r="G7" s="2"/>
    </row>
    <row r="8" spans="1:7" x14ac:dyDescent="0.25">
      <c r="A8" s="10">
        <v>7</v>
      </c>
      <c r="B8" s="11" t="s">
        <v>121</v>
      </c>
      <c r="C8" s="11" t="s">
        <v>9</v>
      </c>
      <c r="D8" s="430"/>
      <c r="E8" s="28"/>
      <c r="F8" s="427"/>
      <c r="G8" s="2"/>
    </row>
    <row r="9" spans="1:7" x14ac:dyDescent="0.25">
      <c r="A9" s="10">
        <v>8</v>
      </c>
      <c r="B9" s="11" t="s">
        <v>122</v>
      </c>
      <c r="C9" s="11" t="s">
        <v>10</v>
      </c>
      <c r="D9" s="430">
        <v>843623</v>
      </c>
      <c r="E9" s="28">
        <v>2400000</v>
      </c>
      <c r="F9" s="427"/>
      <c r="G9" s="419"/>
    </row>
    <row r="10" spans="1:7" x14ac:dyDescent="0.25">
      <c r="A10" s="10">
        <v>9</v>
      </c>
      <c r="B10" s="12" t="s">
        <v>155</v>
      </c>
      <c r="C10" s="12" t="s">
        <v>11</v>
      </c>
      <c r="D10" s="30">
        <f>SUM(D4:D9)</f>
        <v>21032823</v>
      </c>
      <c r="E10" s="30">
        <f>SUM(E4:E9)</f>
        <v>22936800</v>
      </c>
      <c r="F10" s="427"/>
      <c r="G10" s="2"/>
    </row>
    <row r="11" spans="1:7" x14ac:dyDescent="0.25">
      <c r="A11" s="10">
        <v>10</v>
      </c>
      <c r="B11" s="11" t="s">
        <v>123</v>
      </c>
      <c r="C11" s="11" t="s">
        <v>12</v>
      </c>
      <c r="D11" s="430"/>
      <c r="E11" s="28"/>
      <c r="F11" s="427"/>
      <c r="G11" s="2"/>
    </row>
    <row r="12" spans="1:7" x14ac:dyDescent="0.25">
      <c r="A12" s="10">
        <v>11</v>
      </c>
      <c r="B12" s="11" t="s">
        <v>13</v>
      </c>
      <c r="C12" s="11" t="s">
        <v>14</v>
      </c>
      <c r="D12" s="430"/>
      <c r="E12" s="28"/>
      <c r="F12" s="427"/>
      <c r="G12" s="2"/>
    </row>
    <row r="13" spans="1:7" x14ac:dyDescent="0.25">
      <c r="A13" s="10">
        <v>12</v>
      </c>
      <c r="B13" s="11" t="s">
        <v>15</v>
      </c>
      <c r="C13" s="11" t="s">
        <v>16</v>
      </c>
      <c r="D13" s="430"/>
      <c r="E13" s="28"/>
      <c r="F13" s="427"/>
      <c r="G13" s="419"/>
    </row>
    <row r="14" spans="1:7" x14ac:dyDescent="0.25">
      <c r="A14" s="10">
        <v>13</v>
      </c>
      <c r="B14" s="12" t="s">
        <v>156</v>
      </c>
      <c r="C14" s="12" t="s">
        <v>17</v>
      </c>
      <c r="D14" s="430"/>
      <c r="E14" s="30"/>
      <c r="F14" s="427"/>
      <c r="G14" s="2"/>
    </row>
    <row r="15" spans="1:7" x14ac:dyDescent="0.25">
      <c r="A15" s="16">
        <v>14</v>
      </c>
      <c r="B15" s="21" t="s">
        <v>179</v>
      </c>
      <c r="C15" s="13" t="s">
        <v>18</v>
      </c>
      <c r="D15" s="29">
        <f t="shared" ref="D15:E15" si="0">D10+D14</f>
        <v>21032823</v>
      </c>
      <c r="E15" s="29">
        <f t="shared" si="0"/>
        <v>22936800</v>
      </c>
      <c r="F15" s="427"/>
      <c r="G15" s="2"/>
    </row>
    <row r="16" spans="1:7" x14ac:dyDescent="0.25">
      <c r="A16" s="10"/>
      <c r="B16" s="21"/>
      <c r="C16" s="11"/>
      <c r="D16" s="430"/>
      <c r="E16" s="2"/>
      <c r="F16" s="427"/>
      <c r="G16" s="2"/>
    </row>
    <row r="17" spans="1:7" x14ac:dyDescent="0.25">
      <c r="A17" s="10">
        <v>15</v>
      </c>
      <c r="B17" s="13" t="s">
        <v>578</v>
      </c>
      <c r="C17" s="13" t="s">
        <v>19</v>
      </c>
      <c r="D17" s="431">
        <v>3645216</v>
      </c>
      <c r="E17" s="29">
        <f>+E15*0.155</f>
        <v>3555204</v>
      </c>
      <c r="F17" s="427"/>
      <c r="G17" s="2"/>
    </row>
    <row r="18" spans="1:7" x14ac:dyDescent="0.25">
      <c r="A18" s="10"/>
      <c r="B18" s="13"/>
      <c r="C18" s="11"/>
      <c r="D18" s="430"/>
      <c r="E18" s="28"/>
      <c r="F18" s="427"/>
      <c r="G18" s="2"/>
    </row>
    <row r="19" spans="1:7" x14ac:dyDescent="0.25">
      <c r="A19" s="501" t="s">
        <v>180</v>
      </c>
      <c r="B19" s="501"/>
      <c r="C19" s="11"/>
      <c r="D19" s="430"/>
      <c r="E19" s="28"/>
      <c r="F19" s="427"/>
      <c r="G19" s="2"/>
    </row>
    <row r="20" spans="1:7" x14ac:dyDescent="0.25">
      <c r="A20" s="10">
        <v>16</v>
      </c>
      <c r="B20" s="11" t="s">
        <v>20</v>
      </c>
      <c r="C20" s="11" t="s">
        <v>21</v>
      </c>
      <c r="D20" s="28">
        <v>15000</v>
      </c>
      <c r="E20" s="28"/>
      <c r="F20" s="427"/>
      <c r="G20" s="2"/>
    </row>
    <row r="21" spans="1:7" x14ac:dyDescent="0.25">
      <c r="A21" s="10">
        <v>17</v>
      </c>
      <c r="B21" s="11" t="s">
        <v>22</v>
      </c>
      <c r="C21" s="11" t="s">
        <v>23</v>
      </c>
      <c r="D21" s="28">
        <v>32400000</v>
      </c>
      <c r="E21" s="28">
        <v>36000000</v>
      </c>
      <c r="F21" s="427"/>
      <c r="G21" s="419" t="s">
        <v>611</v>
      </c>
    </row>
    <row r="22" spans="1:7" x14ac:dyDescent="0.25">
      <c r="A22" s="10">
        <v>18</v>
      </c>
      <c r="B22" s="12" t="s">
        <v>160</v>
      </c>
      <c r="C22" s="12" t="s">
        <v>24</v>
      </c>
      <c r="D22" s="30">
        <f>+D21+D20</f>
        <v>32415000</v>
      </c>
      <c r="E22" s="30">
        <f>+E21+E20</f>
        <v>36000000</v>
      </c>
      <c r="F22" s="427"/>
      <c r="G22" s="2"/>
    </row>
    <row r="23" spans="1:7" x14ac:dyDescent="0.25">
      <c r="A23" s="10">
        <v>19</v>
      </c>
      <c r="B23" s="11" t="s">
        <v>25</v>
      </c>
      <c r="C23" s="11" t="s">
        <v>26</v>
      </c>
      <c r="D23" s="28">
        <v>39000</v>
      </c>
      <c r="E23" s="28">
        <v>39000</v>
      </c>
      <c r="F23" s="427"/>
      <c r="G23" s="2" t="s">
        <v>612</v>
      </c>
    </row>
    <row r="24" spans="1:7" x14ac:dyDescent="0.25">
      <c r="A24" s="10">
        <v>20</v>
      </c>
      <c r="B24" s="11" t="s">
        <v>27</v>
      </c>
      <c r="C24" s="11" t="s">
        <v>28</v>
      </c>
      <c r="D24" s="28">
        <v>150000</v>
      </c>
      <c r="E24" s="28">
        <v>150000</v>
      </c>
      <c r="F24" s="427"/>
      <c r="G24" s="2" t="s">
        <v>529</v>
      </c>
    </row>
    <row r="25" spans="1:7" x14ac:dyDescent="0.25">
      <c r="A25" s="10">
        <v>21</v>
      </c>
      <c r="B25" s="12" t="s">
        <v>161</v>
      </c>
      <c r="C25" s="12" t="s">
        <v>29</v>
      </c>
      <c r="D25" s="30">
        <f>+D24+D23</f>
        <v>189000</v>
      </c>
      <c r="E25" s="30">
        <f>+E24+E23</f>
        <v>189000</v>
      </c>
      <c r="F25" s="427"/>
      <c r="G25" s="2"/>
    </row>
    <row r="26" spans="1:7" x14ac:dyDescent="0.25">
      <c r="A26" s="10">
        <v>22</v>
      </c>
      <c r="B26" s="11" t="s">
        <v>30</v>
      </c>
      <c r="C26" s="11" t="s">
        <v>31</v>
      </c>
      <c r="D26" s="28">
        <v>8500000</v>
      </c>
      <c r="E26" s="28">
        <v>8500000</v>
      </c>
      <c r="F26" s="427"/>
      <c r="G26" s="2" t="s">
        <v>613</v>
      </c>
    </row>
    <row r="27" spans="1:7" x14ac:dyDescent="0.25">
      <c r="A27" s="10">
        <v>23</v>
      </c>
      <c r="B27" s="11" t="s">
        <v>118</v>
      </c>
      <c r="C27" s="11" t="s">
        <v>32</v>
      </c>
      <c r="D27" s="28"/>
      <c r="E27" s="28"/>
      <c r="F27" s="427"/>
      <c r="G27" s="2"/>
    </row>
    <row r="28" spans="1:7" x14ac:dyDescent="0.25">
      <c r="A28" s="10">
        <v>24</v>
      </c>
      <c r="B28" s="11" t="s">
        <v>33</v>
      </c>
      <c r="C28" s="11" t="s">
        <v>34</v>
      </c>
      <c r="D28" s="28">
        <v>590000</v>
      </c>
      <c r="E28" s="28">
        <v>590000</v>
      </c>
      <c r="F28" s="427"/>
      <c r="G28" s="419"/>
    </row>
    <row r="29" spans="1:7" x14ac:dyDescent="0.25">
      <c r="A29" s="10">
        <v>25</v>
      </c>
      <c r="B29" s="11" t="s">
        <v>124</v>
      </c>
      <c r="C29" s="11" t="s">
        <v>35</v>
      </c>
      <c r="D29" s="28">
        <v>360000</v>
      </c>
      <c r="E29" s="28">
        <v>360000</v>
      </c>
      <c r="F29" s="427"/>
      <c r="G29" s="2" t="s">
        <v>614</v>
      </c>
    </row>
    <row r="30" spans="1:7" ht="30" x14ac:dyDescent="0.25">
      <c r="A30" s="10">
        <v>26</v>
      </c>
      <c r="B30" s="11" t="s">
        <v>125</v>
      </c>
      <c r="C30" s="11" t="s">
        <v>36</v>
      </c>
      <c r="D30" s="28">
        <v>2550000</v>
      </c>
      <c r="E30" s="28">
        <v>700000</v>
      </c>
      <c r="F30" s="427"/>
      <c r="G30" s="419" t="s">
        <v>615</v>
      </c>
    </row>
    <row r="31" spans="1:7" x14ac:dyDescent="0.25">
      <c r="A31" s="10">
        <v>27</v>
      </c>
      <c r="B31" s="12" t="s">
        <v>162</v>
      </c>
      <c r="C31" s="12" t="s">
        <v>37</v>
      </c>
      <c r="D31" s="30">
        <f>+D30+D29+D28+D27+D26</f>
        <v>12000000</v>
      </c>
      <c r="E31" s="30">
        <f>+E30+E29+E28+E27+E26</f>
        <v>10150000</v>
      </c>
      <c r="F31" s="427"/>
      <c r="G31" s="2"/>
    </row>
    <row r="32" spans="1:7" x14ac:dyDescent="0.25">
      <c r="A32" s="10">
        <v>28</v>
      </c>
      <c r="B32" s="11" t="s">
        <v>38</v>
      </c>
      <c r="C32" s="11" t="s">
        <v>39</v>
      </c>
      <c r="D32" s="28">
        <v>49133</v>
      </c>
      <c r="E32" s="28">
        <v>30000</v>
      </c>
      <c r="F32" s="427"/>
      <c r="G32" s="2"/>
    </row>
    <row r="33" spans="1:7" x14ac:dyDescent="0.25">
      <c r="A33" s="10">
        <v>29</v>
      </c>
      <c r="B33" s="12" t="s">
        <v>163</v>
      </c>
      <c r="C33" s="12" t="s">
        <v>40</v>
      </c>
      <c r="D33" s="30">
        <f>+D32</f>
        <v>49133</v>
      </c>
      <c r="E33" s="30">
        <f>+E32</f>
        <v>30000</v>
      </c>
      <c r="F33" s="427"/>
      <c r="G33" s="2"/>
    </row>
    <row r="34" spans="1:7" x14ac:dyDescent="0.25">
      <c r="A34" s="10">
        <v>30</v>
      </c>
      <c r="B34" s="14" t="s">
        <v>41</v>
      </c>
      <c r="C34" s="14" t="s">
        <v>42</v>
      </c>
      <c r="D34" s="28">
        <v>9035000</v>
      </c>
      <c r="E34" s="28">
        <f>+(E31+E22-6000000-10526000+E25)*0.27+6000000*0.18+10526000*0.05</f>
        <v>9655810</v>
      </c>
      <c r="F34" s="427"/>
      <c r="G34" s="2"/>
    </row>
    <row r="35" spans="1:7" x14ac:dyDescent="0.25">
      <c r="A35" s="10">
        <v>31</v>
      </c>
      <c r="B35" s="14" t="s">
        <v>126</v>
      </c>
      <c r="C35" s="14" t="s">
        <v>43</v>
      </c>
      <c r="D35" s="28">
        <v>2000000</v>
      </c>
      <c r="E35" s="28">
        <v>2000000</v>
      </c>
      <c r="F35" s="427"/>
      <c r="G35" s="2"/>
    </row>
    <row r="36" spans="1:7" x14ac:dyDescent="0.25">
      <c r="A36" s="10">
        <v>32</v>
      </c>
      <c r="B36" s="14" t="s">
        <v>165</v>
      </c>
      <c r="C36" s="11" t="s">
        <v>164</v>
      </c>
      <c r="D36" s="28">
        <v>2000</v>
      </c>
      <c r="E36" s="28">
        <v>2000</v>
      </c>
      <c r="F36" s="427"/>
      <c r="G36" s="2"/>
    </row>
    <row r="37" spans="1:7" x14ac:dyDescent="0.25">
      <c r="A37" s="10">
        <v>33</v>
      </c>
      <c r="B37" s="12" t="s">
        <v>166</v>
      </c>
      <c r="C37" s="12" t="s">
        <v>44</v>
      </c>
      <c r="D37" s="432">
        <f t="shared" ref="D37:E37" si="1">D34+D35+D36</f>
        <v>11037000</v>
      </c>
      <c r="E37" s="432">
        <f t="shared" si="1"/>
        <v>11657810</v>
      </c>
      <c r="F37" s="427"/>
      <c r="G37" s="2"/>
    </row>
    <row r="38" spans="1:7" x14ac:dyDescent="0.25">
      <c r="A38" s="10">
        <v>34</v>
      </c>
      <c r="B38" s="21" t="s">
        <v>182</v>
      </c>
      <c r="C38" s="13" t="s">
        <v>45</v>
      </c>
      <c r="D38" s="29">
        <f>D22+D25+D31+D33+D37</f>
        <v>55690133</v>
      </c>
      <c r="E38" s="29">
        <f>E22+E25+E31+E33+E37</f>
        <v>58026810</v>
      </c>
      <c r="F38" s="427"/>
      <c r="G38" s="2"/>
    </row>
    <row r="39" spans="1:7" x14ac:dyDescent="0.25">
      <c r="A39" s="10"/>
      <c r="B39" s="21"/>
      <c r="C39" s="11"/>
      <c r="D39" s="430"/>
      <c r="E39" s="28"/>
      <c r="F39" s="427"/>
      <c r="G39" s="419"/>
    </row>
    <row r="40" spans="1:7" x14ac:dyDescent="0.25">
      <c r="A40" s="445" t="s">
        <v>183</v>
      </c>
      <c r="B40" s="445"/>
      <c r="C40" s="11"/>
      <c r="D40" s="430"/>
      <c r="E40" s="30"/>
      <c r="F40" s="427"/>
      <c r="G40" s="2"/>
    </row>
    <row r="41" spans="1:7" x14ac:dyDescent="0.25">
      <c r="A41" s="10">
        <v>37</v>
      </c>
      <c r="B41" s="12" t="s">
        <v>127</v>
      </c>
      <c r="C41" s="12" t="s">
        <v>46</v>
      </c>
      <c r="D41" s="430"/>
      <c r="E41" s="2"/>
      <c r="F41" s="427"/>
      <c r="G41" s="2"/>
    </row>
    <row r="42" spans="1:7" x14ac:dyDescent="0.25">
      <c r="A42" s="10">
        <v>40</v>
      </c>
      <c r="B42" s="21" t="s">
        <v>184</v>
      </c>
      <c r="C42" s="13" t="s">
        <v>47</v>
      </c>
      <c r="D42" s="430"/>
      <c r="E42" s="28"/>
      <c r="F42" s="427"/>
      <c r="G42" s="2"/>
    </row>
    <row r="43" spans="1:7" x14ac:dyDescent="0.25">
      <c r="A43" s="10"/>
      <c r="B43" s="21"/>
      <c r="C43" s="11"/>
      <c r="D43" s="430"/>
      <c r="E43" s="28"/>
      <c r="F43" s="427"/>
      <c r="G43" s="2"/>
    </row>
    <row r="44" spans="1:7" x14ac:dyDescent="0.25">
      <c r="A44" s="501" t="s">
        <v>185</v>
      </c>
      <c r="B44" s="501"/>
      <c r="C44" s="11"/>
      <c r="D44" s="430"/>
      <c r="E44" s="28"/>
      <c r="F44" s="427"/>
      <c r="G44" s="2"/>
    </row>
    <row r="45" spans="1:7" x14ac:dyDescent="0.25">
      <c r="A45" s="10">
        <v>41</v>
      </c>
      <c r="B45" s="14" t="s">
        <v>48</v>
      </c>
      <c r="C45" s="14" t="s">
        <v>49</v>
      </c>
      <c r="D45" s="430"/>
      <c r="E45" s="29"/>
      <c r="F45" s="427"/>
      <c r="G45" s="2"/>
    </row>
    <row r="46" spans="1:7" x14ac:dyDescent="0.25">
      <c r="A46" s="10">
        <v>42</v>
      </c>
      <c r="B46" s="14" t="s">
        <v>157</v>
      </c>
      <c r="C46" s="14" t="s">
        <v>49</v>
      </c>
      <c r="D46" s="430"/>
      <c r="E46" s="2"/>
      <c r="F46" s="427"/>
      <c r="G46" s="2"/>
    </row>
    <row r="47" spans="1:7" x14ac:dyDescent="0.25">
      <c r="A47" s="10">
        <v>43</v>
      </c>
      <c r="B47" s="14" t="s">
        <v>128</v>
      </c>
      <c r="C47" s="14" t="s">
        <v>50</v>
      </c>
      <c r="D47" s="430"/>
      <c r="E47" s="2"/>
      <c r="F47" s="427"/>
      <c r="G47" s="2"/>
    </row>
    <row r="48" spans="1:7" x14ac:dyDescent="0.25">
      <c r="A48" s="10">
        <v>44</v>
      </c>
      <c r="B48" s="14" t="s">
        <v>129</v>
      </c>
      <c r="C48" s="11" t="s">
        <v>51</v>
      </c>
      <c r="D48" s="430"/>
      <c r="E48" s="28"/>
      <c r="F48" s="427"/>
      <c r="G48" s="2"/>
    </row>
    <row r="49" spans="1:7" x14ac:dyDescent="0.25">
      <c r="A49" s="10">
        <v>45</v>
      </c>
      <c r="B49" s="14" t="s">
        <v>130</v>
      </c>
      <c r="C49" s="11"/>
      <c r="D49" s="430"/>
      <c r="E49" s="28"/>
      <c r="F49" s="427"/>
      <c r="G49" s="2"/>
    </row>
    <row r="50" spans="1:7" x14ac:dyDescent="0.25">
      <c r="A50" s="10">
        <v>46</v>
      </c>
      <c r="B50" s="14" t="s">
        <v>52</v>
      </c>
      <c r="C50" s="11" t="s">
        <v>53</v>
      </c>
      <c r="D50" s="430"/>
      <c r="E50" s="28"/>
      <c r="F50" s="427"/>
      <c r="G50" s="2"/>
    </row>
    <row r="51" spans="1:7" x14ac:dyDescent="0.25">
      <c r="A51" s="10">
        <v>47</v>
      </c>
      <c r="B51" s="21" t="s">
        <v>186</v>
      </c>
      <c r="C51" s="13" t="s">
        <v>54</v>
      </c>
      <c r="D51" s="430"/>
      <c r="E51" s="28"/>
      <c r="F51" s="427"/>
      <c r="G51" s="2"/>
    </row>
    <row r="52" spans="1:7" x14ac:dyDescent="0.25">
      <c r="A52" s="10"/>
      <c r="B52" s="21"/>
      <c r="C52" s="11"/>
      <c r="D52" s="430"/>
      <c r="E52" s="28"/>
      <c r="F52" s="427"/>
      <c r="G52" s="2"/>
    </row>
    <row r="53" spans="1:7" x14ac:dyDescent="0.25">
      <c r="A53" s="501" t="s">
        <v>187</v>
      </c>
      <c r="B53" s="501"/>
      <c r="C53" s="11"/>
      <c r="D53" s="430"/>
      <c r="E53" s="28"/>
      <c r="F53" s="427"/>
      <c r="G53" s="2"/>
    </row>
    <row r="54" spans="1:7" x14ac:dyDescent="0.25">
      <c r="A54" s="10">
        <v>48</v>
      </c>
      <c r="B54" s="12" t="s">
        <v>131</v>
      </c>
      <c r="C54" s="12" t="s">
        <v>55</v>
      </c>
      <c r="D54" s="430"/>
      <c r="E54" s="28"/>
      <c r="F54" s="427"/>
      <c r="G54" s="2"/>
    </row>
    <row r="55" spans="1:7" x14ac:dyDescent="0.25">
      <c r="A55" s="10">
        <v>51</v>
      </c>
      <c r="B55" s="12" t="s">
        <v>56</v>
      </c>
      <c r="C55" s="12" t="s">
        <v>57</v>
      </c>
      <c r="D55" s="430"/>
      <c r="E55" s="430">
        <v>2500000</v>
      </c>
      <c r="F55" s="427"/>
      <c r="G55" s="2"/>
    </row>
    <row r="56" spans="1:7" x14ac:dyDescent="0.25">
      <c r="A56" s="10">
        <v>53</v>
      </c>
      <c r="B56" s="12" t="s">
        <v>58</v>
      </c>
      <c r="C56" s="12" t="s">
        <v>59</v>
      </c>
      <c r="D56" s="430"/>
      <c r="E56" s="30">
        <v>675000</v>
      </c>
      <c r="F56" s="427"/>
      <c r="G56" s="2"/>
    </row>
    <row r="57" spans="1:7" x14ac:dyDescent="0.25">
      <c r="A57" s="10">
        <v>54</v>
      </c>
      <c r="B57" s="21" t="s">
        <v>188</v>
      </c>
      <c r="C57" s="13" t="s">
        <v>60</v>
      </c>
      <c r="D57" s="430"/>
      <c r="E57" s="29">
        <f>+E56+E55</f>
        <v>3175000</v>
      </c>
      <c r="F57" s="427"/>
      <c r="G57" s="2"/>
    </row>
    <row r="58" spans="1:7" x14ac:dyDescent="0.25">
      <c r="A58" s="10"/>
      <c r="B58" s="21"/>
      <c r="C58" s="11"/>
      <c r="D58" s="430"/>
      <c r="E58" s="30"/>
      <c r="F58" s="427"/>
      <c r="G58" s="2"/>
    </row>
    <row r="59" spans="1:7" x14ac:dyDescent="0.25">
      <c r="A59" s="502" t="s">
        <v>189</v>
      </c>
      <c r="B59" s="502"/>
      <c r="C59" s="11"/>
      <c r="D59" s="430"/>
      <c r="E59" s="30"/>
      <c r="F59" s="427"/>
      <c r="G59" s="2"/>
    </row>
    <row r="60" spans="1:7" x14ac:dyDescent="0.25">
      <c r="A60" s="10">
        <v>55</v>
      </c>
      <c r="B60" s="12" t="s">
        <v>61</v>
      </c>
      <c r="C60" s="12" t="s">
        <v>62</v>
      </c>
      <c r="D60" s="430"/>
      <c r="E60" s="30"/>
      <c r="F60" s="427"/>
      <c r="G60" s="2"/>
    </row>
    <row r="61" spans="1:7" x14ac:dyDescent="0.25">
      <c r="A61" s="10">
        <v>56</v>
      </c>
      <c r="B61" s="12" t="s">
        <v>63</v>
      </c>
      <c r="C61" s="12" t="s">
        <v>64</v>
      </c>
      <c r="D61" s="430"/>
      <c r="E61" s="30"/>
      <c r="F61" s="427"/>
      <c r="G61" s="2"/>
    </row>
    <row r="62" spans="1:7" x14ac:dyDescent="0.25">
      <c r="A62" s="10">
        <v>57</v>
      </c>
      <c r="B62" s="21" t="s">
        <v>190</v>
      </c>
      <c r="C62" s="13" t="s">
        <v>65</v>
      </c>
      <c r="D62" s="430"/>
      <c r="E62" s="29"/>
      <c r="F62" s="427"/>
      <c r="G62" s="2"/>
    </row>
    <row r="63" spans="1:7" x14ac:dyDescent="0.25">
      <c r="A63" s="10"/>
      <c r="B63" s="13"/>
      <c r="C63" s="11"/>
      <c r="D63" s="430"/>
      <c r="E63" s="2"/>
      <c r="F63" s="427"/>
      <c r="G63" s="2"/>
    </row>
    <row r="64" spans="1:7" x14ac:dyDescent="0.25">
      <c r="A64" s="501" t="s">
        <v>191</v>
      </c>
      <c r="B64" s="501"/>
      <c r="C64" s="11"/>
      <c r="D64" s="430"/>
      <c r="E64" s="2"/>
      <c r="F64" s="427"/>
      <c r="G64" s="2"/>
    </row>
    <row r="65" spans="1:7" x14ac:dyDescent="0.25">
      <c r="A65" s="10">
        <v>58</v>
      </c>
      <c r="B65" s="12" t="s">
        <v>133</v>
      </c>
      <c r="C65" s="12" t="s">
        <v>66</v>
      </c>
      <c r="D65" s="430"/>
      <c r="E65" s="28"/>
      <c r="F65" s="427"/>
      <c r="G65" s="2"/>
    </row>
    <row r="66" spans="1:7" x14ac:dyDescent="0.25">
      <c r="A66" s="10">
        <v>59</v>
      </c>
      <c r="B66" s="14" t="s">
        <v>134</v>
      </c>
      <c r="C66" s="11"/>
      <c r="D66" s="430"/>
      <c r="E66" s="28"/>
      <c r="F66" s="427"/>
      <c r="G66" s="2"/>
    </row>
    <row r="67" spans="1:7" x14ac:dyDescent="0.25">
      <c r="A67" s="10">
        <v>60</v>
      </c>
      <c r="B67" s="12" t="s">
        <v>563</v>
      </c>
      <c r="C67" s="12" t="s">
        <v>564</v>
      </c>
      <c r="D67" s="430"/>
      <c r="E67" s="28"/>
      <c r="F67" s="427"/>
      <c r="G67" s="2"/>
    </row>
    <row r="68" spans="1:7" x14ac:dyDescent="0.25">
      <c r="A68" s="10">
        <v>61</v>
      </c>
      <c r="B68" s="13" t="s">
        <v>158</v>
      </c>
      <c r="C68" s="13" t="s">
        <v>67</v>
      </c>
      <c r="D68" s="430"/>
      <c r="E68" s="28"/>
      <c r="F68" s="427"/>
      <c r="G68" s="2"/>
    </row>
    <row r="69" spans="1:7" x14ac:dyDescent="0.25">
      <c r="A69" s="10"/>
      <c r="B69" s="13"/>
      <c r="C69" s="11"/>
      <c r="D69" s="430"/>
      <c r="E69" s="2"/>
      <c r="F69" s="427"/>
      <c r="G69" s="2"/>
    </row>
    <row r="70" spans="1:7" x14ac:dyDescent="0.25">
      <c r="A70" s="10"/>
      <c r="B70" s="13"/>
      <c r="C70" s="11"/>
      <c r="D70" s="430"/>
      <c r="E70" s="2"/>
      <c r="F70" s="427"/>
      <c r="G70" s="2"/>
    </row>
    <row r="71" spans="1:7" ht="15.75" x14ac:dyDescent="0.25">
      <c r="A71" s="10">
        <v>62</v>
      </c>
      <c r="B71" s="15" t="s">
        <v>167</v>
      </c>
      <c r="C71" s="15" t="s">
        <v>68</v>
      </c>
      <c r="D71" s="31">
        <f>D15+D17+D38+D42+D51+D57+D62+D68</f>
        <v>80368172</v>
      </c>
      <c r="E71" s="31">
        <f>E15+E17+E38+E42+E51+E57+E62+E68</f>
        <v>87693814</v>
      </c>
      <c r="F71" s="427"/>
      <c r="G71" s="2"/>
    </row>
    <row r="72" spans="1:7" ht="15.75" x14ac:dyDescent="0.25">
      <c r="A72" s="10"/>
      <c r="B72" s="15"/>
      <c r="C72" s="11"/>
      <c r="D72" s="430"/>
      <c r="E72" s="28"/>
      <c r="F72" s="427"/>
      <c r="G72" s="2"/>
    </row>
    <row r="73" spans="1:7" x14ac:dyDescent="0.25">
      <c r="A73" s="501" t="s">
        <v>192</v>
      </c>
      <c r="B73" s="501"/>
      <c r="C73" s="11"/>
      <c r="D73" s="430"/>
      <c r="E73" s="30"/>
      <c r="F73" s="427"/>
      <c r="G73" s="2"/>
    </row>
    <row r="74" spans="1:7" x14ac:dyDescent="0.25">
      <c r="A74" s="10">
        <v>63</v>
      </c>
      <c r="B74" s="11" t="s">
        <v>135</v>
      </c>
      <c r="C74" s="11" t="s">
        <v>69</v>
      </c>
      <c r="D74" s="430"/>
      <c r="E74" s="29"/>
      <c r="F74" s="427"/>
      <c r="G74" s="2"/>
    </row>
    <row r="75" spans="1:7" x14ac:dyDescent="0.25">
      <c r="A75" s="10">
        <v>64</v>
      </c>
      <c r="B75" s="11" t="s">
        <v>168</v>
      </c>
      <c r="C75" s="11" t="s">
        <v>70</v>
      </c>
      <c r="D75" s="430"/>
      <c r="E75" s="2"/>
      <c r="F75" s="427"/>
      <c r="G75" s="2"/>
    </row>
    <row r="76" spans="1:7" x14ac:dyDescent="0.25">
      <c r="A76" s="10">
        <v>65</v>
      </c>
      <c r="B76" s="11" t="s">
        <v>71</v>
      </c>
      <c r="C76" s="11" t="s">
        <v>72</v>
      </c>
      <c r="D76" s="430"/>
      <c r="E76" s="2"/>
      <c r="F76" s="427"/>
      <c r="G76" s="2"/>
    </row>
    <row r="77" spans="1:7" ht="15.75" x14ac:dyDescent="0.25">
      <c r="A77" s="10">
        <v>66</v>
      </c>
      <c r="B77" s="11" t="s">
        <v>136</v>
      </c>
      <c r="C77" s="11" t="s">
        <v>73</v>
      </c>
      <c r="D77" s="430"/>
      <c r="E77" s="31"/>
      <c r="F77" s="427"/>
      <c r="G77" s="2"/>
    </row>
    <row r="78" spans="1:7" x14ac:dyDescent="0.25">
      <c r="A78" s="10">
        <v>67</v>
      </c>
      <c r="B78" s="12" t="s">
        <v>169</v>
      </c>
      <c r="C78" s="12" t="s">
        <v>74</v>
      </c>
      <c r="D78" s="430"/>
      <c r="E78" s="2"/>
      <c r="F78" s="427"/>
      <c r="G78" s="2"/>
    </row>
    <row r="79" spans="1:7" ht="15.75" x14ac:dyDescent="0.25">
      <c r="A79" s="10">
        <v>68</v>
      </c>
      <c r="B79" s="36" t="s">
        <v>198</v>
      </c>
      <c r="C79" s="15" t="s">
        <v>75</v>
      </c>
      <c r="D79" s="430"/>
      <c r="E79" s="2"/>
      <c r="F79" s="427"/>
      <c r="G79" s="2"/>
    </row>
    <row r="80" spans="1:7" ht="15.75" x14ac:dyDescent="0.25">
      <c r="A80" s="10"/>
      <c r="B80" s="15"/>
      <c r="C80" s="11"/>
      <c r="D80" s="430"/>
      <c r="E80" s="28"/>
      <c r="F80" s="427"/>
      <c r="G80" s="2"/>
    </row>
    <row r="81" spans="1:7" x14ac:dyDescent="0.25">
      <c r="A81" s="501" t="s">
        <v>193</v>
      </c>
      <c r="B81" s="501"/>
      <c r="C81" s="11"/>
      <c r="D81" s="430"/>
      <c r="E81" s="28"/>
      <c r="F81" s="427"/>
      <c r="G81" s="2"/>
    </row>
    <row r="82" spans="1:7" x14ac:dyDescent="0.25">
      <c r="A82" s="10">
        <v>69</v>
      </c>
      <c r="B82" s="11" t="s">
        <v>76</v>
      </c>
      <c r="C82" s="11" t="s">
        <v>77</v>
      </c>
      <c r="D82" s="430"/>
      <c r="E82" s="28"/>
      <c r="F82" s="427"/>
      <c r="G82" s="2"/>
    </row>
    <row r="83" spans="1:7" x14ac:dyDescent="0.25">
      <c r="A83" s="10">
        <v>70</v>
      </c>
      <c r="B83" s="11" t="s">
        <v>78</v>
      </c>
      <c r="C83" s="11" t="s">
        <v>79</v>
      </c>
      <c r="D83" s="430"/>
      <c r="E83" s="28"/>
      <c r="F83" s="427"/>
      <c r="G83" s="2"/>
    </row>
    <row r="84" spans="1:7" x14ac:dyDescent="0.25">
      <c r="A84" s="10">
        <v>71</v>
      </c>
      <c r="B84" s="11" t="s">
        <v>137</v>
      </c>
      <c r="C84" s="11" t="s">
        <v>80</v>
      </c>
      <c r="D84" s="430"/>
      <c r="E84" s="28"/>
      <c r="F84" s="427"/>
      <c r="G84" s="2"/>
    </row>
    <row r="85" spans="1:7" x14ac:dyDescent="0.25">
      <c r="A85" s="10">
        <v>72</v>
      </c>
      <c r="B85" s="11" t="s">
        <v>138</v>
      </c>
      <c r="C85" s="11" t="s">
        <v>81</v>
      </c>
      <c r="D85" s="430"/>
      <c r="E85" s="29"/>
      <c r="F85" s="427"/>
      <c r="G85" s="2"/>
    </row>
    <row r="86" spans="1:7" x14ac:dyDescent="0.25">
      <c r="A86" s="10">
        <v>73</v>
      </c>
      <c r="B86" s="11" t="s">
        <v>82</v>
      </c>
      <c r="C86" s="11" t="s">
        <v>83</v>
      </c>
      <c r="D86" s="430"/>
      <c r="E86" s="2"/>
      <c r="F86" s="427"/>
      <c r="G86" s="2"/>
    </row>
    <row r="87" spans="1:7" x14ac:dyDescent="0.25">
      <c r="A87" s="10">
        <v>74</v>
      </c>
      <c r="B87" s="11" t="s">
        <v>565</v>
      </c>
      <c r="C87" s="11" t="s">
        <v>566</v>
      </c>
      <c r="D87" s="430"/>
      <c r="E87" s="28"/>
      <c r="F87" s="427"/>
      <c r="G87" s="2"/>
    </row>
    <row r="88" spans="1:7" x14ac:dyDescent="0.25">
      <c r="A88" s="10">
        <v>75</v>
      </c>
      <c r="B88" s="12" t="s">
        <v>175</v>
      </c>
      <c r="C88" s="12" t="s">
        <v>84</v>
      </c>
      <c r="D88" s="430"/>
      <c r="E88" s="28"/>
      <c r="F88" s="427"/>
      <c r="G88" s="2"/>
    </row>
    <row r="89" spans="1:7" x14ac:dyDescent="0.25">
      <c r="A89" s="10">
        <v>76</v>
      </c>
      <c r="B89" s="12" t="s">
        <v>117</v>
      </c>
      <c r="C89" s="12" t="s">
        <v>85</v>
      </c>
      <c r="D89" s="430"/>
      <c r="E89" s="28"/>
      <c r="F89" s="427"/>
      <c r="G89" s="2"/>
    </row>
    <row r="90" spans="1:7" x14ac:dyDescent="0.25">
      <c r="A90" s="10">
        <v>81</v>
      </c>
      <c r="B90" s="13" t="s">
        <v>176</v>
      </c>
      <c r="C90" s="13" t="s">
        <v>86</v>
      </c>
      <c r="D90" s="430"/>
      <c r="E90" s="28"/>
      <c r="F90" s="427"/>
      <c r="G90" s="2"/>
    </row>
    <row r="91" spans="1:7" x14ac:dyDescent="0.25">
      <c r="A91" s="10"/>
      <c r="B91" s="13"/>
      <c r="C91" s="11"/>
      <c r="D91" s="430"/>
      <c r="E91" s="28"/>
      <c r="F91" s="427"/>
      <c r="G91" s="2"/>
    </row>
    <row r="92" spans="1:7" x14ac:dyDescent="0.25">
      <c r="A92" s="501" t="s">
        <v>194</v>
      </c>
      <c r="B92" s="501"/>
      <c r="C92" s="11"/>
      <c r="D92" s="430"/>
      <c r="E92" s="28"/>
      <c r="F92" s="427"/>
      <c r="G92" s="2"/>
    </row>
    <row r="93" spans="1:7" x14ac:dyDescent="0.25">
      <c r="A93" s="10">
        <v>82</v>
      </c>
      <c r="B93" s="11" t="s">
        <v>139</v>
      </c>
      <c r="C93" s="11" t="s">
        <v>87</v>
      </c>
      <c r="D93" s="430"/>
      <c r="E93" s="28"/>
      <c r="F93" s="427"/>
      <c r="G93" s="2"/>
    </row>
    <row r="94" spans="1:7" x14ac:dyDescent="0.25">
      <c r="A94" s="10">
        <v>84</v>
      </c>
      <c r="B94" s="13" t="s">
        <v>195</v>
      </c>
      <c r="C94" s="13" t="s">
        <v>88</v>
      </c>
      <c r="D94" s="430"/>
      <c r="E94" s="28"/>
      <c r="F94" s="427"/>
      <c r="G94" s="2"/>
    </row>
    <row r="95" spans="1:7" x14ac:dyDescent="0.25">
      <c r="A95" s="10"/>
      <c r="B95" s="13"/>
      <c r="C95" s="11"/>
      <c r="D95" s="430"/>
      <c r="E95" s="28"/>
      <c r="F95" s="427"/>
      <c r="G95" s="2"/>
    </row>
    <row r="96" spans="1:7" x14ac:dyDescent="0.25">
      <c r="A96" s="501" t="s">
        <v>196</v>
      </c>
      <c r="B96" s="501"/>
      <c r="C96" s="11"/>
      <c r="D96" s="430"/>
      <c r="E96" s="2"/>
      <c r="F96" s="427"/>
      <c r="G96" s="2"/>
    </row>
    <row r="97" spans="1:7" x14ac:dyDescent="0.25">
      <c r="A97" s="10">
        <v>85</v>
      </c>
      <c r="B97" s="12" t="s">
        <v>140</v>
      </c>
      <c r="C97" s="12" t="s">
        <v>89</v>
      </c>
      <c r="D97" s="430"/>
      <c r="E97" s="2"/>
      <c r="F97" s="427"/>
      <c r="G97" s="2"/>
    </row>
    <row r="98" spans="1:7" x14ac:dyDescent="0.25">
      <c r="A98" s="10">
        <v>87</v>
      </c>
      <c r="B98" s="11" t="s">
        <v>141</v>
      </c>
      <c r="C98" s="11" t="s">
        <v>90</v>
      </c>
      <c r="D98" s="430"/>
      <c r="E98" s="28"/>
      <c r="F98" s="427"/>
      <c r="G98" s="2"/>
    </row>
    <row r="99" spans="1:7" x14ac:dyDescent="0.25">
      <c r="A99" s="10">
        <v>89</v>
      </c>
      <c r="B99" s="11" t="s">
        <v>142</v>
      </c>
      <c r="C99" s="11" t="s">
        <v>91</v>
      </c>
      <c r="D99" s="430"/>
      <c r="E99" s="29"/>
      <c r="F99" s="427"/>
      <c r="G99" s="2"/>
    </row>
    <row r="100" spans="1:7" x14ac:dyDescent="0.25">
      <c r="A100" s="10">
        <v>92</v>
      </c>
      <c r="B100" s="12" t="s">
        <v>170</v>
      </c>
      <c r="C100" s="12" t="s">
        <v>92</v>
      </c>
      <c r="D100" s="430"/>
      <c r="E100" s="2"/>
      <c r="F100" s="427"/>
      <c r="G100" s="2"/>
    </row>
    <row r="101" spans="1:7" x14ac:dyDescent="0.25">
      <c r="A101" s="10">
        <v>93</v>
      </c>
      <c r="B101" s="12" t="s">
        <v>143</v>
      </c>
      <c r="C101" s="12" t="s">
        <v>93</v>
      </c>
      <c r="D101" s="430"/>
      <c r="E101" s="2"/>
      <c r="F101" s="427"/>
      <c r="G101" s="2"/>
    </row>
    <row r="102" spans="1:7" x14ac:dyDescent="0.25">
      <c r="A102" s="10">
        <v>94</v>
      </c>
      <c r="B102" s="21" t="s">
        <v>197</v>
      </c>
      <c r="C102" s="13" t="s">
        <v>94</v>
      </c>
      <c r="D102" s="430"/>
      <c r="E102" s="2"/>
      <c r="F102" s="427"/>
      <c r="G102" s="2"/>
    </row>
    <row r="103" spans="1:7" x14ac:dyDescent="0.25">
      <c r="A103" s="16"/>
      <c r="B103" s="21"/>
      <c r="C103" s="11"/>
      <c r="D103" s="430"/>
      <c r="E103" s="28"/>
      <c r="F103" s="427"/>
      <c r="G103" s="2"/>
    </row>
    <row r="104" spans="1:7" x14ac:dyDescent="0.25">
      <c r="A104" s="501" t="s">
        <v>199</v>
      </c>
      <c r="B104" s="501"/>
      <c r="C104" s="11"/>
      <c r="D104" s="430"/>
      <c r="E104" s="28"/>
      <c r="F104" s="427"/>
      <c r="G104" s="2"/>
    </row>
    <row r="105" spans="1:7" x14ac:dyDescent="0.25">
      <c r="A105" s="10">
        <v>95</v>
      </c>
      <c r="B105" s="385" t="s">
        <v>520</v>
      </c>
      <c r="C105" s="11" t="s">
        <v>521</v>
      </c>
      <c r="D105" s="430"/>
      <c r="E105" s="28"/>
      <c r="F105" s="427"/>
      <c r="G105" s="2"/>
    </row>
    <row r="106" spans="1:7" x14ac:dyDescent="0.25">
      <c r="A106" s="10">
        <v>96</v>
      </c>
      <c r="B106" s="11" t="s">
        <v>144</v>
      </c>
      <c r="C106" s="11" t="s">
        <v>95</v>
      </c>
      <c r="D106" s="430"/>
      <c r="E106" s="28"/>
      <c r="F106" s="427"/>
      <c r="G106" s="2"/>
    </row>
    <row r="107" spans="1:7" x14ac:dyDescent="0.25">
      <c r="A107" s="10">
        <v>97</v>
      </c>
      <c r="B107" s="11" t="s">
        <v>145</v>
      </c>
      <c r="C107" s="11" t="s">
        <v>96</v>
      </c>
      <c r="D107" s="430"/>
      <c r="E107" s="28"/>
      <c r="F107" s="427"/>
      <c r="G107" s="2"/>
    </row>
    <row r="108" spans="1:7" x14ac:dyDescent="0.25">
      <c r="A108" s="10">
        <v>98</v>
      </c>
      <c r="B108" s="11" t="s">
        <v>146</v>
      </c>
      <c r="C108" s="11" t="s">
        <v>97</v>
      </c>
      <c r="D108" s="430"/>
      <c r="E108" s="28"/>
      <c r="F108" s="427"/>
      <c r="G108" s="2"/>
    </row>
    <row r="109" spans="1:7" x14ac:dyDescent="0.25">
      <c r="A109" s="10">
        <v>99</v>
      </c>
      <c r="B109" s="11" t="s">
        <v>147</v>
      </c>
      <c r="C109" s="11"/>
      <c r="D109" s="430"/>
      <c r="E109" s="28"/>
      <c r="F109" s="427"/>
      <c r="G109" s="2"/>
    </row>
    <row r="110" spans="1:7" ht="30" x14ac:dyDescent="0.25">
      <c r="A110" s="10">
        <v>100</v>
      </c>
      <c r="B110" s="11" t="s">
        <v>98</v>
      </c>
      <c r="C110" s="11" t="s">
        <v>99</v>
      </c>
      <c r="D110" s="28">
        <v>19896473</v>
      </c>
      <c r="E110" s="28">
        <v>28183000</v>
      </c>
      <c r="F110" s="427"/>
      <c r="G110" s="419" t="s">
        <v>616</v>
      </c>
    </row>
    <row r="111" spans="1:7" x14ac:dyDescent="0.25">
      <c r="A111" s="10">
        <v>101</v>
      </c>
      <c r="B111" s="11" t="s">
        <v>100</v>
      </c>
      <c r="C111" s="11" t="s">
        <v>101</v>
      </c>
      <c r="D111" s="28">
        <v>5597047</v>
      </c>
      <c r="E111" s="28">
        <f>+E110*0.27</f>
        <v>7609410.0000000009</v>
      </c>
      <c r="F111" s="427"/>
      <c r="G111" s="2"/>
    </row>
    <row r="112" spans="1:7" x14ac:dyDescent="0.25">
      <c r="A112" s="10">
        <v>102</v>
      </c>
      <c r="B112" s="11" t="s">
        <v>148</v>
      </c>
      <c r="C112" s="11" t="s">
        <v>102</v>
      </c>
      <c r="D112" s="28">
        <v>66000</v>
      </c>
      <c r="E112" s="28">
        <v>2000</v>
      </c>
      <c r="F112" s="427"/>
      <c r="G112" s="2" t="s">
        <v>610</v>
      </c>
    </row>
    <row r="113" spans="1:8" x14ac:dyDescent="0.25">
      <c r="A113" s="10">
        <v>103</v>
      </c>
      <c r="B113" s="13" t="s">
        <v>201</v>
      </c>
      <c r="C113" s="13" t="s">
        <v>103</v>
      </c>
      <c r="D113" s="431">
        <f>D106+D107+D108+D111+D112+D110</f>
        <v>25559520</v>
      </c>
      <c r="E113" s="431">
        <f>E106+E107+E108+E111+E112+E110</f>
        <v>35794410</v>
      </c>
      <c r="F113" s="427"/>
      <c r="G113" s="2"/>
    </row>
    <row r="114" spans="1:8" x14ac:dyDescent="0.25">
      <c r="A114" s="16"/>
      <c r="B114" s="13"/>
      <c r="C114" s="11"/>
      <c r="D114" s="430"/>
      <c r="E114" s="28"/>
      <c r="F114" s="427"/>
      <c r="G114" s="2"/>
    </row>
    <row r="115" spans="1:8" x14ac:dyDescent="0.25">
      <c r="A115" s="501" t="s">
        <v>200</v>
      </c>
      <c r="B115" s="501"/>
      <c r="C115" s="11"/>
      <c r="D115" s="430"/>
      <c r="E115" s="28"/>
      <c r="F115" s="427"/>
      <c r="G115" s="2"/>
    </row>
    <row r="116" spans="1:8" x14ac:dyDescent="0.25">
      <c r="A116" s="10">
        <v>104</v>
      </c>
      <c r="B116" s="12" t="s">
        <v>149</v>
      </c>
      <c r="C116" s="12" t="s">
        <v>104</v>
      </c>
      <c r="D116" s="430"/>
      <c r="E116" s="28"/>
      <c r="F116" s="427"/>
      <c r="G116" s="2"/>
    </row>
    <row r="117" spans="1:8" x14ac:dyDescent="0.25">
      <c r="A117" s="10">
        <v>105</v>
      </c>
      <c r="B117" s="12" t="s">
        <v>105</v>
      </c>
      <c r="C117" s="12" t="s">
        <v>106</v>
      </c>
      <c r="D117" s="430"/>
      <c r="E117" s="28"/>
      <c r="F117" s="427"/>
      <c r="G117" s="2"/>
    </row>
    <row r="118" spans="1:8" x14ac:dyDescent="0.25">
      <c r="A118" s="10">
        <v>106</v>
      </c>
      <c r="B118" s="12" t="s">
        <v>594</v>
      </c>
      <c r="C118" s="12" t="s">
        <v>595</v>
      </c>
      <c r="D118" s="430"/>
      <c r="E118" s="2"/>
      <c r="F118" s="427"/>
      <c r="G118" s="2"/>
    </row>
    <row r="119" spans="1:8" x14ac:dyDescent="0.25">
      <c r="A119" s="10">
        <v>107</v>
      </c>
      <c r="B119" s="13" t="s">
        <v>171</v>
      </c>
      <c r="C119" s="13" t="s">
        <v>107</v>
      </c>
      <c r="D119" s="430"/>
      <c r="E119" s="2"/>
      <c r="F119" s="427"/>
      <c r="G119" s="2"/>
    </row>
    <row r="120" spans="1:8" x14ac:dyDescent="0.25">
      <c r="A120" s="16"/>
      <c r="B120" s="13"/>
      <c r="C120" s="11"/>
      <c r="D120" s="430"/>
      <c r="E120" s="2"/>
      <c r="F120" s="427"/>
      <c r="G120" s="2"/>
    </row>
    <row r="121" spans="1:8" x14ac:dyDescent="0.25">
      <c r="A121" s="446" t="s">
        <v>526</v>
      </c>
      <c r="B121" s="447"/>
      <c r="C121" s="13"/>
      <c r="D121" s="430"/>
      <c r="E121" s="28"/>
      <c r="F121" s="427"/>
      <c r="G121" s="2"/>
    </row>
    <row r="122" spans="1:8" x14ac:dyDescent="0.25">
      <c r="A122" s="10">
        <v>108</v>
      </c>
      <c r="B122" s="14" t="s">
        <v>522</v>
      </c>
      <c r="C122" s="14" t="s">
        <v>523</v>
      </c>
      <c r="D122" s="430"/>
      <c r="E122" s="28"/>
      <c r="F122" s="427"/>
      <c r="G122" s="2"/>
    </row>
    <row r="123" spans="1:8" x14ac:dyDescent="0.25">
      <c r="A123" s="10">
        <v>109</v>
      </c>
      <c r="B123" s="21" t="s">
        <v>524</v>
      </c>
      <c r="C123" s="13" t="s">
        <v>525</v>
      </c>
      <c r="D123" s="430"/>
      <c r="E123" s="28"/>
      <c r="F123" s="427"/>
      <c r="G123" s="2"/>
    </row>
    <row r="124" spans="1:8" x14ac:dyDescent="0.25">
      <c r="A124" s="16"/>
      <c r="B124" s="21"/>
      <c r="C124" s="13"/>
      <c r="D124" s="430"/>
      <c r="E124" s="28"/>
      <c r="F124" s="427"/>
      <c r="G124" s="2"/>
      <c r="H124" s="32"/>
    </row>
    <row r="125" spans="1:8" ht="15.75" x14ac:dyDescent="0.25">
      <c r="A125" s="10">
        <v>110</v>
      </c>
      <c r="B125" s="15" t="s">
        <v>203</v>
      </c>
      <c r="C125" s="15" t="s">
        <v>108</v>
      </c>
      <c r="D125" s="433">
        <f>D90+D94+D102+D113+D119</f>
        <v>25559520</v>
      </c>
      <c r="E125" s="433">
        <f>E90+E94+E102+E113+E119</f>
        <v>35794410</v>
      </c>
      <c r="F125" s="427"/>
      <c r="G125" s="419"/>
      <c r="H125" s="32"/>
    </row>
    <row r="126" spans="1:8" x14ac:dyDescent="0.25">
      <c r="A126" s="10">
        <v>111</v>
      </c>
      <c r="B126" s="11" t="s">
        <v>150</v>
      </c>
      <c r="C126" s="11" t="s">
        <v>109</v>
      </c>
      <c r="D126" s="430"/>
      <c r="E126" s="28"/>
      <c r="F126" s="427"/>
      <c r="G126" s="2"/>
    </row>
    <row r="127" spans="1:8" x14ac:dyDescent="0.25">
      <c r="A127" s="10">
        <v>112</v>
      </c>
      <c r="B127" s="11" t="s">
        <v>172</v>
      </c>
      <c r="C127" s="11" t="s">
        <v>110</v>
      </c>
      <c r="D127" s="430"/>
      <c r="E127" s="28"/>
      <c r="F127" s="427"/>
      <c r="G127" s="2"/>
    </row>
    <row r="128" spans="1:8" x14ac:dyDescent="0.25">
      <c r="A128" s="10">
        <v>113</v>
      </c>
      <c r="B128" s="11" t="s">
        <v>111</v>
      </c>
      <c r="C128" s="11" t="s">
        <v>112</v>
      </c>
      <c r="D128" s="28">
        <v>5252870</v>
      </c>
      <c r="E128" s="28"/>
      <c r="F128" s="427"/>
      <c r="G128" s="2"/>
    </row>
    <row r="129" spans="1:7" x14ac:dyDescent="0.25">
      <c r="A129" s="10">
        <v>114</v>
      </c>
      <c r="B129" s="11" t="s">
        <v>173</v>
      </c>
      <c r="C129" s="11" t="s">
        <v>151</v>
      </c>
      <c r="D129" s="28">
        <f>+D128</f>
        <v>5252870</v>
      </c>
      <c r="E129" s="28"/>
      <c r="F129" s="427"/>
      <c r="G129" s="2"/>
    </row>
    <row r="130" spans="1:7" x14ac:dyDescent="0.25">
      <c r="A130" s="10">
        <v>115</v>
      </c>
      <c r="B130" s="11" t="s">
        <v>527</v>
      </c>
      <c r="C130" s="11" t="s">
        <v>528</v>
      </c>
      <c r="D130" s="430"/>
      <c r="E130" s="28"/>
      <c r="F130" s="427"/>
      <c r="G130" s="2"/>
    </row>
    <row r="131" spans="1:7" x14ac:dyDescent="0.25">
      <c r="A131" s="10">
        <v>116</v>
      </c>
      <c r="B131" s="11" t="s">
        <v>113</v>
      </c>
      <c r="C131" s="11" t="s">
        <v>114</v>
      </c>
      <c r="D131" s="430">
        <v>49555782</v>
      </c>
      <c r="E131" s="28">
        <v>51899404</v>
      </c>
      <c r="F131" s="427"/>
      <c r="G131" s="428"/>
    </row>
    <row r="132" spans="1:7" x14ac:dyDescent="0.25">
      <c r="A132" s="10">
        <v>117</v>
      </c>
      <c r="B132" s="12" t="s">
        <v>174</v>
      </c>
      <c r="C132" s="12" t="s">
        <v>115</v>
      </c>
      <c r="D132" s="28">
        <f>+D131+D129</f>
        <v>54808652</v>
      </c>
      <c r="E132" s="28">
        <f>+E131+E129</f>
        <v>51899404</v>
      </c>
      <c r="F132" s="427"/>
      <c r="G132" s="2"/>
    </row>
    <row r="133" spans="1:7" ht="15.75" x14ac:dyDescent="0.25">
      <c r="A133" s="10">
        <v>118</v>
      </c>
      <c r="B133" s="36" t="s">
        <v>202</v>
      </c>
      <c r="C133" s="15" t="s">
        <v>116</v>
      </c>
      <c r="D133" s="31">
        <f t="shared" ref="D133:E133" si="2">D132</f>
        <v>54808652</v>
      </c>
      <c r="E133" s="31">
        <f t="shared" si="2"/>
        <v>51899404</v>
      </c>
      <c r="F133" s="427"/>
      <c r="G133" s="2"/>
    </row>
    <row r="134" spans="1:7" x14ac:dyDescent="0.25">
      <c r="A134" s="10">
        <v>119</v>
      </c>
      <c r="B134" s="11"/>
      <c r="C134" s="11"/>
      <c r="D134" s="430"/>
      <c r="E134" s="2"/>
      <c r="F134" s="427"/>
      <c r="G134" s="2"/>
    </row>
    <row r="135" spans="1:7" ht="15.75" x14ac:dyDescent="0.25">
      <c r="A135" s="10">
        <v>120</v>
      </c>
      <c r="B135" s="15" t="s">
        <v>152</v>
      </c>
      <c r="C135" s="17"/>
      <c r="D135" s="31">
        <f>D71+D79</f>
        <v>80368172</v>
      </c>
      <c r="E135" s="31">
        <f>E71+E79</f>
        <v>87693814</v>
      </c>
      <c r="F135" s="427"/>
      <c r="G135" s="2"/>
    </row>
    <row r="136" spans="1:7" ht="15.75" x14ac:dyDescent="0.25">
      <c r="A136" s="10">
        <v>121</v>
      </c>
      <c r="B136" s="15" t="s">
        <v>153</v>
      </c>
      <c r="C136" s="17"/>
      <c r="D136" s="31">
        <f t="shared" ref="D136:E136" si="3">D125+D133</f>
        <v>80368172</v>
      </c>
      <c r="E136" s="31">
        <f t="shared" si="3"/>
        <v>87693814</v>
      </c>
      <c r="F136" s="427"/>
      <c r="G136" s="420">
        <f>+E135-E136</f>
        <v>0</v>
      </c>
    </row>
    <row r="137" spans="1:7" x14ac:dyDescent="0.25">
      <c r="A137"/>
    </row>
    <row r="138" spans="1:7" x14ac:dyDescent="0.25">
      <c r="A138"/>
    </row>
    <row r="139" spans="1:7" x14ac:dyDescent="0.25">
      <c r="A139"/>
    </row>
    <row r="140" spans="1:7" x14ac:dyDescent="0.25">
      <c r="A140"/>
    </row>
    <row r="141" spans="1:7" x14ac:dyDescent="0.25">
      <c r="A141"/>
    </row>
    <row r="142" spans="1:7" x14ac:dyDescent="0.25">
      <c r="A142"/>
    </row>
    <row r="143" spans="1:7" x14ac:dyDescent="0.25">
      <c r="A143"/>
    </row>
    <row r="144" spans="1:7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 s="32"/>
    </row>
    <row r="159" spans="1:1" x14ac:dyDescent="0.25">
      <c r="A159"/>
    </row>
    <row r="160" spans="1:1" x14ac:dyDescent="0.25">
      <c r="A16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</sheetData>
  <mergeCells count="12">
    <mergeCell ref="A104:B104"/>
    <mergeCell ref="A115:B115"/>
    <mergeCell ref="A3:B3"/>
    <mergeCell ref="A19:B19"/>
    <mergeCell ref="A44:B44"/>
    <mergeCell ref="A53:B53"/>
    <mergeCell ref="A59:B59"/>
    <mergeCell ref="A64:B64"/>
    <mergeCell ref="A73:B73"/>
    <mergeCell ref="A81:B81"/>
    <mergeCell ref="A92:B92"/>
    <mergeCell ref="A96:B96"/>
  </mergeCells>
  <pageMargins left="0.27559055118110237" right="0.27559055118110237" top="0.98425196850393704" bottom="0.27559055118110237" header="0.51181102362204722" footer="0.51181102362204722"/>
  <pageSetup paperSize="9" scale="69" fitToHeight="0" orientation="portrait" r:id="rId1"/>
  <headerFooter>
    <oddHeader>&amp;C&amp;"-,Félkövér"Tápiógyörgye Községi Konyha és Étterem&amp;R&amp;"-,Félkövér"6. melléklet
.../2021. (.....) rendelet
adatok: 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43"/>
  <sheetViews>
    <sheetView showRuler="0" topLeftCell="A100" zoomScaleNormal="100" zoomScalePageLayoutView="77" workbookViewId="0">
      <selection activeCell="B106" sqref="B106"/>
    </sheetView>
  </sheetViews>
  <sheetFormatPr defaultRowHeight="15" x14ac:dyDescent="0.25"/>
  <cols>
    <col min="1" max="1" width="8.28515625" style="1" bestFit="1" customWidth="1"/>
    <col min="2" max="2" width="45" customWidth="1"/>
    <col min="3" max="3" width="10.42578125" bestFit="1" customWidth="1"/>
    <col min="4" max="4" width="13.85546875" customWidth="1"/>
    <col min="5" max="5" width="13.85546875" bestFit="1" customWidth="1"/>
    <col min="6" max="6" width="13.85546875" customWidth="1"/>
    <col min="7" max="7" width="37.28515625" customWidth="1"/>
  </cols>
  <sheetData>
    <row r="1" spans="1:7" s="19" customFormat="1" ht="47.25" x14ac:dyDescent="0.25">
      <c r="A1" s="8" t="s">
        <v>419</v>
      </c>
      <c r="B1" s="8" t="s">
        <v>0</v>
      </c>
      <c r="C1" s="9" t="s">
        <v>177</v>
      </c>
      <c r="D1" s="9" t="s">
        <v>572</v>
      </c>
      <c r="E1" s="9" t="s">
        <v>593</v>
      </c>
      <c r="F1" s="9" t="s">
        <v>560</v>
      </c>
      <c r="G1" s="470" t="s">
        <v>562</v>
      </c>
    </row>
    <row r="2" spans="1:7" x14ac:dyDescent="0.25">
      <c r="A2" s="10"/>
      <c r="B2" s="11"/>
      <c r="C2" s="11"/>
      <c r="D2" s="11"/>
      <c r="E2" s="2"/>
      <c r="F2" s="11"/>
      <c r="G2" s="2"/>
    </row>
    <row r="3" spans="1:7" x14ac:dyDescent="0.25">
      <c r="A3" s="501" t="s">
        <v>178</v>
      </c>
      <c r="B3" s="501"/>
      <c r="C3" s="11"/>
      <c r="D3" s="11"/>
      <c r="E3" s="2"/>
      <c r="F3" s="11"/>
      <c r="G3" s="2"/>
    </row>
    <row r="4" spans="1:7" x14ac:dyDescent="0.25">
      <c r="A4" s="10">
        <v>1</v>
      </c>
      <c r="B4" s="11" t="s">
        <v>119</v>
      </c>
      <c r="C4" s="11" t="s">
        <v>2</v>
      </c>
      <c r="D4" s="28">
        <v>53641834</v>
      </c>
      <c r="E4" s="28">
        <v>63797676</v>
      </c>
      <c r="F4" s="427"/>
      <c r="G4" s="2"/>
    </row>
    <row r="5" spans="1:7" x14ac:dyDescent="0.25">
      <c r="A5" s="10">
        <v>4</v>
      </c>
      <c r="B5" s="11" t="s">
        <v>3</v>
      </c>
      <c r="C5" s="11" t="s">
        <v>4</v>
      </c>
      <c r="D5" s="430"/>
      <c r="E5" s="28">
        <v>1655262</v>
      </c>
      <c r="F5" s="427"/>
      <c r="G5" s="2"/>
    </row>
    <row r="6" spans="1:7" x14ac:dyDescent="0.25">
      <c r="A6" s="10">
        <v>5</v>
      </c>
      <c r="B6" s="11" t="s">
        <v>5</v>
      </c>
      <c r="C6" s="11" t="s">
        <v>6</v>
      </c>
      <c r="D6" s="430"/>
      <c r="E6" s="28"/>
      <c r="F6" s="427"/>
      <c r="G6" s="2"/>
    </row>
    <row r="7" spans="1:7" x14ac:dyDescent="0.25">
      <c r="A7" s="10">
        <v>6</v>
      </c>
      <c r="B7" s="11" t="s">
        <v>7</v>
      </c>
      <c r="C7" s="11" t="s">
        <v>8</v>
      </c>
      <c r="D7" s="430"/>
      <c r="E7" s="28"/>
      <c r="F7" s="427"/>
      <c r="G7" s="419"/>
    </row>
    <row r="8" spans="1:7" x14ac:dyDescent="0.25">
      <c r="A8" s="10">
        <v>7</v>
      </c>
      <c r="B8" s="11" t="s">
        <v>121</v>
      </c>
      <c r="C8" s="11" t="s">
        <v>9</v>
      </c>
      <c r="D8" s="430"/>
      <c r="E8" s="28"/>
      <c r="F8" s="427"/>
      <c r="G8" s="2"/>
    </row>
    <row r="9" spans="1:7" x14ac:dyDescent="0.25">
      <c r="A9" s="10">
        <v>8</v>
      </c>
      <c r="B9" s="11" t="s">
        <v>122</v>
      </c>
      <c r="C9" s="11" t="s">
        <v>10</v>
      </c>
      <c r="D9" s="430">
        <v>911479</v>
      </c>
      <c r="E9" s="28">
        <v>1100000</v>
      </c>
      <c r="F9" s="427"/>
      <c r="G9" s="419"/>
    </row>
    <row r="10" spans="1:7" x14ac:dyDescent="0.25">
      <c r="A10" s="10">
        <v>9</v>
      </c>
      <c r="B10" s="12" t="s">
        <v>155</v>
      </c>
      <c r="C10" s="12" t="s">
        <v>11</v>
      </c>
      <c r="D10" s="30">
        <f>SUM(D4:D9)</f>
        <v>54553313</v>
      </c>
      <c r="E10" s="30">
        <f>SUM(E4:E9)</f>
        <v>66552938</v>
      </c>
      <c r="F10" s="427"/>
      <c r="G10" s="2"/>
    </row>
    <row r="11" spans="1:7" x14ac:dyDescent="0.25">
      <c r="A11" s="10">
        <v>10</v>
      </c>
      <c r="B11" s="11" t="s">
        <v>123</v>
      </c>
      <c r="C11" s="11" t="s">
        <v>12</v>
      </c>
      <c r="D11" s="430"/>
      <c r="E11" s="28"/>
      <c r="F11" s="427"/>
      <c r="G11" s="2"/>
    </row>
    <row r="12" spans="1:7" x14ac:dyDescent="0.25">
      <c r="A12" s="10">
        <v>11</v>
      </c>
      <c r="B12" s="11" t="s">
        <v>13</v>
      </c>
      <c r="C12" s="11" t="s">
        <v>14</v>
      </c>
      <c r="D12" s="430">
        <v>1510048</v>
      </c>
      <c r="E12" s="28"/>
      <c r="F12" s="427"/>
      <c r="G12" s="419"/>
    </row>
    <row r="13" spans="1:7" x14ac:dyDescent="0.25">
      <c r="A13" s="10">
        <v>12</v>
      </c>
      <c r="B13" s="11" t="s">
        <v>15</v>
      </c>
      <c r="C13" s="11" t="s">
        <v>16</v>
      </c>
      <c r="D13" s="430">
        <v>1150843</v>
      </c>
      <c r="E13" s="28">
        <v>1654000</v>
      </c>
      <c r="F13" s="427"/>
      <c r="G13" s="419"/>
    </row>
    <row r="14" spans="1:7" x14ac:dyDescent="0.25">
      <c r="A14" s="10">
        <v>13</v>
      </c>
      <c r="B14" s="12" t="s">
        <v>156</v>
      </c>
      <c r="C14" s="12" t="s">
        <v>17</v>
      </c>
      <c r="D14" s="28">
        <f t="shared" ref="D14:E14" si="0">D11+D12+D13</f>
        <v>2660891</v>
      </c>
      <c r="E14" s="28">
        <f t="shared" si="0"/>
        <v>1654000</v>
      </c>
      <c r="F14" s="427"/>
      <c r="G14" s="2"/>
    </row>
    <row r="15" spans="1:7" x14ac:dyDescent="0.25">
      <c r="A15" s="16">
        <v>14</v>
      </c>
      <c r="B15" s="21" t="s">
        <v>179</v>
      </c>
      <c r="C15" s="13" t="s">
        <v>18</v>
      </c>
      <c r="D15" s="29">
        <f t="shared" ref="D15:E15" si="1">D10+D14</f>
        <v>57214204</v>
      </c>
      <c r="E15" s="29">
        <f t="shared" si="1"/>
        <v>68206938</v>
      </c>
      <c r="F15" s="427"/>
      <c r="G15" s="2"/>
    </row>
    <row r="16" spans="1:7" x14ac:dyDescent="0.25">
      <c r="A16" s="10"/>
      <c r="B16" s="21"/>
      <c r="C16" s="11"/>
      <c r="D16" s="430"/>
      <c r="E16" s="2"/>
      <c r="F16" s="427"/>
      <c r="G16" s="2"/>
    </row>
    <row r="17" spans="1:7" x14ac:dyDescent="0.25">
      <c r="A17" s="10">
        <v>15</v>
      </c>
      <c r="B17" s="13" t="s">
        <v>578</v>
      </c>
      <c r="C17" s="13" t="s">
        <v>19</v>
      </c>
      <c r="D17" s="431">
        <v>10061247</v>
      </c>
      <c r="E17" s="29">
        <f>+E15*0.155</f>
        <v>10572075.390000001</v>
      </c>
      <c r="F17" s="427"/>
      <c r="G17" s="2"/>
    </row>
    <row r="18" spans="1:7" x14ac:dyDescent="0.25">
      <c r="A18" s="10"/>
      <c r="B18" s="13"/>
      <c r="C18" s="11"/>
      <c r="D18" s="430"/>
      <c r="E18" s="28"/>
      <c r="F18" s="427"/>
      <c r="G18" s="2"/>
    </row>
    <row r="19" spans="1:7" x14ac:dyDescent="0.25">
      <c r="A19" s="501" t="s">
        <v>180</v>
      </c>
      <c r="B19" s="501"/>
      <c r="C19" s="11"/>
      <c r="D19" s="430"/>
      <c r="E19" s="28"/>
      <c r="F19" s="427"/>
      <c r="G19" s="2"/>
    </row>
    <row r="20" spans="1:7" x14ac:dyDescent="0.25">
      <c r="A20" s="10">
        <v>16</v>
      </c>
      <c r="B20" s="11" t="s">
        <v>20</v>
      </c>
      <c r="C20" s="11" t="s">
        <v>21</v>
      </c>
      <c r="D20" s="430">
        <v>85000</v>
      </c>
      <c r="E20" s="28">
        <v>20000</v>
      </c>
      <c r="F20" s="427"/>
      <c r="G20" s="2" t="s">
        <v>603</v>
      </c>
    </row>
    <row r="21" spans="1:7" ht="45" x14ac:dyDescent="0.25">
      <c r="A21" s="10">
        <v>17</v>
      </c>
      <c r="B21" s="11" t="s">
        <v>22</v>
      </c>
      <c r="C21" s="11" t="s">
        <v>23</v>
      </c>
      <c r="D21" s="430">
        <v>1600000</v>
      </c>
      <c r="E21" s="28">
        <v>4050000</v>
      </c>
      <c r="F21" s="427"/>
      <c r="G21" s="419" t="s">
        <v>604</v>
      </c>
    </row>
    <row r="22" spans="1:7" x14ac:dyDescent="0.25">
      <c r="A22" s="10">
        <v>18</v>
      </c>
      <c r="B22" s="12" t="s">
        <v>160</v>
      </c>
      <c r="C22" s="12" t="s">
        <v>24</v>
      </c>
      <c r="D22" s="30">
        <f>+D20+D21</f>
        <v>1685000</v>
      </c>
      <c r="E22" s="30">
        <f>+E20+E21</f>
        <v>4070000</v>
      </c>
      <c r="F22" s="427"/>
      <c r="G22" s="2"/>
    </row>
    <row r="23" spans="1:7" x14ac:dyDescent="0.25">
      <c r="A23" s="10">
        <v>19</v>
      </c>
      <c r="B23" s="11" t="s">
        <v>25</v>
      </c>
      <c r="C23" s="11" t="s">
        <v>26</v>
      </c>
      <c r="D23" s="430"/>
      <c r="E23" s="28"/>
      <c r="F23" s="427"/>
      <c r="G23" s="2"/>
    </row>
    <row r="24" spans="1:7" x14ac:dyDescent="0.25">
      <c r="A24" s="10">
        <v>20</v>
      </c>
      <c r="B24" s="11" t="s">
        <v>27</v>
      </c>
      <c r="C24" s="11" t="s">
        <v>28</v>
      </c>
      <c r="D24" s="430">
        <v>180000</v>
      </c>
      <c r="E24" s="28">
        <v>200000</v>
      </c>
      <c r="F24" s="427"/>
      <c r="G24" s="2" t="s">
        <v>605</v>
      </c>
    </row>
    <row r="25" spans="1:7" x14ac:dyDescent="0.25">
      <c r="A25" s="10">
        <v>21</v>
      </c>
      <c r="B25" s="12" t="s">
        <v>161</v>
      </c>
      <c r="C25" s="12" t="s">
        <v>29</v>
      </c>
      <c r="D25" s="30">
        <f>+D24+D23</f>
        <v>180000</v>
      </c>
      <c r="E25" s="30">
        <f>+E24+E23</f>
        <v>200000</v>
      </c>
      <c r="F25" s="427"/>
      <c r="G25" s="2"/>
    </row>
    <row r="26" spans="1:7" x14ac:dyDescent="0.25">
      <c r="A26" s="10">
        <v>22</v>
      </c>
      <c r="B26" s="11" t="s">
        <v>30</v>
      </c>
      <c r="C26" s="11" t="s">
        <v>31</v>
      </c>
      <c r="D26" s="28">
        <v>1800000</v>
      </c>
      <c r="E26" s="28">
        <v>1800000</v>
      </c>
      <c r="F26" s="427"/>
      <c r="G26" s="2" t="s">
        <v>606</v>
      </c>
    </row>
    <row r="27" spans="1:7" x14ac:dyDescent="0.25">
      <c r="A27" s="10">
        <v>23</v>
      </c>
      <c r="B27" s="11" t="s">
        <v>118</v>
      </c>
      <c r="C27" s="11" t="s">
        <v>32</v>
      </c>
      <c r="D27" s="28">
        <v>45000</v>
      </c>
      <c r="E27" s="28">
        <v>156000</v>
      </c>
      <c r="F27" s="427"/>
      <c r="G27" s="2" t="s">
        <v>607</v>
      </c>
    </row>
    <row r="28" spans="1:7" x14ac:dyDescent="0.25">
      <c r="A28" s="10">
        <v>24</v>
      </c>
      <c r="B28" s="11" t="s">
        <v>33</v>
      </c>
      <c r="C28" s="11" t="s">
        <v>34</v>
      </c>
      <c r="D28" s="430">
        <v>500000</v>
      </c>
      <c r="E28" s="28">
        <v>500000</v>
      </c>
      <c r="F28" s="427"/>
      <c r="G28" s="419"/>
    </row>
    <row r="29" spans="1:7" x14ac:dyDescent="0.25">
      <c r="A29" s="10">
        <v>25</v>
      </c>
      <c r="B29" s="11" t="s">
        <v>124</v>
      </c>
      <c r="C29" s="11" t="s">
        <v>35</v>
      </c>
      <c r="D29" s="430">
        <v>350000</v>
      </c>
      <c r="E29" s="28">
        <v>50000</v>
      </c>
      <c r="F29" s="427"/>
      <c r="G29" s="2" t="s">
        <v>608</v>
      </c>
    </row>
    <row r="30" spans="1:7" ht="75" x14ac:dyDescent="0.25">
      <c r="A30" s="10">
        <v>26</v>
      </c>
      <c r="B30" s="11" t="s">
        <v>125</v>
      </c>
      <c r="C30" s="11" t="s">
        <v>36</v>
      </c>
      <c r="D30" s="430">
        <v>6350000</v>
      </c>
      <c r="E30" s="28">
        <v>1560000</v>
      </c>
      <c r="F30" s="427"/>
      <c r="G30" s="419" t="s">
        <v>609</v>
      </c>
    </row>
    <row r="31" spans="1:7" x14ac:dyDescent="0.25">
      <c r="A31" s="10">
        <v>27</v>
      </c>
      <c r="B31" s="12" t="s">
        <v>162</v>
      </c>
      <c r="C31" s="12" t="s">
        <v>37</v>
      </c>
      <c r="D31" s="30">
        <f>D26+D27+D28+D29+D30</f>
        <v>9045000</v>
      </c>
      <c r="E31" s="30">
        <f>E26+E27+E28+E29+E30</f>
        <v>4066000</v>
      </c>
      <c r="F31" s="427"/>
      <c r="G31" s="2"/>
    </row>
    <row r="32" spans="1:7" x14ac:dyDescent="0.25">
      <c r="A32" s="10">
        <v>28</v>
      </c>
      <c r="B32" s="11" t="s">
        <v>38</v>
      </c>
      <c r="C32" s="11" t="s">
        <v>39</v>
      </c>
      <c r="D32" s="448">
        <v>33199</v>
      </c>
      <c r="E32" s="448">
        <v>72000</v>
      </c>
      <c r="F32" s="427"/>
      <c r="G32" s="2"/>
    </row>
    <row r="33" spans="1:7" x14ac:dyDescent="0.25">
      <c r="A33" s="10">
        <v>29</v>
      </c>
      <c r="B33" s="12" t="s">
        <v>163</v>
      </c>
      <c r="C33" s="12" t="s">
        <v>40</v>
      </c>
      <c r="D33" s="30">
        <f>+D32</f>
        <v>33199</v>
      </c>
      <c r="E33" s="30">
        <f>+E32</f>
        <v>72000</v>
      </c>
      <c r="F33" s="427"/>
      <c r="G33" s="2"/>
    </row>
    <row r="34" spans="1:7" x14ac:dyDescent="0.25">
      <c r="A34" s="10">
        <v>30</v>
      </c>
      <c r="B34" s="14" t="s">
        <v>41</v>
      </c>
      <c r="C34" s="14" t="s">
        <v>42</v>
      </c>
      <c r="D34" s="430">
        <v>1135000</v>
      </c>
      <c r="E34" s="28">
        <f>+(E31+E22+E25)*0.27</f>
        <v>2250720</v>
      </c>
      <c r="F34" s="427"/>
      <c r="G34" s="2"/>
    </row>
    <row r="35" spans="1:7" x14ac:dyDescent="0.25">
      <c r="A35" s="10">
        <v>31</v>
      </c>
      <c r="B35" s="14" t="s">
        <v>126</v>
      </c>
      <c r="C35" s="14" t="s">
        <v>43</v>
      </c>
      <c r="D35" s="430"/>
      <c r="E35" s="28"/>
      <c r="F35" s="427"/>
      <c r="G35" s="2"/>
    </row>
    <row r="36" spans="1:7" x14ac:dyDescent="0.25">
      <c r="A36" s="10">
        <v>32</v>
      </c>
      <c r="B36" s="14" t="s">
        <v>165</v>
      </c>
      <c r="C36" s="11" t="s">
        <v>164</v>
      </c>
      <c r="D36" s="28">
        <v>1000</v>
      </c>
      <c r="E36" s="28">
        <v>1000</v>
      </c>
      <c r="F36" s="427"/>
      <c r="G36" s="2" t="s">
        <v>610</v>
      </c>
    </row>
    <row r="37" spans="1:7" x14ac:dyDescent="0.25">
      <c r="A37" s="10">
        <v>33</v>
      </c>
      <c r="B37" s="12" t="s">
        <v>166</v>
      </c>
      <c r="C37" s="12" t="s">
        <v>44</v>
      </c>
      <c r="D37" s="432">
        <f>D34+D35+D36</f>
        <v>1136000</v>
      </c>
      <c r="E37" s="432">
        <f>E34+E35+E36</f>
        <v>2251720</v>
      </c>
      <c r="F37" s="427"/>
      <c r="G37" s="2"/>
    </row>
    <row r="38" spans="1:7" x14ac:dyDescent="0.25">
      <c r="A38" s="10">
        <v>34</v>
      </c>
      <c r="B38" s="21" t="s">
        <v>182</v>
      </c>
      <c r="C38" s="13" t="s">
        <v>45</v>
      </c>
      <c r="D38" s="29">
        <f>D22+D25+D31+D33+D37</f>
        <v>12079199</v>
      </c>
      <c r="E38" s="29">
        <f>E22+E25+E31+E33+E37</f>
        <v>10659720</v>
      </c>
      <c r="F38" s="427"/>
      <c r="G38" s="2"/>
    </row>
    <row r="39" spans="1:7" x14ac:dyDescent="0.25">
      <c r="A39" s="10"/>
      <c r="B39" s="21"/>
      <c r="C39" s="11"/>
      <c r="D39" s="430"/>
      <c r="E39" s="28"/>
      <c r="F39" s="427"/>
      <c r="G39" s="2"/>
    </row>
    <row r="40" spans="1:7" x14ac:dyDescent="0.25">
      <c r="A40" s="445" t="s">
        <v>183</v>
      </c>
      <c r="B40" s="445"/>
      <c r="C40" s="11"/>
      <c r="D40" s="430"/>
      <c r="E40" s="30"/>
      <c r="F40" s="427"/>
      <c r="G40" s="2"/>
    </row>
    <row r="41" spans="1:7" x14ac:dyDescent="0.25">
      <c r="A41" s="10">
        <v>37</v>
      </c>
      <c r="B41" s="12" t="s">
        <v>127</v>
      </c>
      <c r="C41" s="12" t="s">
        <v>46</v>
      </c>
      <c r="D41" s="430"/>
      <c r="E41" s="2"/>
      <c r="F41" s="427"/>
      <c r="G41" s="2"/>
    </row>
    <row r="42" spans="1:7" x14ac:dyDescent="0.25">
      <c r="A42" s="10">
        <v>40</v>
      </c>
      <c r="B42" s="21" t="s">
        <v>184</v>
      </c>
      <c r="C42" s="13" t="s">
        <v>47</v>
      </c>
      <c r="D42" s="430"/>
      <c r="E42" s="28"/>
      <c r="F42" s="427"/>
      <c r="G42" s="2"/>
    </row>
    <row r="43" spans="1:7" x14ac:dyDescent="0.25">
      <c r="A43" s="10"/>
      <c r="B43" s="21"/>
      <c r="C43" s="11"/>
      <c r="D43" s="430"/>
      <c r="E43" s="28"/>
      <c r="F43" s="427"/>
      <c r="G43" s="2"/>
    </row>
    <row r="44" spans="1:7" x14ac:dyDescent="0.25">
      <c r="A44" s="501" t="s">
        <v>185</v>
      </c>
      <c r="B44" s="501"/>
      <c r="C44" s="11"/>
      <c r="D44" s="430"/>
      <c r="E44" s="28"/>
      <c r="F44" s="427"/>
      <c r="G44" s="2"/>
    </row>
    <row r="45" spans="1:7" x14ac:dyDescent="0.25">
      <c r="A45" s="10">
        <v>41</v>
      </c>
      <c r="B45" s="14" t="s">
        <v>48</v>
      </c>
      <c r="C45" s="14" t="s">
        <v>49</v>
      </c>
      <c r="D45" s="430"/>
      <c r="E45" s="29"/>
      <c r="F45" s="427"/>
      <c r="G45" s="2"/>
    </row>
    <row r="46" spans="1:7" x14ac:dyDescent="0.25">
      <c r="A46" s="10">
        <v>42</v>
      </c>
      <c r="B46" s="14" t="s">
        <v>157</v>
      </c>
      <c r="C46" s="14" t="s">
        <v>49</v>
      </c>
      <c r="D46" s="430"/>
      <c r="E46" s="2"/>
      <c r="F46" s="427"/>
      <c r="G46" s="2"/>
    </row>
    <row r="47" spans="1:7" x14ac:dyDescent="0.25">
      <c r="A47" s="10">
        <v>43</v>
      </c>
      <c r="B47" s="14" t="s">
        <v>128</v>
      </c>
      <c r="C47" s="14" t="s">
        <v>50</v>
      </c>
      <c r="D47" s="430"/>
      <c r="E47" s="2"/>
      <c r="F47" s="427"/>
      <c r="G47" s="2"/>
    </row>
    <row r="48" spans="1:7" x14ac:dyDescent="0.25">
      <c r="A48" s="10">
        <v>44</v>
      </c>
      <c r="B48" s="14" t="s">
        <v>129</v>
      </c>
      <c r="C48" s="11" t="s">
        <v>51</v>
      </c>
      <c r="D48" s="430"/>
      <c r="E48" s="28"/>
      <c r="F48" s="427"/>
      <c r="G48" s="2"/>
    </row>
    <row r="49" spans="1:7" x14ac:dyDescent="0.25">
      <c r="A49" s="10">
        <v>45</v>
      </c>
      <c r="B49" s="14" t="s">
        <v>130</v>
      </c>
      <c r="C49" s="11"/>
      <c r="D49" s="430"/>
      <c r="E49" s="28"/>
      <c r="F49" s="427"/>
      <c r="G49" s="2"/>
    </row>
    <row r="50" spans="1:7" x14ac:dyDescent="0.25">
      <c r="A50" s="10">
        <v>46</v>
      </c>
      <c r="B50" s="14" t="s">
        <v>52</v>
      </c>
      <c r="C50" s="11" t="s">
        <v>53</v>
      </c>
      <c r="D50" s="430"/>
      <c r="E50" s="28"/>
      <c r="F50" s="427"/>
      <c r="G50" s="2"/>
    </row>
    <row r="51" spans="1:7" x14ac:dyDescent="0.25">
      <c r="A51" s="10">
        <v>47</v>
      </c>
      <c r="B51" s="21" t="s">
        <v>186</v>
      </c>
      <c r="C51" s="13" t="s">
        <v>54</v>
      </c>
      <c r="D51" s="430"/>
      <c r="E51" s="28"/>
      <c r="F51" s="427"/>
      <c r="G51" s="2"/>
    </row>
    <row r="52" spans="1:7" x14ac:dyDescent="0.25">
      <c r="A52" s="10"/>
      <c r="B52" s="21"/>
      <c r="C52" s="11"/>
      <c r="D52" s="430"/>
      <c r="E52" s="28"/>
      <c r="F52" s="427"/>
      <c r="G52" s="2"/>
    </row>
    <row r="53" spans="1:7" x14ac:dyDescent="0.25">
      <c r="A53" s="501" t="s">
        <v>187</v>
      </c>
      <c r="B53" s="501"/>
      <c r="C53" s="11"/>
      <c r="D53" s="430"/>
      <c r="E53" s="28"/>
      <c r="F53" s="427"/>
      <c r="G53" s="2"/>
    </row>
    <row r="54" spans="1:7" x14ac:dyDescent="0.25">
      <c r="A54" s="10">
        <v>48</v>
      </c>
      <c r="B54" s="12" t="s">
        <v>131</v>
      </c>
      <c r="C54" s="12" t="s">
        <v>55</v>
      </c>
      <c r="D54" s="430"/>
      <c r="E54" s="28"/>
      <c r="F54" s="427"/>
      <c r="G54" s="2"/>
    </row>
    <row r="55" spans="1:7" x14ac:dyDescent="0.25">
      <c r="A55" s="10">
        <v>51</v>
      </c>
      <c r="B55" s="12" t="s">
        <v>56</v>
      </c>
      <c r="C55" s="12" t="s">
        <v>57</v>
      </c>
      <c r="D55" s="430"/>
      <c r="E55" s="2"/>
      <c r="F55" s="427"/>
      <c r="G55" s="2"/>
    </row>
    <row r="56" spans="1:7" x14ac:dyDescent="0.25">
      <c r="A56" s="10">
        <v>53</v>
      </c>
      <c r="B56" s="12" t="s">
        <v>58</v>
      </c>
      <c r="C56" s="12" t="s">
        <v>59</v>
      </c>
      <c r="D56" s="430"/>
      <c r="E56" s="30"/>
      <c r="F56" s="427"/>
      <c r="G56" s="2"/>
    </row>
    <row r="57" spans="1:7" x14ac:dyDescent="0.25">
      <c r="A57" s="10">
        <v>54</v>
      </c>
      <c r="B57" s="21" t="s">
        <v>188</v>
      </c>
      <c r="C57" s="13" t="s">
        <v>60</v>
      </c>
      <c r="D57" s="430"/>
      <c r="E57" s="28"/>
      <c r="F57" s="427"/>
      <c r="G57" s="2"/>
    </row>
    <row r="58" spans="1:7" x14ac:dyDescent="0.25">
      <c r="A58" s="10"/>
      <c r="B58" s="21"/>
      <c r="C58" s="11"/>
      <c r="D58" s="430"/>
      <c r="E58" s="30"/>
      <c r="F58" s="427"/>
      <c r="G58" s="2"/>
    </row>
    <row r="59" spans="1:7" x14ac:dyDescent="0.25">
      <c r="A59" s="502" t="s">
        <v>189</v>
      </c>
      <c r="B59" s="502"/>
      <c r="C59" s="11"/>
      <c r="D59" s="430"/>
      <c r="E59" s="30"/>
      <c r="F59" s="427"/>
      <c r="G59" s="2"/>
    </row>
    <row r="60" spans="1:7" x14ac:dyDescent="0.25">
      <c r="A60" s="10">
        <v>55</v>
      </c>
      <c r="B60" s="12" t="s">
        <v>61</v>
      </c>
      <c r="C60" s="12" t="s">
        <v>62</v>
      </c>
      <c r="D60" s="430"/>
      <c r="E60" s="30"/>
      <c r="F60" s="427"/>
      <c r="G60" s="2"/>
    </row>
    <row r="61" spans="1:7" x14ac:dyDescent="0.25">
      <c r="A61" s="10">
        <v>56</v>
      </c>
      <c r="B61" s="12" t="s">
        <v>63</v>
      </c>
      <c r="C61" s="12" t="s">
        <v>64</v>
      </c>
      <c r="D61" s="430"/>
      <c r="E61" s="30"/>
      <c r="F61" s="427"/>
      <c r="G61" s="2"/>
    </row>
    <row r="62" spans="1:7" x14ac:dyDescent="0.25">
      <c r="A62" s="10">
        <v>57</v>
      </c>
      <c r="B62" s="21" t="s">
        <v>190</v>
      </c>
      <c r="C62" s="13" t="s">
        <v>65</v>
      </c>
      <c r="D62" s="430"/>
      <c r="E62" s="29"/>
      <c r="F62" s="427"/>
      <c r="G62" s="2"/>
    </row>
    <row r="63" spans="1:7" x14ac:dyDescent="0.25">
      <c r="A63" s="10"/>
      <c r="B63" s="13"/>
      <c r="C63" s="11"/>
      <c r="D63" s="430"/>
      <c r="E63" s="2"/>
      <c r="F63" s="427"/>
      <c r="G63" s="2"/>
    </row>
    <row r="64" spans="1:7" x14ac:dyDescent="0.25">
      <c r="A64" s="501" t="s">
        <v>191</v>
      </c>
      <c r="B64" s="501"/>
      <c r="C64" s="11"/>
      <c r="D64" s="430"/>
      <c r="E64" s="2"/>
      <c r="F64" s="427"/>
      <c r="G64" s="2"/>
    </row>
    <row r="65" spans="1:7" x14ac:dyDescent="0.25">
      <c r="A65" s="10">
        <v>58</v>
      </c>
      <c r="B65" s="12" t="s">
        <v>133</v>
      </c>
      <c r="C65" s="12" t="s">
        <v>66</v>
      </c>
      <c r="D65" s="430"/>
      <c r="E65" s="28"/>
      <c r="F65" s="427"/>
      <c r="G65" s="2"/>
    </row>
    <row r="66" spans="1:7" x14ac:dyDescent="0.25">
      <c r="A66" s="10">
        <v>59</v>
      </c>
      <c r="B66" s="14" t="s">
        <v>134</v>
      </c>
      <c r="C66" s="11"/>
      <c r="D66" s="430"/>
      <c r="E66" s="28"/>
      <c r="F66" s="427"/>
      <c r="G66" s="2"/>
    </row>
    <row r="67" spans="1:7" x14ac:dyDescent="0.25">
      <c r="A67" s="10">
        <v>60</v>
      </c>
      <c r="B67" s="12" t="s">
        <v>563</v>
      </c>
      <c r="C67" s="12" t="s">
        <v>564</v>
      </c>
      <c r="D67" s="430"/>
      <c r="E67" s="28"/>
      <c r="F67" s="427"/>
      <c r="G67" s="2"/>
    </row>
    <row r="68" spans="1:7" x14ac:dyDescent="0.25">
      <c r="A68" s="10">
        <v>61</v>
      </c>
      <c r="B68" s="13" t="s">
        <v>158</v>
      </c>
      <c r="C68" s="13" t="s">
        <v>67</v>
      </c>
      <c r="D68" s="430"/>
      <c r="E68" s="28"/>
      <c r="F68" s="427"/>
      <c r="G68" s="2"/>
    </row>
    <row r="69" spans="1:7" x14ac:dyDescent="0.25">
      <c r="A69" s="10"/>
      <c r="B69" s="13"/>
      <c r="C69" s="11"/>
      <c r="D69" s="430"/>
      <c r="E69" s="2"/>
      <c r="F69" s="427"/>
      <c r="G69" s="2"/>
    </row>
    <row r="70" spans="1:7" x14ac:dyDescent="0.25">
      <c r="A70" s="10"/>
      <c r="B70" s="13"/>
      <c r="C70" s="11"/>
      <c r="D70" s="430"/>
      <c r="E70" s="2"/>
      <c r="F70" s="427"/>
      <c r="G70" s="2"/>
    </row>
    <row r="71" spans="1:7" ht="15.75" x14ac:dyDescent="0.25">
      <c r="A71" s="10">
        <v>62</v>
      </c>
      <c r="B71" s="15" t="s">
        <v>167</v>
      </c>
      <c r="C71" s="15" t="s">
        <v>68</v>
      </c>
      <c r="D71" s="31">
        <f>D15+D17+D38+D42+D51+D57+D62+D68</f>
        <v>79354650</v>
      </c>
      <c r="E71" s="31">
        <f>E15+E17+E38+E42+E51+E57+E62+E68</f>
        <v>89438733.390000001</v>
      </c>
      <c r="F71" s="427"/>
      <c r="G71" s="2"/>
    </row>
    <row r="72" spans="1:7" ht="15.75" x14ac:dyDescent="0.25">
      <c r="A72" s="10"/>
      <c r="B72" s="15"/>
      <c r="C72" s="11"/>
      <c r="D72" s="430"/>
      <c r="E72" s="28"/>
      <c r="F72" s="427"/>
      <c r="G72" s="2"/>
    </row>
    <row r="73" spans="1:7" x14ac:dyDescent="0.25">
      <c r="A73" s="501" t="s">
        <v>192</v>
      </c>
      <c r="B73" s="501"/>
      <c r="C73" s="11"/>
      <c r="D73" s="430"/>
      <c r="E73" s="30"/>
      <c r="F73" s="427"/>
      <c r="G73" s="2"/>
    </row>
    <row r="74" spans="1:7" x14ac:dyDescent="0.25">
      <c r="A74" s="10">
        <v>63</v>
      </c>
      <c r="B74" s="11" t="s">
        <v>135</v>
      </c>
      <c r="C74" s="11" t="s">
        <v>69</v>
      </c>
      <c r="D74" s="430"/>
      <c r="E74" s="29"/>
      <c r="F74" s="427"/>
      <c r="G74" s="2"/>
    </row>
    <row r="75" spans="1:7" x14ac:dyDescent="0.25">
      <c r="A75" s="10">
        <v>64</v>
      </c>
      <c r="B75" s="11" t="s">
        <v>168</v>
      </c>
      <c r="C75" s="11" t="s">
        <v>70</v>
      </c>
      <c r="D75" s="430"/>
      <c r="E75" s="2"/>
      <c r="F75" s="427"/>
      <c r="G75" s="2"/>
    </row>
    <row r="76" spans="1:7" x14ac:dyDescent="0.25">
      <c r="A76" s="10">
        <v>65</v>
      </c>
      <c r="B76" s="11" t="s">
        <v>71</v>
      </c>
      <c r="C76" s="11" t="s">
        <v>72</v>
      </c>
      <c r="D76" s="430"/>
      <c r="E76" s="2"/>
      <c r="F76" s="427"/>
      <c r="G76" s="2"/>
    </row>
    <row r="77" spans="1:7" ht="15.75" x14ac:dyDescent="0.25">
      <c r="A77" s="10">
        <v>66</v>
      </c>
      <c r="B77" s="11" t="s">
        <v>136</v>
      </c>
      <c r="C77" s="11" t="s">
        <v>73</v>
      </c>
      <c r="D77" s="430"/>
      <c r="E77" s="31"/>
      <c r="F77" s="427"/>
      <c r="G77" s="2"/>
    </row>
    <row r="78" spans="1:7" x14ac:dyDescent="0.25">
      <c r="A78" s="10">
        <v>67</v>
      </c>
      <c r="B78" s="12" t="s">
        <v>169</v>
      </c>
      <c r="C78" s="12" t="s">
        <v>74</v>
      </c>
      <c r="D78" s="430"/>
      <c r="E78" s="2"/>
      <c r="F78" s="427"/>
      <c r="G78" s="2"/>
    </row>
    <row r="79" spans="1:7" ht="15.75" x14ac:dyDescent="0.25">
      <c r="A79" s="10">
        <v>68</v>
      </c>
      <c r="B79" s="36" t="s">
        <v>198</v>
      </c>
      <c r="C79" s="15" t="s">
        <v>75</v>
      </c>
      <c r="D79" s="430"/>
      <c r="E79" s="2"/>
      <c r="F79" s="427"/>
      <c r="G79" s="2"/>
    </row>
    <row r="80" spans="1:7" ht="15.75" x14ac:dyDescent="0.25">
      <c r="A80" s="10"/>
      <c r="B80" s="15"/>
      <c r="C80" s="11"/>
      <c r="D80" s="430"/>
      <c r="E80" s="28"/>
      <c r="F80" s="427"/>
      <c r="G80" s="2"/>
    </row>
    <row r="81" spans="1:7" x14ac:dyDescent="0.25">
      <c r="A81" s="501" t="s">
        <v>193</v>
      </c>
      <c r="B81" s="501"/>
      <c r="C81" s="11"/>
      <c r="D81" s="430"/>
      <c r="E81" s="28"/>
      <c r="F81" s="427"/>
      <c r="G81" s="2"/>
    </row>
    <row r="82" spans="1:7" x14ac:dyDescent="0.25">
      <c r="A82" s="10">
        <v>69</v>
      </c>
      <c r="B82" s="11" t="s">
        <v>76</v>
      </c>
      <c r="C82" s="11" t="s">
        <v>77</v>
      </c>
      <c r="D82" s="430"/>
      <c r="E82" s="28"/>
      <c r="F82" s="427"/>
      <c r="G82" s="2"/>
    </row>
    <row r="83" spans="1:7" x14ac:dyDescent="0.25">
      <c r="A83" s="10">
        <v>70</v>
      </c>
      <c r="B83" s="11" t="s">
        <v>78</v>
      </c>
      <c r="C83" s="11" t="s">
        <v>79</v>
      </c>
      <c r="D83" s="430"/>
      <c r="E83" s="28"/>
      <c r="F83" s="427"/>
      <c r="G83" s="2"/>
    </row>
    <row r="84" spans="1:7" x14ac:dyDescent="0.25">
      <c r="A84" s="10">
        <v>71</v>
      </c>
      <c r="B84" s="11" t="s">
        <v>137</v>
      </c>
      <c r="C84" s="11" t="s">
        <v>80</v>
      </c>
      <c r="D84" s="430"/>
      <c r="E84" s="28"/>
      <c r="F84" s="427"/>
      <c r="G84" s="2"/>
    </row>
    <row r="85" spans="1:7" x14ac:dyDescent="0.25">
      <c r="A85" s="10">
        <v>72</v>
      </c>
      <c r="B85" s="11" t="s">
        <v>138</v>
      </c>
      <c r="C85" s="11" t="s">
        <v>81</v>
      </c>
      <c r="D85" s="430"/>
      <c r="E85" s="29"/>
      <c r="F85" s="427"/>
      <c r="G85" s="2"/>
    </row>
    <row r="86" spans="1:7" x14ac:dyDescent="0.25">
      <c r="A86" s="10">
        <v>73</v>
      </c>
      <c r="B86" s="11" t="s">
        <v>82</v>
      </c>
      <c r="C86" s="11" t="s">
        <v>83</v>
      </c>
      <c r="D86" s="430"/>
      <c r="E86" s="2"/>
      <c r="F86" s="427"/>
      <c r="G86" s="2"/>
    </row>
    <row r="87" spans="1:7" x14ac:dyDescent="0.25">
      <c r="A87" s="10">
        <v>74</v>
      </c>
      <c r="B87" s="11" t="s">
        <v>565</v>
      </c>
      <c r="C87" s="11" t="s">
        <v>566</v>
      </c>
      <c r="D87" s="430"/>
      <c r="E87" s="28"/>
      <c r="F87" s="427"/>
      <c r="G87" s="2"/>
    </row>
    <row r="88" spans="1:7" x14ac:dyDescent="0.25">
      <c r="A88" s="10">
        <v>75</v>
      </c>
      <c r="B88" s="12" t="s">
        <v>175</v>
      </c>
      <c r="C88" s="12" t="s">
        <v>84</v>
      </c>
      <c r="D88" s="430"/>
      <c r="E88" s="28"/>
      <c r="F88" s="427"/>
      <c r="G88" s="2"/>
    </row>
    <row r="89" spans="1:7" x14ac:dyDescent="0.25">
      <c r="A89" s="10">
        <v>76</v>
      </c>
      <c r="B89" s="12" t="s">
        <v>117</v>
      </c>
      <c r="C89" s="12" t="s">
        <v>85</v>
      </c>
      <c r="D89" s="430"/>
      <c r="E89" s="28"/>
      <c r="F89" s="427"/>
      <c r="G89" s="2"/>
    </row>
    <row r="90" spans="1:7" x14ac:dyDescent="0.25">
      <c r="A90" s="10">
        <v>81</v>
      </c>
      <c r="B90" s="13" t="s">
        <v>176</v>
      </c>
      <c r="C90" s="13" t="s">
        <v>86</v>
      </c>
      <c r="D90" s="430"/>
      <c r="E90" s="28"/>
      <c r="F90" s="427"/>
      <c r="G90" s="2"/>
    </row>
    <row r="91" spans="1:7" x14ac:dyDescent="0.25">
      <c r="A91" s="10"/>
      <c r="B91" s="13"/>
      <c r="C91" s="11"/>
      <c r="D91" s="430"/>
      <c r="E91" s="28"/>
      <c r="F91" s="427"/>
      <c r="G91" s="2"/>
    </row>
    <row r="92" spans="1:7" x14ac:dyDescent="0.25">
      <c r="A92" s="501" t="s">
        <v>194</v>
      </c>
      <c r="B92" s="501"/>
      <c r="C92" s="11"/>
      <c r="D92" s="430"/>
      <c r="E92" s="28"/>
      <c r="F92" s="427"/>
      <c r="G92" s="2"/>
    </row>
    <row r="93" spans="1:7" x14ac:dyDescent="0.25">
      <c r="A93" s="10">
        <v>82</v>
      </c>
      <c r="B93" s="11" t="s">
        <v>139</v>
      </c>
      <c r="C93" s="11" t="s">
        <v>87</v>
      </c>
      <c r="D93" s="430"/>
      <c r="E93" s="28"/>
      <c r="F93" s="427"/>
      <c r="G93" s="2"/>
    </row>
    <row r="94" spans="1:7" x14ac:dyDescent="0.25">
      <c r="A94" s="10">
        <v>84</v>
      </c>
      <c r="B94" s="13" t="s">
        <v>195</v>
      </c>
      <c r="C94" s="13" t="s">
        <v>88</v>
      </c>
      <c r="D94" s="430"/>
      <c r="E94" s="28"/>
      <c r="F94" s="427"/>
      <c r="G94" s="2"/>
    </row>
    <row r="95" spans="1:7" x14ac:dyDescent="0.25">
      <c r="A95" s="10"/>
      <c r="B95" s="13"/>
      <c r="C95" s="11"/>
      <c r="D95" s="430"/>
      <c r="E95" s="28"/>
      <c r="F95" s="427"/>
      <c r="G95" s="2"/>
    </row>
    <row r="96" spans="1:7" x14ac:dyDescent="0.25">
      <c r="A96" s="501" t="s">
        <v>196</v>
      </c>
      <c r="B96" s="501"/>
      <c r="C96" s="11"/>
      <c r="D96" s="430"/>
      <c r="E96" s="2"/>
      <c r="F96" s="427"/>
      <c r="G96" s="2"/>
    </row>
    <row r="97" spans="1:7" x14ac:dyDescent="0.25">
      <c r="A97" s="10">
        <v>85</v>
      </c>
      <c r="B97" s="12" t="s">
        <v>140</v>
      </c>
      <c r="C97" s="12" t="s">
        <v>89</v>
      </c>
      <c r="D97" s="430"/>
      <c r="E97" s="2"/>
      <c r="F97" s="427"/>
      <c r="G97" s="2"/>
    </row>
    <row r="98" spans="1:7" x14ac:dyDescent="0.25">
      <c r="A98" s="10">
        <v>87</v>
      </c>
      <c r="B98" s="11" t="s">
        <v>141</v>
      </c>
      <c r="C98" s="11" t="s">
        <v>90</v>
      </c>
      <c r="D98" s="430"/>
      <c r="E98" s="28"/>
      <c r="F98" s="427"/>
      <c r="G98" s="2"/>
    </row>
    <row r="99" spans="1:7" x14ac:dyDescent="0.25">
      <c r="A99" s="10">
        <v>89</v>
      </c>
      <c r="B99" s="11" t="s">
        <v>142</v>
      </c>
      <c r="C99" s="11" t="s">
        <v>91</v>
      </c>
      <c r="D99" s="430"/>
      <c r="E99" s="29"/>
      <c r="F99" s="427"/>
      <c r="G99" s="2"/>
    </row>
    <row r="100" spans="1:7" x14ac:dyDescent="0.25">
      <c r="A100" s="10">
        <v>92</v>
      </c>
      <c r="B100" s="12" t="s">
        <v>170</v>
      </c>
      <c r="C100" s="12" t="s">
        <v>92</v>
      </c>
      <c r="D100" s="430"/>
      <c r="E100" s="2"/>
      <c r="F100" s="427"/>
      <c r="G100" s="2"/>
    </row>
    <row r="101" spans="1:7" x14ac:dyDescent="0.25">
      <c r="A101" s="10">
        <v>93</v>
      </c>
      <c r="B101" s="12" t="s">
        <v>143</v>
      </c>
      <c r="C101" s="12" t="s">
        <v>93</v>
      </c>
      <c r="D101" s="430"/>
      <c r="E101" s="2"/>
      <c r="F101" s="427"/>
      <c r="G101" s="2"/>
    </row>
    <row r="102" spans="1:7" x14ac:dyDescent="0.25">
      <c r="A102" s="10">
        <v>94</v>
      </c>
      <c r="B102" s="21" t="s">
        <v>197</v>
      </c>
      <c r="C102" s="13" t="s">
        <v>94</v>
      </c>
      <c r="D102" s="430"/>
      <c r="E102" s="2"/>
      <c r="F102" s="427"/>
      <c r="G102" s="2"/>
    </row>
    <row r="103" spans="1:7" x14ac:dyDescent="0.25">
      <c r="A103" s="16"/>
      <c r="B103" s="21"/>
      <c r="C103" s="11"/>
      <c r="D103" s="430"/>
      <c r="E103" s="28"/>
      <c r="F103" s="427"/>
      <c r="G103" s="2"/>
    </row>
    <row r="104" spans="1:7" x14ac:dyDescent="0.25">
      <c r="A104" s="501" t="s">
        <v>199</v>
      </c>
      <c r="B104" s="501"/>
      <c r="C104" s="11"/>
      <c r="D104" s="430"/>
      <c r="E104" s="28"/>
      <c r="F104" s="427"/>
      <c r="G104" s="2"/>
    </row>
    <row r="105" spans="1:7" x14ac:dyDescent="0.25">
      <c r="A105" s="10">
        <v>95</v>
      </c>
      <c r="B105" s="385" t="s">
        <v>520</v>
      </c>
      <c r="C105" s="11" t="s">
        <v>521</v>
      </c>
      <c r="D105" s="430"/>
      <c r="E105" s="28"/>
      <c r="F105" s="427"/>
      <c r="G105" s="2"/>
    </row>
    <row r="106" spans="1:7" x14ac:dyDescent="0.25">
      <c r="A106" s="10">
        <v>96</v>
      </c>
      <c r="B106" s="11" t="s">
        <v>144</v>
      </c>
      <c r="C106" s="11" t="s">
        <v>95</v>
      </c>
      <c r="D106" s="430"/>
      <c r="E106" s="28"/>
      <c r="F106" s="427"/>
      <c r="G106" s="2"/>
    </row>
    <row r="107" spans="1:7" x14ac:dyDescent="0.25">
      <c r="A107" s="10">
        <v>97</v>
      </c>
      <c r="B107" s="11" t="s">
        <v>145</v>
      </c>
      <c r="C107" s="11" t="s">
        <v>96</v>
      </c>
      <c r="D107" s="430"/>
      <c r="E107" s="28"/>
      <c r="F107" s="427"/>
      <c r="G107" s="2"/>
    </row>
    <row r="108" spans="1:7" x14ac:dyDescent="0.25">
      <c r="A108" s="10">
        <v>98</v>
      </c>
      <c r="B108" s="11" t="s">
        <v>146</v>
      </c>
      <c r="C108" s="11" t="s">
        <v>97</v>
      </c>
      <c r="D108" s="430"/>
      <c r="E108" s="28"/>
      <c r="F108" s="427"/>
      <c r="G108" s="2"/>
    </row>
    <row r="109" spans="1:7" x14ac:dyDescent="0.25">
      <c r="A109" s="10">
        <v>99</v>
      </c>
      <c r="B109" s="11" t="s">
        <v>147</v>
      </c>
      <c r="C109" s="11"/>
      <c r="D109" s="430"/>
      <c r="E109" s="28"/>
      <c r="F109" s="427"/>
      <c r="G109" s="2"/>
    </row>
    <row r="110" spans="1:7" x14ac:dyDescent="0.25">
      <c r="A110" s="10">
        <v>100</v>
      </c>
      <c r="B110" s="11" t="s">
        <v>98</v>
      </c>
      <c r="C110" s="11" t="s">
        <v>99</v>
      </c>
      <c r="D110" s="430"/>
      <c r="E110" s="28"/>
      <c r="F110" s="427"/>
      <c r="G110" s="2"/>
    </row>
    <row r="111" spans="1:7" x14ac:dyDescent="0.25">
      <c r="A111" s="10">
        <v>101</v>
      </c>
      <c r="B111" s="11" t="s">
        <v>100</v>
      </c>
      <c r="C111" s="11" t="s">
        <v>101</v>
      </c>
      <c r="D111" s="430"/>
      <c r="E111" s="28"/>
      <c r="F111" s="427"/>
      <c r="G111" s="2"/>
    </row>
    <row r="112" spans="1:7" x14ac:dyDescent="0.25">
      <c r="A112" s="10">
        <v>102</v>
      </c>
      <c r="B112" s="11" t="s">
        <v>148</v>
      </c>
      <c r="C112" s="11" t="s">
        <v>102</v>
      </c>
      <c r="D112" s="28">
        <v>190630</v>
      </c>
      <c r="E112" s="28">
        <v>1000</v>
      </c>
      <c r="F112" s="427"/>
      <c r="G112" s="2"/>
    </row>
    <row r="113" spans="1:7" x14ac:dyDescent="0.25">
      <c r="A113" s="10">
        <v>103</v>
      </c>
      <c r="B113" s="13" t="s">
        <v>201</v>
      </c>
      <c r="C113" s="13" t="s">
        <v>103</v>
      </c>
      <c r="D113" s="431">
        <f t="shared" ref="D113:E113" si="2">D106+D107+D108+D111+D112</f>
        <v>190630</v>
      </c>
      <c r="E113" s="431">
        <f t="shared" si="2"/>
        <v>1000</v>
      </c>
      <c r="F113" s="427"/>
      <c r="G113" s="2"/>
    </row>
    <row r="114" spans="1:7" x14ac:dyDescent="0.25">
      <c r="A114" s="16"/>
      <c r="B114" s="13"/>
      <c r="C114" s="11"/>
      <c r="D114" s="430"/>
      <c r="E114" s="28"/>
      <c r="F114" s="427"/>
      <c r="G114" s="2"/>
    </row>
    <row r="115" spans="1:7" x14ac:dyDescent="0.25">
      <c r="A115" s="501" t="s">
        <v>200</v>
      </c>
      <c r="B115" s="501"/>
      <c r="C115" s="11"/>
      <c r="D115" s="430"/>
      <c r="E115" s="28"/>
      <c r="F115" s="427"/>
      <c r="G115" s="2"/>
    </row>
    <row r="116" spans="1:7" x14ac:dyDescent="0.25">
      <c r="A116" s="10">
        <v>104</v>
      </c>
      <c r="B116" s="12" t="s">
        <v>149</v>
      </c>
      <c r="C116" s="12" t="s">
        <v>104</v>
      </c>
      <c r="D116" s="430"/>
      <c r="E116" s="28"/>
      <c r="F116" s="427"/>
      <c r="G116" s="2"/>
    </row>
    <row r="117" spans="1:7" x14ac:dyDescent="0.25">
      <c r="A117" s="10">
        <v>105</v>
      </c>
      <c r="B117" s="12" t="s">
        <v>105</v>
      </c>
      <c r="C117" s="12" t="s">
        <v>106</v>
      </c>
      <c r="D117" s="430"/>
      <c r="E117" s="28"/>
      <c r="F117" s="427"/>
      <c r="G117" s="2"/>
    </row>
    <row r="118" spans="1:7" x14ac:dyDescent="0.25">
      <c r="A118" s="10">
        <v>106</v>
      </c>
      <c r="B118" s="12" t="s">
        <v>594</v>
      </c>
      <c r="C118" s="12" t="s">
        <v>595</v>
      </c>
      <c r="D118" s="430"/>
      <c r="E118" s="2"/>
      <c r="F118" s="427"/>
      <c r="G118" s="2"/>
    </row>
    <row r="119" spans="1:7" x14ac:dyDescent="0.25">
      <c r="A119" s="10">
        <v>107</v>
      </c>
      <c r="B119" s="13" t="s">
        <v>171</v>
      </c>
      <c r="C119" s="13" t="s">
        <v>107</v>
      </c>
      <c r="D119" s="430"/>
      <c r="E119" s="2"/>
      <c r="F119" s="427"/>
      <c r="G119" s="2"/>
    </row>
    <row r="120" spans="1:7" x14ac:dyDescent="0.25">
      <c r="A120" s="16"/>
      <c r="B120" s="13"/>
      <c r="C120" s="11"/>
      <c r="D120" s="430"/>
      <c r="E120" s="2"/>
      <c r="F120" s="427"/>
      <c r="G120" s="2"/>
    </row>
    <row r="121" spans="1:7" x14ac:dyDescent="0.25">
      <c r="A121" s="446" t="s">
        <v>526</v>
      </c>
      <c r="B121" s="447"/>
      <c r="C121" s="13"/>
      <c r="D121" s="430"/>
      <c r="E121" s="28"/>
      <c r="F121" s="427"/>
      <c r="G121" s="2"/>
    </row>
    <row r="122" spans="1:7" x14ac:dyDescent="0.25">
      <c r="A122" s="10">
        <v>108</v>
      </c>
      <c r="B122" s="14" t="s">
        <v>522</v>
      </c>
      <c r="C122" s="14" t="s">
        <v>523</v>
      </c>
      <c r="D122" s="430"/>
      <c r="E122" s="28"/>
      <c r="F122" s="427"/>
      <c r="G122" s="2"/>
    </row>
    <row r="123" spans="1:7" x14ac:dyDescent="0.25">
      <c r="A123" s="10">
        <v>109</v>
      </c>
      <c r="B123" s="21" t="s">
        <v>524</v>
      </c>
      <c r="C123" s="13" t="s">
        <v>525</v>
      </c>
      <c r="D123" s="430"/>
      <c r="E123" s="28"/>
      <c r="F123" s="427"/>
      <c r="G123" s="2"/>
    </row>
    <row r="124" spans="1:7" x14ac:dyDescent="0.25">
      <c r="A124" s="16"/>
      <c r="B124" s="21"/>
      <c r="C124" s="13"/>
      <c r="D124" s="430"/>
      <c r="E124" s="28"/>
      <c r="F124" s="427"/>
      <c r="G124" s="420"/>
    </row>
    <row r="125" spans="1:7" ht="15.75" x14ac:dyDescent="0.25">
      <c r="A125" s="10">
        <v>110</v>
      </c>
      <c r="B125" s="15" t="s">
        <v>203</v>
      </c>
      <c r="C125" s="15" t="s">
        <v>108</v>
      </c>
      <c r="D125" s="433">
        <f>D90+D94+D102+D113+D119</f>
        <v>190630</v>
      </c>
      <c r="E125" s="433">
        <f>E90+E94+E102+E113+E119</f>
        <v>1000</v>
      </c>
      <c r="F125" s="427"/>
      <c r="G125" s="420"/>
    </row>
    <row r="126" spans="1:7" x14ac:dyDescent="0.25">
      <c r="A126" s="10">
        <v>111</v>
      </c>
      <c r="B126" s="11" t="s">
        <v>150</v>
      </c>
      <c r="C126" s="11" t="s">
        <v>109</v>
      </c>
      <c r="D126" s="430"/>
      <c r="E126" s="28"/>
      <c r="F126" s="427"/>
      <c r="G126" s="2"/>
    </row>
    <row r="127" spans="1:7" x14ac:dyDescent="0.25">
      <c r="A127" s="10">
        <v>112</v>
      </c>
      <c r="B127" s="11" t="s">
        <v>172</v>
      </c>
      <c r="C127" s="11" t="s">
        <v>110</v>
      </c>
      <c r="D127" s="430"/>
      <c r="E127" s="28"/>
      <c r="F127" s="427"/>
      <c r="G127" s="2"/>
    </row>
    <row r="128" spans="1:7" x14ac:dyDescent="0.25">
      <c r="A128" s="10">
        <v>113</v>
      </c>
      <c r="B128" s="11" t="s">
        <v>111</v>
      </c>
      <c r="C128" s="11" t="s">
        <v>112</v>
      </c>
      <c r="D128" s="28">
        <v>8200768</v>
      </c>
      <c r="E128" s="28"/>
      <c r="F128" s="427"/>
      <c r="G128" s="2"/>
    </row>
    <row r="129" spans="1:7" x14ac:dyDescent="0.25">
      <c r="A129" s="10">
        <v>114</v>
      </c>
      <c r="B129" s="11" t="s">
        <v>173</v>
      </c>
      <c r="C129" s="11" t="s">
        <v>151</v>
      </c>
      <c r="D129" s="28">
        <f>+D128</f>
        <v>8200768</v>
      </c>
      <c r="E129" s="28"/>
      <c r="F129" s="427"/>
      <c r="G129" s="2"/>
    </row>
    <row r="130" spans="1:7" x14ac:dyDescent="0.25">
      <c r="A130" s="10">
        <v>115</v>
      </c>
      <c r="B130" s="11" t="s">
        <v>527</v>
      </c>
      <c r="C130" s="11" t="s">
        <v>528</v>
      </c>
      <c r="D130" s="430"/>
      <c r="E130" s="28"/>
      <c r="F130" s="427"/>
      <c r="G130" s="2"/>
    </row>
    <row r="131" spans="1:7" x14ac:dyDescent="0.25">
      <c r="A131" s="10">
        <v>116</v>
      </c>
      <c r="B131" s="11" t="s">
        <v>113</v>
      </c>
      <c r="C131" s="11" t="s">
        <v>114</v>
      </c>
      <c r="D131" s="430">
        <v>70963252</v>
      </c>
      <c r="E131" s="28">
        <v>89437733</v>
      </c>
      <c r="F131" s="427"/>
      <c r="G131" s="2"/>
    </row>
    <row r="132" spans="1:7" x14ac:dyDescent="0.25">
      <c r="A132" s="10">
        <v>117</v>
      </c>
      <c r="B132" s="12" t="s">
        <v>174</v>
      </c>
      <c r="C132" s="12" t="s">
        <v>115</v>
      </c>
      <c r="D132" s="28">
        <f>+D131+D130+D129+D127</f>
        <v>79164020</v>
      </c>
      <c r="E132" s="28">
        <f>+E131+E130+E129+E127</f>
        <v>89437733</v>
      </c>
      <c r="F132" s="427"/>
      <c r="G132" s="2"/>
    </row>
    <row r="133" spans="1:7" ht="15.75" x14ac:dyDescent="0.25">
      <c r="A133" s="10">
        <v>118</v>
      </c>
      <c r="B133" s="36" t="s">
        <v>202</v>
      </c>
      <c r="C133" s="15" t="s">
        <v>116</v>
      </c>
      <c r="D133" s="31">
        <f t="shared" ref="D133:E133" si="3">D132</f>
        <v>79164020</v>
      </c>
      <c r="E133" s="31">
        <f t="shared" si="3"/>
        <v>89437733</v>
      </c>
      <c r="F133" s="427"/>
      <c r="G133" s="2"/>
    </row>
    <row r="134" spans="1:7" x14ac:dyDescent="0.25">
      <c r="A134" s="10">
        <v>119</v>
      </c>
      <c r="B134" s="11"/>
      <c r="C134" s="11"/>
      <c r="D134" s="28"/>
      <c r="E134" s="28"/>
      <c r="F134" s="427"/>
      <c r="G134" s="2"/>
    </row>
    <row r="135" spans="1:7" ht="15.75" x14ac:dyDescent="0.25">
      <c r="A135" s="10">
        <v>120</v>
      </c>
      <c r="B135" s="15" t="s">
        <v>152</v>
      </c>
      <c r="C135" s="17"/>
      <c r="D135" s="31">
        <f>D71+D79</f>
        <v>79354650</v>
      </c>
      <c r="E135" s="31">
        <f>E71+E79</f>
        <v>89438733.390000001</v>
      </c>
      <c r="F135" s="427"/>
      <c r="G135" s="2"/>
    </row>
    <row r="136" spans="1:7" ht="15.75" x14ac:dyDescent="0.25">
      <c r="A136" s="10">
        <v>121</v>
      </c>
      <c r="B136" s="15" t="s">
        <v>153</v>
      </c>
      <c r="C136" s="17"/>
      <c r="D136" s="31">
        <f t="shared" ref="D136:E136" si="4">D125+D133</f>
        <v>79354650</v>
      </c>
      <c r="E136" s="31">
        <f t="shared" si="4"/>
        <v>89438733</v>
      </c>
      <c r="F136" s="466">
        <f>+E135-E136</f>
        <v>0.39000000059604645</v>
      </c>
      <c r="G136" s="2"/>
    </row>
    <row r="137" spans="1:7" x14ac:dyDescent="0.25">
      <c r="A137"/>
    </row>
    <row r="138" spans="1:7" x14ac:dyDescent="0.25">
      <c r="A138"/>
    </row>
    <row r="139" spans="1:7" x14ac:dyDescent="0.25">
      <c r="A139"/>
    </row>
    <row r="140" spans="1:7" x14ac:dyDescent="0.25">
      <c r="A140"/>
    </row>
    <row r="141" spans="1:7" x14ac:dyDescent="0.25">
      <c r="A141"/>
    </row>
    <row r="142" spans="1:7" x14ac:dyDescent="0.25">
      <c r="A142"/>
    </row>
    <row r="143" spans="1:7" x14ac:dyDescent="0.25">
      <c r="A143"/>
    </row>
    <row r="144" spans="1:7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 s="32"/>
    </row>
    <row r="159" spans="1:1" x14ac:dyDescent="0.25">
      <c r="A159"/>
    </row>
    <row r="160" spans="1:1" x14ac:dyDescent="0.25">
      <c r="A160"/>
    </row>
    <row r="161" spans="1:1" x14ac:dyDescent="0.25">
      <c r="A161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</sheetData>
  <mergeCells count="12">
    <mergeCell ref="A104:B104"/>
    <mergeCell ref="A115:B115"/>
    <mergeCell ref="A73:B73"/>
    <mergeCell ref="A81:B81"/>
    <mergeCell ref="A92:B92"/>
    <mergeCell ref="A96:B96"/>
    <mergeCell ref="A64:B64"/>
    <mergeCell ref="A3:B3"/>
    <mergeCell ref="A19:B19"/>
    <mergeCell ref="A44:B44"/>
    <mergeCell ref="A53:B53"/>
    <mergeCell ref="A59:B59"/>
  </mergeCells>
  <pageMargins left="0.27559055118110237" right="0.27559055118110237" top="0.98425196850393704" bottom="0.27559055118110237" header="0.51181102362204722" footer="0.51181102362204722"/>
  <pageSetup paperSize="9" scale="69" fitToHeight="0" orientation="portrait" r:id="rId1"/>
  <headerFooter>
    <oddHeader>&amp;C&amp;"-,Félkövér"Tápiógyörgye Kastélykert Óvoda és Mini Bölcsőde&amp;R7. melléklet
.../2021. (.....) rendelet
adatok: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showRuler="0" topLeftCell="A49" zoomScaleNormal="100" workbookViewId="0">
      <selection activeCell="C12" sqref="C12"/>
    </sheetView>
  </sheetViews>
  <sheetFormatPr defaultRowHeight="15" x14ac:dyDescent="0.25"/>
  <cols>
    <col min="1" max="1" width="3.42578125" style="82" customWidth="1"/>
    <col min="2" max="2" width="54.42578125" customWidth="1"/>
    <col min="3" max="3" width="12.5703125" customWidth="1"/>
  </cols>
  <sheetData>
    <row r="1" spans="1:4" ht="18.75" x14ac:dyDescent="0.25">
      <c r="A1" s="506" t="s">
        <v>596</v>
      </c>
      <c r="B1" s="506"/>
      <c r="C1" s="506"/>
    </row>
    <row r="2" spans="1:4" ht="15.75" x14ac:dyDescent="0.25">
      <c r="A2" s="39"/>
      <c r="B2" s="40"/>
      <c r="C2" s="83" t="s">
        <v>181</v>
      </c>
    </row>
    <row r="3" spans="1:4" ht="15.75" x14ac:dyDescent="0.25">
      <c r="A3" s="41"/>
      <c r="B3" s="42" t="s">
        <v>204</v>
      </c>
      <c r="C3" s="43" t="s">
        <v>205</v>
      </c>
      <c r="D3" s="275"/>
    </row>
    <row r="4" spans="1:4" ht="15.75" x14ac:dyDescent="0.25">
      <c r="A4" s="44"/>
      <c r="B4" s="45"/>
      <c r="C4" s="46"/>
    </row>
    <row r="5" spans="1:4" ht="15.75" x14ac:dyDescent="0.25">
      <c r="A5" s="47" t="s">
        <v>206</v>
      </c>
      <c r="B5" s="40"/>
      <c r="C5" s="48"/>
    </row>
    <row r="6" spans="1:4" ht="15.75" x14ac:dyDescent="0.25">
      <c r="A6" s="39" t="s">
        <v>207</v>
      </c>
      <c r="B6" s="49" t="s">
        <v>208</v>
      </c>
      <c r="C6" s="50"/>
    </row>
    <row r="7" spans="1:4" ht="15.75" x14ac:dyDescent="0.25">
      <c r="A7" s="39"/>
      <c r="B7" s="386" t="s">
        <v>555</v>
      </c>
      <c r="C7" s="50">
        <f>+'6. Konyha'!E55</f>
        <v>2500000</v>
      </c>
    </row>
    <row r="8" spans="1:4" ht="15.75" x14ac:dyDescent="0.25">
      <c r="A8" s="39"/>
      <c r="B8" s="386" t="s">
        <v>552</v>
      </c>
      <c r="C8" s="50">
        <f>+'6. Konyha'!E56</f>
        <v>675000</v>
      </c>
    </row>
    <row r="9" spans="1:4" ht="15.75" x14ac:dyDescent="0.25">
      <c r="A9" s="504" t="s">
        <v>209</v>
      </c>
      <c r="B9" s="504"/>
      <c r="C9" s="51">
        <f>SUM(C7:C8)</f>
        <v>3175000</v>
      </c>
    </row>
    <row r="10" spans="1:4" ht="15.75" x14ac:dyDescent="0.25">
      <c r="A10" s="52" t="s">
        <v>210</v>
      </c>
      <c r="B10" s="53" t="s">
        <v>211</v>
      </c>
      <c r="C10" s="54"/>
    </row>
    <row r="11" spans="1:4" ht="15.75" x14ac:dyDescent="0.25">
      <c r="A11" s="52" t="s">
        <v>212</v>
      </c>
      <c r="B11" s="437" t="s">
        <v>550</v>
      </c>
      <c r="C11" s="54">
        <v>0</v>
      </c>
      <c r="D11" s="54"/>
    </row>
    <row r="12" spans="1:4" ht="15.75" x14ac:dyDescent="0.25">
      <c r="A12" s="39" t="s">
        <v>212</v>
      </c>
      <c r="B12" s="55" t="s">
        <v>411</v>
      </c>
      <c r="C12" s="56">
        <v>0</v>
      </c>
      <c r="D12" s="56"/>
    </row>
    <row r="13" spans="1:4" ht="15.75" x14ac:dyDescent="0.25">
      <c r="A13" s="504" t="s">
        <v>214</v>
      </c>
      <c r="B13" s="504"/>
      <c r="C13" s="51">
        <f>SUM(C12:C12)</f>
        <v>0</v>
      </c>
      <c r="D13" s="51"/>
    </row>
    <row r="14" spans="1:4" ht="15.75" x14ac:dyDescent="0.25">
      <c r="A14" s="39" t="s">
        <v>215</v>
      </c>
      <c r="B14" s="49" t="s">
        <v>216</v>
      </c>
      <c r="C14" s="50"/>
    </row>
    <row r="15" spans="1:4" ht="15.75" x14ac:dyDescent="0.25">
      <c r="A15" s="57" t="s">
        <v>212</v>
      </c>
      <c r="B15" s="58"/>
      <c r="C15" s="54">
        <v>0</v>
      </c>
    </row>
    <row r="16" spans="1:4" ht="15.75" x14ac:dyDescent="0.25">
      <c r="A16" s="57" t="s">
        <v>212</v>
      </c>
      <c r="B16" s="58" t="s">
        <v>550</v>
      </c>
      <c r="C16" s="54">
        <v>0</v>
      </c>
      <c r="D16" s="54"/>
    </row>
    <row r="17" spans="1:4" ht="15.75" x14ac:dyDescent="0.25">
      <c r="A17" s="57" t="s">
        <v>212</v>
      </c>
      <c r="B17" s="58" t="s">
        <v>411</v>
      </c>
      <c r="C17" s="59">
        <v>0</v>
      </c>
      <c r="D17" s="59"/>
    </row>
    <row r="18" spans="1:4" ht="15.75" x14ac:dyDescent="0.25">
      <c r="A18" s="60"/>
      <c r="B18" s="61" t="s">
        <v>218</v>
      </c>
      <c r="C18" s="51">
        <f>SUM(C15:C17)</f>
        <v>0</v>
      </c>
      <c r="D18" s="51"/>
    </row>
    <row r="19" spans="1:4" ht="15.75" x14ac:dyDescent="0.25">
      <c r="A19" s="39" t="s">
        <v>215</v>
      </c>
      <c r="B19" s="49" t="s">
        <v>219</v>
      </c>
      <c r="C19" s="50"/>
    </row>
    <row r="20" spans="1:4" ht="15.75" x14ac:dyDescent="0.25">
      <c r="A20" s="39" t="s">
        <v>212</v>
      </c>
      <c r="B20" s="49" t="s">
        <v>568</v>
      </c>
      <c r="C20" s="50">
        <v>0</v>
      </c>
      <c r="D20" s="50"/>
    </row>
    <row r="21" spans="1:4" ht="15.75" x14ac:dyDescent="0.25">
      <c r="A21" s="39" t="s">
        <v>212</v>
      </c>
      <c r="B21" s="58" t="s">
        <v>550</v>
      </c>
      <c r="C21" s="50">
        <v>0</v>
      </c>
      <c r="D21" s="50"/>
    </row>
    <row r="22" spans="1:4" ht="15.75" x14ac:dyDescent="0.25">
      <c r="A22" s="57" t="s">
        <v>212</v>
      </c>
      <c r="B22" s="58" t="s">
        <v>411</v>
      </c>
      <c r="C22" s="59">
        <v>0</v>
      </c>
      <c r="D22" s="59"/>
    </row>
    <row r="23" spans="1:4" ht="15.75" x14ac:dyDescent="0.25">
      <c r="A23" s="60"/>
      <c r="B23" s="61" t="s">
        <v>220</v>
      </c>
      <c r="C23" s="51">
        <f>SUM(C20:C22)</f>
        <v>0</v>
      </c>
      <c r="D23" s="51"/>
    </row>
    <row r="24" spans="1:4" ht="15.75" x14ac:dyDescent="0.25">
      <c r="A24" s="52" t="s">
        <v>221</v>
      </c>
      <c r="B24" s="62" t="s">
        <v>222</v>
      </c>
      <c r="C24" s="63"/>
    </row>
    <row r="25" spans="1:4" ht="15.75" x14ac:dyDescent="0.25">
      <c r="A25" s="64" t="s">
        <v>212</v>
      </c>
      <c r="B25" s="65" t="s">
        <v>568</v>
      </c>
      <c r="C25" s="54">
        <v>0</v>
      </c>
      <c r="D25" s="54"/>
    </row>
    <row r="26" spans="1:4" ht="15.75" x14ac:dyDescent="0.25">
      <c r="A26" s="64" t="s">
        <v>212</v>
      </c>
      <c r="B26" s="65" t="s">
        <v>411</v>
      </c>
      <c r="C26" s="54">
        <v>0</v>
      </c>
      <c r="D26" s="54"/>
    </row>
    <row r="27" spans="1:4" ht="15.75" x14ac:dyDescent="0.25">
      <c r="A27" s="504" t="s">
        <v>223</v>
      </c>
      <c r="B27" s="504"/>
      <c r="C27" s="51">
        <f>SUM(C25:C26)</f>
        <v>0</v>
      </c>
      <c r="D27" s="51"/>
    </row>
    <row r="28" spans="1:4" ht="15.75" x14ac:dyDescent="0.25">
      <c r="A28" s="39" t="s">
        <v>224</v>
      </c>
      <c r="B28" s="49" t="s">
        <v>225</v>
      </c>
      <c r="C28" s="50"/>
    </row>
    <row r="29" spans="1:4" ht="15.75" x14ac:dyDescent="0.25">
      <c r="A29" s="39" t="s">
        <v>212</v>
      </c>
      <c r="B29" s="58" t="s">
        <v>553</v>
      </c>
      <c r="C29" s="50">
        <v>0</v>
      </c>
      <c r="D29" s="50"/>
    </row>
    <row r="30" spans="1:4" ht="15.75" x14ac:dyDescent="0.25">
      <c r="A30" s="39" t="s">
        <v>212</v>
      </c>
      <c r="B30" s="58" t="s">
        <v>568</v>
      </c>
      <c r="C30" s="50">
        <v>0</v>
      </c>
      <c r="D30" s="50"/>
    </row>
    <row r="31" spans="1:4" ht="15.75" x14ac:dyDescent="0.25">
      <c r="A31" s="39" t="s">
        <v>212</v>
      </c>
      <c r="B31" s="58" t="s">
        <v>550</v>
      </c>
      <c r="C31" s="50">
        <v>0</v>
      </c>
      <c r="D31" s="50"/>
    </row>
    <row r="32" spans="1:4" ht="15.75" x14ac:dyDescent="0.25">
      <c r="A32" s="39"/>
      <c r="B32" s="58" t="s">
        <v>551</v>
      </c>
      <c r="C32" s="50">
        <v>0</v>
      </c>
      <c r="D32" s="50"/>
    </row>
    <row r="33" spans="1:4" ht="15.75" x14ac:dyDescent="0.25">
      <c r="A33" s="39" t="s">
        <v>212</v>
      </c>
      <c r="B33" s="66" t="s">
        <v>411</v>
      </c>
      <c r="C33" s="56">
        <v>0</v>
      </c>
      <c r="D33" s="56"/>
    </row>
    <row r="34" spans="1:4" ht="15.75" x14ac:dyDescent="0.25">
      <c r="A34" s="504" t="s">
        <v>226</v>
      </c>
      <c r="B34" s="504"/>
      <c r="C34" s="51">
        <f>SUM(C29:C33)</f>
        <v>0</v>
      </c>
      <c r="D34" s="51"/>
    </row>
    <row r="35" spans="1:4" ht="15.75" x14ac:dyDescent="0.25">
      <c r="A35" s="39"/>
      <c r="B35" s="68"/>
      <c r="C35" s="50"/>
    </row>
    <row r="36" spans="1:4" ht="16.5" thickBot="1" x14ac:dyDescent="0.3">
      <c r="A36" s="69"/>
      <c r="B36" s="70" t="s">
        <v>227</v>
      </c>
      <c r="C36" s="71">
        <f>SUM(C9,C18,C27,C34,C23)</f>
        <v>3175000</v>
      </c>
      <c r="D36" s="71"/>
    </row>
    <row r="37" spans="1:4" ht="15.75" x14ac:dyDescent="0.25">
      <c r="A37" s="52"/>
      <c r="B37" s="72"/>
      <c r="C37" s="73"/>
    </row>
    <row r="38" spans="1:4" ht="15.75" x14ac:dyDescent="0.25">
      <c r="A38" s="47" t="s">
        <v>228</v>
      </c>
      <c r="B38" s="40"/>
      <c r="C38" s="50"/>
    </row>
    <row r="39" spans="1:4" ht="15.75" x14ac:dyDescent="0.25">
      <c r="A39" s="39" t="s">
        <v>207</v>
      </c>
      <c r="B39" s="49" t="s">
        <v>229</v>
      </c>
      <c r="C39" s="50"/>
    </row>
    <row r="40" spans="1:4" ht="15.75" x14ac:dyDescent="0.25">
      <c r="A40" s="39" t="s">
        <v>212</v>
      </c>
      <c r="B40" s="55" t="s">
        <v>230</v>
      </c>
      <c r="C40" s="74"/>
    </row>
    <row r="41" spans="1:4" ht="15.75" x14ac:dyDescent="0.25">
      <c r="A41" s="504" t="s">
        <v>231</v>
      </c>
      <c r="B41" s="504"/>
      <c r="C41" s="75">
        <f>SUM(C40:C40)</f>
        <v>0</v>
      </c>
    </row>
    <row r="42" spans="1:4" ht="15.75" x14ac:dyDescent="0.25">
      <c r="A42" s="52" t="s">
        <v>210</v>
      </c>
      <c r="B42" s="53" t="s">
        <v>211</v>
      </c>
      <c r="C42" s="54"/>
    </row>
    <row r="43" spans="1:4" ht="15.75" x14ac:dyDescent="0.25">
      <c r="A43" s="39" t="s">
        <v>212</v>
      </c>
      <c r="B43" s="55" t="s">
        <v>213</v>
      </c>
      <c r="C43" s="56">
        <v>0</v>
      </c>
    </row>
    <row r="44" spans="1:4" ht="15.75" x14ac:dyDescent="0.25">
      <c r="A44" s="504" t="s">
        <v>232</v>
      </c>
      <c r="B44" s="504"/>
      <c r="C44" s="51">
        <f>SUM(C43:C43)</f>
        <v>0</v>
      </c>
    </row>
    <row r="45" spans="1:4" ht="15.75" x14ac:dyDescent="0.25">
      <c r="A45" s="39">
        <v>3</v>
      </c>
      <c r="B45" s="49" t="s">
        <v>216</v>
      </c>
      <c r="C45" s="50"/>
    </row>
    <row r="46" spans="1:4" ht="15.75" x14ac:dyDescent="0.25">
      <c r="A46" s="57" t="s">
        <v>212</v>
      </c>
      <c r="B46" s="58" t="s">
        <v>217</v>
      </c>
      <c r="C46" s="59"/>
    </row>
    <row r="47" spans="1:4" ht="15.75" x14ac:dyDescent="0.25">
      <c r="A47" s="57"/>
      <c r="B47" s="58"/>
      <c r="C47" s="59"/>
    </row>
    <row r="48" spans="1:4" ht="15.75" x14ac:dyDescent="0.25">
      <c r="A48" s="60"/>
      <c r="B48" s="61" t="s">
        <v>233</v>
      </c>
      <c r="C48" s="51">
        <f>SUM(C46:C46)</f>
        <v>0</v>
      </c>
    </row>
    <row r="49" spans="1:4" ht="15.75" x14ac:dyDescent="0.25">
      <c r="A49" s="39">
        <v>3</v>
      </c>
      <c r="B49" s="49" t="s">
        <v>219</v>
      </c>
      <c r="C49" s="50"/>
    </row>
    <row r="50" spans="1:4" ht="15.75" x14ac:dyDescent="0.25">
      <c r="A50" s="39" t="s">
        <v>212</v>
      </c>
      <c r="B50" s="49" t="s">
        <v>322</v>
      </c>
      <c r="C50" s="50">
        <v>0</v>
      </c>
      <c r="D50" s="50"/>
    </row>
    <row r="51" spans="1:4" ht="15.75" x14ac:dyDescent="0.25">
      <c r="A51" s="57" t="s">
        <v>212</v>
      </c>
      <c r="B51" s="58" t="s">
        <v>243</v>
      </c>
      <c r="C51" s="59">
        <v>0</v>
      </c>
      <c r="D51" s="59"/>
    </row>
    <row r="52" spans="1:4" ht="15.75" x14ac:dyDescent="0.25">
      <c r="A52" s="57"/>
      <c r="B52" s="58"/>
      <c r="C52" s="59"/>
    </row>
    <row r="53" spans="1:4" ht="15.75" x14ac:dyDescent="0.25">
      <c r="A53" s="60"/>
      <c r="B53" s="61" t="s">
        <v>234</v>
      </c>
      <c r="C53" s="51">
        <f>SUM(C50:C51)</f>
        <v>0</v>
      </c>
      <c r="D53" s="51"/>
    </row>
    <row r="54" spans="1:4" ht="15.75" x14ac:dyDescent="0.25">
      <c r="A54" s="52">
        <v>4</v>
      </c>
      <c r="B54" s="62" t="s">
        <v>154</v>
      </c>
      <c r="C54" s="63"/>
    </row>
    <row r="55" spans="1:4" ht="15.75" x14ac:dyDescent="0.25">
      <c r="A55" s="64" t="s">
        <v>212</v>
      </c>
      <c r="B55" s="66" t="s">
        <v>235</v>
      </c>
      <c r="C55" s="67"/>
    </row>
    <row r="56" spans="1:4" ht="15.75" x14ac:dyDescent="0.25">
      <c r="A56" s="504" t="s">
        <v>236</v>
      </c>
      <c r="B56" s="504"/>
      <c r="C56" s="51">
        <f>SUM(C55:C55)</f>
        <v>0</v>
      </c>
    </row>
    <row r="57" spans="1:4" ht="15.75" x14ac:dyDescent="0.25">
      <c r="A57" s="39">
        <v>5</v>
      </c>
      <c r="B57" s="49" t="s">
        <v>242</v>
      </c>
      <c r="C57" s="50"/>
    </row>
    <row r="58" spans="1:4" ht="15.75" x14ac:dyDescent="0.25">
      <c r="A58" s="64" t="s">
        <v>212</v>
      </c>
      <c r="B58" s="66" t="s">
        <v>61</v>
      </c>
      <c r="C58" s="67">
        <v>0</v>
      </c>
      <c r="D58" s="67"/>
    </row>
    <row r="59" spans="1:4" ht="15.75" x14ac:dyDescent="0.25">
      <c r="A59" s="64"/>
      <c r="B59" s="66" t="s">
        <v>132</v>
      </c>
      <c r="C59" s="67">
        <v>0</v>
      </c>
      <c r="D59" s="67"/>
    </row>
    <row r="60" spans="1:4" ht="15.75" x14ac:dyDescent="0.25">
      <c r="A60" s="64" t="s">
        <v>212</v>
      </c>
      <c r="B60" s="66" t="s">
        <v>243</v>
      </c>
      <c r="C60" s="67">
        <v>0</v>
      </c>
      <c r="D60" s="67"/>
    </row>
    <row r="61" spans="1:4" ht="15.75" x14ac:dyDescent="0.25">
      <c r="A61" s="504" t="s">
        <v>237</v>
      </c>
      <c r="B61" s="504"/>
      <c r="C61" s="51">
        <f>SUM(C58:C60)</f>
        <v>0</v>
      </c>
      <c r="D61" s="51"/>
    </row>
    <row r="62" spans="1:4" ht="15.75" x14ac:dyDescent="0.25">
      <c r="A62" s="39"/>
      <c r="B62" s="76"/>
      <c r="C62" s="50"/>
    </row>
    <row r="63" spans="1:4" ht="16.5" thickBot="1" x14ac:dyDescent="0.3">
      <c r="A63" s="69"/>
      <c r="B63" s="70" t="s">
        <v>238</v>
      </c>
      <c r="C63" s="71">
        <f>SUM(C41,C44,C56,C53,C61)</f>
        <v>0</v>
      </c>
      <c r="D63" s="71"/>
    </row>
    <row r="64" spans="1:4" ht="15.75" x14ac:dyDescent="0.25">
      <c r="A64" s="52"/>
      <c r="B64" s="72"/>
      <c r="C64" s="73"/>
    </row>
    <row r="65" spans="1:3" ht="15.75" x14ac:dyDescent="0.25">
      <c r="A65" s="505" t="s">
        <v>239</v>
      </c>
      <c r="B65" s="505"/>
      <c r="C65" s="54"/>
    </row>
    <row r="66" spans="1:3" ht="15.75" x14ac:dyDescent="0.25">
      <c r="A66" s="39" t="s">
        <v>212</v>
      </c>
      <c r="B66" s="68"/>
      <c r="C66" s="50">
        <v>0</v>
      </c>
    </row>
    <row r="67" spans="1:3" ht="15.75" x14ac:dyDescent="0.25">
      <c r="A67" s="39" t="s">
        <v>212</v>
      </c>
      <c r="B67" s="68"/>
      <c r="C67" s="50"/>
    </row>
    <row r="68" spans="1:3" ht="15.75" x14ac:dyDescent="0.25">
      <c r="A68" s="39" t="s">
        <v>212</v>
      </c>
      <c r="B68" s="68"/>
      <c r="C68" s="50"/>
    </row>
    <row r="69" spans="1:3" ht="15.75" x14ac:dyDescent="0.25">
      <c r="A69" s="39" t="s">
        <v>212</v>
      </c>
      <c r="B69" s="77"/>
      <c r="C69" s="50"/>
    </row>
    <row r="70" spans="1:3" ht="16.5" thickBot="1" x14ac:dyDescent="0.3">
      <c r="A70" s="69"/>
      <c r="B70" s="70" t="s">
        <v>240</v>
      </c>
      <c r="C70" s="78">
        <f>SUM(C66:C69)</f>
        <v>0</v>
      </c>
    </row>
    <row r="71" spans="1:3" ht="15.75" x14ac:dyDescent="0.25">
      <c r="A71" s="39"/>
      <c r="B71" s="40"/>
      <c r="C71" s="50"/>
    </row>
    <row r="72" spans="1:3" ht="15.75" x14ac:dyDescent="0.25">
      <c r="A72" s="39"/>
      <c r="B72" s="40"/>
      <c r="C72" s="50"/>
    </row>
    <row r="73" spans="1:3" ht="16.5" thickBot="1" x14ac:dyDescent="0.3">
      <c r="A73" s="79"/>
      <c r="B73" s="80" t="s">
        <v>241</v>
      </c>
      <c r="C73" s="81">
        <f>SUM(C36,C63,C70)</f>
        <v>3175000</v>
      </c>
    </row>
    <row r="74" spans="1:3" ht="16.5" thickTop="1" x14ac:dyDescent="0.25">
      <c r="A74" s="39"/>
      <c r="B74" s="55"/>
      <c r="C74" s="40"/>
    </row>
  </sheetData>
  <mergeCells count="10">
    <mergeCell ref="A44:B44"/>
    <mergeCell ref="A56:B56"/>
    <mergeCell ref="A61:B61"/>
    <mergeCell ref="A65:B65"/>
    <mergeCell ref="A1:C1"/>
    <mergeCell ref="A9:B9"/>
    <mergeCell ref="A13:B13"/>
    <mergeCell ref="A27:B27"/>
    <mergeCell ref="A34:B34"/>
    <mergeCell ref="A41:B4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&amp;R8.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Ruler="0" zoomScaleNormal="100" workbookViewId="0">
      <selection activeCell="A2" sqref="A2"/>
    </sheetView>
  </sheetViews>
  <sheetFormatPr defaultRowHeight="15" x14ac:dyDescent="0.25"/>
  <cols>
    <col min="1" max="1" width="4.5703125" customWidth="1"/>
    <col min="2" max="2" width="78.140625" customWidth="1"/>
    <col min="3" max="3" width="16.42578125" customWidth="1"/>
    <col min="4" max="4" width="14.140625" customWidth="1"/>
    <col min="5" max="5" width="16.85546875" bestFit="1" customWidth="1"/>
  </cols>
  <sheetData>
    <row r="1" spans="1:7" ht="18.75" x14ac:dyDescent="0.3">
      <c r="A1" s="507" t="s">
        <v>597</v>
      </c>
      <c r="B1" s="507"/>
      <c r="C1" s="507"/>
      <c r="D1" s="507"/>
      <c r="E1" s="507"/>
    </row>
    <row r="2" spans="1:7" ht="15.75" x14ac:dyDescent="0.25">
      <c r="A2" s="84"/>
      <c r="B2" s="85"/>
      <c r="C2" s="85"/>
      <c r="D2" s="85"/>
      <c r="E2" s="85"/>
    </row>
    <row r="3" spans="1:7" ht="15.75" x14ac:dyDescent="0.25">
      <c r="A3" s="84"/>
      <c r="B3" s="85"/>
      <c r="C3" s="85"/>
      <c r="D3" s="85"/>
      <c r="E3" s="83" t="s">
        <v>181</v>
      </c>
    </row>
    <row r="4" spans="1:7" ht="31.5" x14ac:dyDescent="0.25">
      <c r="A4" s="86" t="s">
        <v>245</v>
      </c>
      <c r="B4" s="86" t="s">
        <v>246</v>
      </c>
      <c r="C4" s="86" t="s">
        <v>247</v>
      </c>
      <c r="D4" s="86" t="s">
        <v>248</v>
      </c>
      <c r="E4" s="86" t="s">
        <v>249</v>
      </c>
    </row>
    <row r="5" spans="1:7" ht="15.75" x14ac:dyDescent="0.25">
      <c r="A5" s="87" t="s">
        <v>250</v>
      </c>
      <c r="B5" s="88" t="s">
        <v>251</v>
      </c>
      <c r="C5" s="89"/>
      <c r="D5" s="89"/>
      <c r="E5" s="89"/>
    </row>
    <row r="6" spans="1:7" ht="16.5" thickBot="1" x14ac:dyDescent="0.3">
      <c r="A6" s="90" t="s">
        <v>207</v>
      </c>
      <c r="B6" s="91" t="s">
        <v>217</v>
      </c>
      <c r="C6" s="92"/>
      <c r="D6" s="92"/>
      <c r="E6" s="92">
        <f>SUM(C6:D6)</f>
        <v>0</v>
      </c>
      <c r="G6" s="93"/>
    </row>
    <row r="7" spans="1:7" ht="16.5" thickTop="1" x14ac:dyDescent="0.25">
      <c r="A7" s="87"/>
      <c r="B7" s="94" t="s">
        <v>252</v>
      </c>
      <c r="C7" s="93"/>
      <c r="D7" s="93"/>
      <c r="E7" s="93"/>
    </row>
    <row r="8" spans="1:7" ht="15.75" x14ac:dyDescent="0.25">
      <c r="A8" s="87"/>
      <c r="B8" s="94"/>
      <c r="C8" s="93"/>
      <c r="D8" s="93"/>
      <c r="E8" s="93"/>
    </row>
    <row r="9" spans="1:7" ht="15.75" x14ac:dyDescent="0.25">
      <c r="A9" s="95"/>
      <c r="B9" s="94"/>
      <c r="C9" s="96"/>
      <c r="D9" s="97"/>
      <c r="E9" s="96"/>
    </row>
  </sheetData>
  <mergeCells count="1">
    <mergeCell ref="A1:E1"/>
  </mergeCells>
  <pageMargins left="0.7" right="0.7" top="0.75" bottom="0.75" header="0.3" footer="0.3"/>
  <pageSetup paperSize="9" orientation="landscape" r:id="rId1"/>
  <headerFooter>
    <oddHeader>&amp;R9.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Összesítő</vt:lpstr>
      <vt:lpstr>2. Önkormányzat</vt:lpstr>
      <vt:lpstr>3. PH</vt:lpstr>
      <vt:lpstr>4.GondozásiKp</vt:lpstr>
      <vt:lpstr>5. Könyvtár</vt:lpstr>
      <vt:lpstr>6. Konyha</vt:lpstr>
      <vt:lpstr>7. Óvoda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21.</vt:lpstr>
      <vt:lpstr>22.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Pannika</cp:lastModifiedBy>
  <cp:lastPrinted>2021-01-13T08:27:22Z</cp:lastPrinted>
  <dcterms:created xsi:type="dcterms:W3CDTF">2017-08-16T11:46:16Z</dcterms:created>
  <dcterms:modified xsi:type="dcterms:W3CDTF">2021-02-16T07:46:59Z</dcterms:modified>
</cp:coreProperties>
</file>