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'!$A$1:$C$165</definedName>
  </definedNames>
  <calcPr calcId="145621"/>
</workbook>
</file>

<file path=xl/calcChain.xml><?xml version="1.0" encoding="utf-8"?>
<calcChain xmlns="http://schemas.openxmlformats.org/spreadsheetml/2006/main">
  <c r="H160" i="1" l="1"/>
  <c r="H159" i="1"/>
  <c r="H158" i="1"/>
  <c r="C158" i="1"/>
  <c r="I158" i="1" s="1"/>
  <c r="H157" i="1"/>
  <c r="C157" i="1"/>
  <c r="I157" i="1" s="1"/>
  <c r="H156" i="1"/>
  <c r="C156" i="1"/>
  <c r="H155" i="1"/>
  <c r="C155" i="1"/>
  <c r="I155" i="1" s="1"/>
  <c r="H154" i="1"/>
  <c r="C154" i="1"/>
  <c r="I154" i="1" s="1"/>
  <c r="H153" i="1"/>
  <c r="C153" i="1"/>
  <c r="I153" i="1" s="1"/>
  <c r="H152" i="1"/>
  <c r="C152" i="1"/>
  <c r="H151" i="1"/>
  <c r="F151" i="1"/>
  <c r="E151" i="1"/>
  <c r="D151" i="1"/>
  <c r="C151" i="1" s="1"/>
  <c r="I151" i="1" s="1"/>
  <c r="H150" i="1"/>
  <c r="C150" i="1"/>
  <c r="I150" i="1" s="1"/>
  <c r="H149" i="1"/>
  <c r="C149" i="1"/>
  <c r="H148" i="1"/>
  <c r="C148" i="1"/>
  <c r="I148" i="1" s="1"/>
  <c r="H147" i="1"/>
  <c r="C147" i="1"/>
  <c r="I147" i="1" s="1"/>
  <c r="H146" i="1"/>
  <c r="F146" i="1"/>
  <c r="E146" i="1"/>
  <c r="D146" i="1"/>
  <c r="C146" i="1" s="1"/>
  <c r="I146" i="1" s="1"/>
  <c r="H145" i="1"/>
  <c r="C145" i="1"/>
  <c r="I145" i="1" s="1"/>
  <c r="H144" i="1"/>
  <c r="C144" i="1"/>
  <c r="I144" i="1" s="1"/>
  <c r="H143" i="1"/>
  <c r="C143" i="1"/>
  <c r="I143" i="1" s="1"/>
  <c r="H142" i="1"/>
  <c r="C142" i="1"/>
  <c r="H141" i="1"/>
  <c r="C141" i="1"/>
  <c r="I141" i="1" s="1"/>
  <c r="H140" i="1"/>
  <c r="C140" i="1"/>
  <c r="I140" i="1" s="1"/>
  <c r="H139" i="1"/>
  <c r="F139" i="1"/>
  <c r="E139" i="1"/>
  <c r="D139" i="1"/>
  <c r="C139" i="1" s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F135" i="1"/>
  <c r="F159" i="1" s="1"/>
  <c r="E135" i="1"/>
  <c r="E159" i="1" s="1"/>
  <c r="D135" i="1"/>
  <c r="D159" i="1" s="1"/>
  <c r="C159" i="1" s="1"/>
  <c r="I159" i="1" s="1"/>
  <c r="C135" i="1"/>
  <c r="I135" i="1" s="1"/>
  <c r="H134" i="1"/>
  <c r="H133" i="1"/>
  <c r="D133" i="1"/>
  <c r="C133" i="1"/>
  <c r="I133" i="1" s="1"/>
  <c r="H132" i="1"/>
  <c r="C132" i="1"/>
  <c r="I132" i="1" s="1"/>
  <c r="H131" i="1"/>
  <c r="C131" i="1"/>
  <c r="I131" i="1" s="1"/>
  <c r="H130" i="1"/>
  <c r="C130" i="1"/>
  <c r="H129" i="1"/>
  <c r="C129" i="1"/>
  <c r="I129" i="1" s="1"/>
  <c r="H128" i="1"/>
  <c r="C128" i="1"/>
  <c r="I128" i="1" s="1"/>
  <c r="H127" i="1"/>
  <c r="C127" i="1"/>
  <c r="I127" i="1" s="1"/>
  <c r="H126" i="1"/>
  <c r="C126" i="1"/>
  <c r="H125" i="1"/>
  <c r="F125" i="1"/>
  <c r="E125" i="1"/>
  <c r="D125" i="1"/>
  <c r="H124" i="1"/>
  <c r="D124" i="1"/>
  <c r="C124" i="1" s="1"/>
  <c r="I124" i="1" s="1"/>
  <c r="H123" i="1"/>
  <c r="F123" i="1"/>
  <c r="D123" i="1"/>
  <c r="C123" i="1"/>
  <c r="I123" i="1" s="1"/>
  <c r="H122" i="1"/>
  <c r="F122" i="1"/>
  <c r="D122" i="1"/>
  <c r="C122" i="1" s="1"/>
  <c r="I122" i="1" s="1"/>
  <c r="H121" i="1"/>
  <c r="F121" i="1"/>
  <c r="F120" i="1" s="1"/>
  <c r="D121" i="1"/>
  <c r="C121" i="1"/>
  <c r="I121" i="1" s="1"/>
  <c r="H120" i="1"/>
  <c r="E120" i="1"/>
  <c r="H119" i="1"/>
  <c r="D119" i="1"/>
  <c r="C119" i="1"/>
  <c r="I119" i="1" s="1"/>
  <c r="H118" i="1"/>
  <c r="C118" i="1"/>
  <c r="I118" i="1" s="1"/>
  <c r="H117" i="1"/>
  <c r="F117" i="1"/>
  <c r="E117" i="1"/>
  <c r="D117" i="1"/>
  <c r="C117" i="1" s="1"/>
  <c r="I117" i="1" s="1"/>
  <c r="H116" i="1"/>
  <c r="D116" i="1"/>
  <c r="H115" i="1"/>
  <c r="C115" i="1"/>
  <c r="I115" i="1" s="1"/>
  <c r="H114" i="1"/>
  <c r="C114" i="1"/>
  <c r="H113" i="1"/>
  <c r="C113" i="1"/>
  <c r="I113" i="1" s="1"/>
  <c r="H112" i="1"/>
  <c r="C112" i="1"/>
  <c r="I112" i="1" s="1"/>
  <c r="H111" i="1"/>
  <c r="C111" i="1"/>
  <c r="I111" i="1" s="1"/>
  <c r="H110" i="1"/>
  <c r="C110" i="1"/>
  <c r="H109" i="1"/>
  <c r="C109" i="1"/>
  <c r="I109" i="1" s="1"/>
  <c r="H108" i="1"/>
  <c r="C108" i="1"/>
  <c r="I108" i="1" s="1"/>
  <c r="H107" i="1"/>
  <c r="C107" i="1"/>
  <c r="I107" i="1" s="1"/>
  <c r="H106" i="1"/>
  <c r="C106" i="1"/>
  <c r="H105" i="1"/>
  <c r="C105" i="1"/>
  <c r="I105" i="1" s="1"/>
  <c r="H104" i="1"/>
  <c r="F104" i="1"/>
  <c r="E104" i="1"/>
  <c r="H103" i="1"/>
  <c r="C103" i="1"/>
  <c r="I103" i="1" s="1"/>
  <c r="H102" i="1"/>
  <c r="F102" i="1"/>
  <c r="D102" i="1"/>
  <c r="C102" i="1"/>
  <c r="I102" i="1" s="1"/>
  <c r="H101" i="1"/>
  <c r="F101" i="1"/>
  <c r="D101" i="1"/>
  <c r="H100" i="1"/>
  <c r="F100" i="1"/>
  <c r="F99" i="1" s="1"/>
  <c r="F134" i="1" s="1"/>
  <c r="F160" i="1" s="1"/>
  <c r="D100" i="1"/>
  <c r="C100" i="1"/>
  <c r="I100" i="1" s="1"/>
  <c r="H99" i="1"/>
  <c r="E99" i="1"/>
  <c r="E134" i="1" s="1"/>
  <c r="E160" i="1" s="1"/>
  <c r="H98" i="1"/>
  <c r="H97" i="1"/>
  <c r="C97" i="1"/>
  <c r="H96" i="1"/>
  <c r="H95" i="1"/>
  <c r="H94" i="1"/>
  <c r="H93" i="1"/>
  <c r="H92" i="1"/>
  <c r="H91" i="1"/>
  <c r="C91" i="1"/>
  <c r="I91" i="1" s="1"/>
  <c r="H90" i="1"/>
  <c r="C90" i="1"/>
  <c r="I90" i="1" s="1"/>
  <c r="H89" i="1"/>
  <c r="C89" i="1"/>
  <c r="H88" i="1"/>
  <c r="C88" i="1"/>
  <c r="I88" i="1" s="1"/>
  <c r="H87" i="1"/>
  <c r="C87" i="1"/>
  <c r="I87" i="1" s="1"/>
  <c r="H86" i="1"/>
  <c r="C86" i="1"/>
  <c r="I86" i="1" s="1"/>
  <c r="H85" i="1"/>
  <c r="F85" i="1"/>
  <c r="E85" i="1"/>
  <c r="D85" i="1"/>
  <c r="C85" i="1"/>
  <c r="I85" i="1" s="1"/>
  <c r="H84" i="1"/>
  <c r="C84" i="1"/>
  <c r="I84" i="1" s="1"/>
  <c r="H83" i="1"/>
  <c r="C83" i="1"/>
  <c r="I83" i="1" s="1"/>
  <c r="H82" i="1"/>
  <c r="C82" i="1"/>
  <c r="H81" i="1"/>
  <c r="F81" i="1"/>
  <c r="E81" i="1"/>
  <c r="D81" i="1"/>
  <c r="C81" i="1" s="1"/>
  <c r="I81" i="1" s="1"/>
  <c r="H80" i="1"/>
  <c r="C80" i="1"/>
  <c r="I80" i="1" s="1"/>
  <c r="H79" i="1"/>
  <c r="F79" i="1"/>
  <c r="E79" i="1"/>
  <c r="H78" i="1"/>
  <c r="F78" i="1"/>
  <c r="D78" i="1"/>
  <c r="H77" i="1"/>
  <c r="C77" i="1"/>
  <c r="I77" i="1" s="1"/>
  <c r="H76" i="1"/>
  <c r="C76" i="1"/>
  <c r="H75" i="1"/>
  <c r="C75" i="1"/>
  <c r="I75" i="1" s="1"/>
  <c r="H74" i="1"/>
  <c r="C74" i="1"/>
  <c r="I74" i="1" s="1"/>
  <c r="H73" i="1"/>
  <c r="F73" i="1"/>
  <c r="E73" i="1"/>
  <c r="D73" i="1"/>
  <c r="C73" i="1" s="1"/>
  <c r="I73" i="1" s="1"/>
  <c r="H72" i="1"/>
  <c r="C72" i="1"/>
  <c r="I72" i="1" s="1"/>
  <c r="H71" i="1"/>
  <c r="C71" i="1"/>
  <c r="I71" i="1" s="1"/>
  <c r="H70" i="1"/>
  <c r="D70" i="1"/>
  <c r="C70" i="1" s="1"/>
  <c r="I70" i="1" s="1"/>
  <c r="H69" i="1"/>
  <c r="F69" i="1"/>
  <c r="F92" i="1" s="1"/>
  <c r="E69" i="1"/>
  <c r="D69" i="1"/>
  <c r="H68" i="1"/>
  <c r="H67" i="1"/>
  <c r="C67" i="1"/>
  <c r="I67" i="1" s="1"/>
  <c r="H66" i="1"/>
  <c r="C66" i="1"/>
  <c r="H65" i="1"/>
  <c r="C65" i="1"/>
  <c r="I65" i="1" s="1"/>
  <c r="H64" i="1"/>
  <c r="C64" i="1"/>
  <c r="I64" i="1" s="1"/>
  <c r="H63" i="1"/>
  <c r="F63" i="1"/>
  <c r="E63" i="1"/>
  <c r="D63" i="1"/>
  <c r="C63" i="1" s="1"/>
  <c r="I63" i="1" s="1"/>
  <c r="H62" i="1"/>
  <c r="C62" i="1"/>
  <c r="I62" i="1" s="1"/>
  <c r="H61" i="1"/>
  <c r="D61" i="1"/>
  <c r="C61" i="1"/>
  <c r="I61" i="1" s="1"/>
  <c r="H60" i="1"/>
  <c r="D60" i="1"/>
  <c r="C60" i="1"/>
  <c r="I60" i="1" s="1"/>
  <c r="H59" i="1"/>
  <c r="C59" i="1"/>
  <c r="I59" i="1" s="1"/>
  <c r="H58" i="1"/>
  <c r="F58" i="1"/>
  <c r="E58" i="1"/>
  <c r="D58" i="1"/>
  <c r="C58" i="1" s="1"/>
  <c r="I58" i="1" s="1"/>
  <c r="H57" i="1"/>
  <c r="C57" i="1"/>
  <c r="I57" i="1" s="1"/>
  <c r="H56" i="1"/>
  <c r="C56" i="1"/>
  <c r="H55" i="1"/>
  <c r="C55" i="1"/>
  <c r="I55" i="1" s="1"/>
  <c r="H54" i="1"/>
  <c r="C54" i="1"/>
  <c r="I54" i="1" s="1"/>
  <c r="H53" i="1"/>
  <c r="C53" i="1"/>
  <c r="I53" i="1" s="1"/>
  <c r="H52" i="1"/>
  <c r="F52" i="1"/>
  <c r="E52" i="1"/>
  <c r="D52" i="1"/>
  <c r="C52" i="1"/>
  <c r="I52" i="1" s="1"/>
  <c r="H51" i="1"/>
  <c r="F51" i="1"/>
  <c r="E51" i="1"/>
  <c r="C51" i="1" s="1"/>
  <c r="I51" i="1" s="1"/>
  <c r="H50" i="1"/>
  <c r="C50" i="1"/>
  <c r="I50" i="1" s="1"/>
  <c r="H49" i="1"/>
  <c r="C49" i="1"/>
  <c r="I49" i="1" s="1"/>
  <c r="H48" i="1"/>
  <c r="C48" i="1"/>
  <c r="I48" i="1" s="1"/>
  <c r="H47" i="1"/>
  <c r="F47" i="1"/>
  <c r="C47" i="1"/>
  <c r="I47" i="1" s="1"/>
  <c r="H46" i="1"/>
  <c r="F46" i="1"/>
  <c r="E46" i="1"/>
  <c r="C46" i="1" s="1"/>
  <c r="I46" i="1" s="1"/>
  <c r="H45" i="1"/>
  <c r="F45" i="1"/>
  <c r="C45" i="1" s="1"/>
  <c r="I45" i="1" s="1"/>
  <c r="H44" i="1"/>
  <c r="C44" i="1"/>
  <c r="I44" i="1" s="1"/>
  <c r="H43" i="1"/>
  <c r="F43" i="1"/>
  <c r="E43" i="1"/>
  <c r="C43" i="1" s="1"/>
  <c r="I43" i="1" s="1"/>
  <c r="H42" i="1"/>
  <c r="F42" i="1"/>
  <c r="E42" i="1"/>
  <c r="C42" i="1"/>
  <c r="I42" i="1" s="1"/>
  <c r="H41" i="1"/>
  <c r="F41" i="1"/>
  <c r="C41" i="1"/>
  <c r="I41" i="1" s="1"/>
  <c r="H40" i="1"/>
  <c r="E40" i="1"/>
  <c r="D40" i="1"/>
  <c r="H39" i="1"/>
  <c r="C39" i="1"/>
  <c r="I39" i="1" s="1"/>
  <c r="H38" i="1"/>
  <c r="D38" i="1"/>
  <c r="C38" i="1" s="1"/>
  <c r="I38" i="1" s="1"/>
  <c r="H37" i="1"/>
  <c r="D37" i="1"/>
  <c r="H36" i="1"/>
  <c r="C36" i="1"/>
  <c r="I36" i="1" s="1"/>
  <c r="H35" i="1"/>
  <c r="D35" i="1"/>
  <c r="C35" i="1"/>
  <c r="I35" i="1" s="1"/>
  <c r="H34" i="1"/>
  <c r="D34" i="1"/>
  <c r="C34" i="1"/>
  <c r="I34" i="1" s="1"/>
  <c r="H33" i="1"/>
  <c r="F33" i="1"/>
  <c r="E33" i="1"/>
  <c r="E32" i="1" s="1"/>
  <c r="D33" i="1"/>
  <c r="C33" i="1"/>
  <c r="I33" i="1" s="1"/>
  <c r="H32" i="1"/>
  <c r="F32" i="1"/>
  <c r="H31" i="1"/>
  <c r="F31" i="1"/>
  <c r="D31" i="1"/>
  <c r="C31" i="1" s="1"/>
  <c r="I31" i="1" s="1"/>
  <c r="H30" i="1"/>
  <c r="F30" i="1"/>
  <c r="C30" i="1" s="1"/>
  <c r="I30" i="1" s="1"/>
  <c r="H29" i="1"/>
  <c r="C29" i="1"/>
  <c r="I29" i="1" s="1"/>
  <c r="H28" i="1"/>
  <c r="C28" i="1"/>
  <c r="H27" i="1"/>
  <c r="C27" i="1"/>
  <c r="I27" i="1" s="1"/>
  <c r="H26" i="1"/>
  <c r="C26" i="1"/>
  <c r="I26" i="1" s="1"/>
  <c r="H25" i="1"/>
  <c r="E25" i="1"/>
  <c r="D25" i="1"/>
  <c r="H24" i="1"/>
  <c r="F24" i="1"/>
  <c r="D24" i="1"/>
  <c r="C24" i="1"/>
  <c r="I24" i="1" s="1"/>
  <c r="H23" i="1"/>
  <c r="F23" i="1"/>
  <c r="D23" i="1"/>
  <c r="C23" i="1" s="1"/>
  <c r="I23" i="1" s="1"/>
  <c r="H22" i="1"/>
  <c r="C22" i="1"/>
  <c r="I22" i="1" s="1"/>
  <c r="H21" i="1"/>
  <c r="C21" i="1"/>
  <c r="I21" i="1" s="1"/>
  <c r="H20" i="1"/>
  <c r="C20" i="1"/>
  <c r="I20" i="1" s="1"/>
  <c r="H19" i="1"/>
  <c r="C19" i="1"/>
  <c r="H18" i="1"/>
  <c r="F18" i="1"/>
  <c r="E18" i="1"/>
  <c r="D18" i="1"/>
  <c r="C18" i="1" s="1"/>
  <c r="I18" i="1" s="1"/>
  <c r="H17" i="1"/>
  <c r="C17" i="1"/>
  <c r="I17" i="1" s="1"/>
  <c r="H16" i="1"/>
  <c r="D16" i="1"/>
  <c r="C16" i="1"/>
  <c r="I16" i="1" s="1"/>
  <c r="H15" i="1"/>
  <c r="C15" i="1"/>
  <c r="I15" i="1" s="1"/>
  <c r="H14" i="1"/>
  <c r="C14" i="1"/>
  <c r="I14" i="1" s="1"/>
  <c r="H13" i="1"/>
  <c r="C13" i="1"/>
  <c r="H12" i="1"/>
  <c r="C12" i="1"/>
  <c r="I12" i="1" s="1"/>
  <c r="H11" i="1"/>
  <c r="F11" i="1"/>
  <c r="E11" i="1"/>
  <c r="D11" i="1"/>
  <c r="C11" i="1"/>
  <c r="I11" i="1" s="1"/>
  <c r="A4" i="1"/>
  <c r="A3" i="1"/>
  <c r="A1" i="1"/>
  <c r="I13" i="1" l="1"/>
  <c r="I19" i="1"/>
  <c r="F25" i="1"/>
  <c r="C25" i="1" s="1"/>
  <c r="I25" i="1" s="1"/>
  <c r="I28" i="1"/>
  <c r="F40" i="1"/>
  <c r="C40" i="1" s="1"/>
  <c r="I40" i="1" s="1"/>
  <c r="I56" i="1"/>
  <c r="E68" i="1"/>
  <c r="C37" i="1"/>
  <c r="I37" i="1" s="1"/>
  <c r="D32" i="1"/>
  <c r="C32" i="1" s="1"/>
  <c r="I32" i="1" s="1"/>
  <c r="D92" i="1"/>
  <c r="C92" i="1" s="1"/>
  <c r="C69" i="1"/>
  <c r="I69" i="1" s="1"/>
  <c r="C79" i="1"/>
  <c r="I79" i="1" s="1"/>
  <c r="E78" i="1"/>
  <c r="E92" i="1" s="1"/>
  <c r="I66" i="1"/>
  <c r="I76" i="1"/>
  <c r="I82" i="1"/>
  <c r="I89" i="1"/>
  <c r="I106" i="1"/>
  <c r="I110" i="1"/>
  <c r="I114" i="1"/>
  <c r="I126" i="1"/>
  <c r="I130" i="1"/>
  <c r="I142" i="1"/>
  <c r="I149" i="1"/>
  <c r="I152" i="1"/>
  <c r="I156" i="1"/>
  <c r="C101" i="1"/>
  <c r="I101" i="1" s="1"/>
  <c r="C116" i="1"/>
  <c r="I116" i="1" s="1"/>
  <c r="D104" i="1"/>
  <c r="C104" i="1" s="1"/>
  <c r="I104" i="1" s="1"/>
  <c r="C125" i="1"/>
  <c r="I125" i="1" s="1"/>
  <c r="D120" i="1"/>
  <c r="C120" i="1" s="1"/>
  <c r="I120" i="1" s="1"/>
  <c r="D99" i="1" l="1"/>
  <c r="C165" i="1"/>
  <c r="I92" i="1"/>
  <c r="C78" i="1"/>
  <c r="I78" i="1" s="1"/>
  <c r="F68" i="1"/>
  <c r="F93" i="1" s="1"/>
  <c r="E93" i="1"/>
  <c r="D68" i="1"/>
  <c r="D93" i="1" l="1"/>
  <c r="C93" i="1" s="1"/>
  <c r="I93" i="1" s="1"/>
  <c r="C68" i="1"/>
  <c r="D134" i="1"/>
  <c r="C99" i="1"/>
  <c r="I99" i="1" s="1"/>
  <c r="I68" i="1" l="1"/>
  <c r="D160" i="1"/>
  <c r="C160" i="1" s="1"/>
  <c r="I160" i="1" s="1"/>
  <c r="C134" i="1"/>
  <c r="I134" i="1" s="1"/>
  <c r="C164" i="1" l="1"/>
</calcChain>
</file>

<file path=xl/sharedStrings.xml><?xml version="1.0" encoding="utf-8"?>
<sst xmlns="http://schemas.openxmlformats.org/spreadsheetml/2006/main" count="320" uniqueCount="275">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</sst>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5" fillId="0" borderId="15" xfId="0" applyFont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6" fillId="0" borderId="3" xfId="0" applyFont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5" xfId="0" applyFont="1" applyBorder="1" applyAlignment="1" applyProtection="1">
      <alignment vertical="center" wrapText="1"/>
    </xf>
    <xf numFmtId="0" fontId="16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6" fillId="0" borderId="25" xfId="0" applyFont="1" applyBorder="1" applyAlignment="1" applyProtection="1">
      <alignment horizontal="left" vertical="center" wrapText="1" indent="1"/>
    </xf>
    <xf numFmtId="0" fontId="17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>
        <row r="11">
          <cell r="C11">
            <v>1208435914</v>
          </cell>
        </row>
        <row r="12">
          <cell r="C12">
            <v>229318994</v>
          </cell>
        </row>
        <row r="13">
          <cell r="C13">
            <v>229603230</v>
          </cell>
        </row>
        <row r="14">
          <cell r="C14">
            <v>568595305</v>
          </cell>
        </row>
        <row r="15">
          <cell r="C15">
            <v>20802409</v>
          </cell>
        </row>
        <row r="16">
          <cell r="C16">
            <v>160115976</v>
          </cell>
        </row>
        <row r="17">
          <cell r="C17">
            <v>0</v>
          </cell>
        </row>
        <row r="18">
          <cell r="C18">
            <v>140611496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140611496</v>
          </cell>
        </row>
        <row r="24">
          <cell r="C24">
            <v>136291496</v>
          </cell>
        </row>
        <row r="25">
          <cell r="C25">
            <v>36977634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36977634</v>
          </cell>
        </row>
        <row r="31">
          <cell r="C31">
            <v>36977634</v>
          </cell>
        </row>
        <row r="32">
          <cell r="C32">
            <v>538000000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6">
          <cell r="C36">
            <v>0</v>
          </cell>
        </row>
        <row r="37">
          <cell r="C37">
            <v>35000000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140136486</v>
          </cell>
        </row>
        <row r="41">
          <cell r="C41">
            <v>8195576</v>
          </cell>
        </row>
        <row r="42">
          <cell r="C42">
            <v>63177865</v>
          </cell>
        </row>
        <row r="43">
          <cell r="C43">
            <v>15020669</v>
          </cell>
        </row>
        <row r="44">
          <cell r="C44">
            <v>1006560</v>
          </cell>
        </row>
        <row r="45">
          <cell r="C45">
            <v>23238371</v>
          </cell>
        </row>
        <row r="46">
          <cell r="C46">
            <v>18633844</v>
          </cell>
        </row>
        <row r="47">
          <cell r="C47">
            <v>8775000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1000000</v>
          </cell>
        </row>
        <row r="51">
          <cell r="C51">
            <v>1088601</v>
          </cell>
        </row>
        <row r="52">
          <cell r="C52">
            <v>44304508</v>
          </cell>
        </row>
        <row r="53">
          <cell r="C53">
            <v>0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1100000</v>
          </cell>
        </row>
        <row r="59">
          <cell r="C59">
            <v>0</v>
          </cell>
        </row>
        <row r="60">
          <cell r="C60">
            <v>200000</v>
          </cell>
        </row>
        <row r="61">
          <cell r="C61">
            <v>900000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2109566038</v>
          </cell>
        </row>
        <row r="69">
          <cell r="C69">
            <v>742411899</v>
          </cell>
        </row>
        <row r="70">
          <cell r="C70">
            <v>42411899</v>
          </cell>
        </row>
        <row r="71">
          <cell r="C71">
            <v>700000000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955564703</v>
          </cell>
        </row>
        <row r="79">
          <cell r="C79">
            <v>955564703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1697976602</v>
          </cell>
        </row>
        <row r="93">
          <cell r="C93">
            <v>3807542640</v>
          </cell>
        </row>
        <row r="96">
          <cell r="C96" t="str">
            <v>Forintban</v>
          </cell>
        </row>
        <row r="97">
          <cell r="C97" t="str">
            <v>2020. évi előirányzat</v>
          </cell>
        </row>
        <row r="98">
          <cell r="C98" t="str">
            <v>C</v>
          </cell>
        </row>
        <row r="99">
          <cell r="C99">
            <v>1736431999</v>
          </cell>
        </row>
        <row r="100">
          <cell r="C100">
            <v>585978409</v>
          </cell>
        </row>
        <row r="101">
          <cell r="C101">
            <v>109704691</v>
          </cell>
        </row>
        <row r="102">
          <cell r="C102">
            <v>643870103</v>
          </cell>
        </row>
        <row r="103">
          <cell r="C103">
            <v>61300000</v>
          </cell>
        </row>
        <row r="104">
          <cell r="C104">
            <v>202337958</v>
          </cell>
        </row>
        <row r="105">
          <cell r="C105">
            <v>2500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526000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201809458</v>
          </cell>
        </row>
        <row r="117">
          <cell r="C117">
            <v>133240838</v>
          </cell>
        </row>
        <row r="118">
          <cell r="C118">
            <v>20000000</v>
          </cell>
        </row>
        <row r="119">
          <cell r="C119">
            <v>113240838</v>
          </cell>
        </row>
        <row r="120">
          <cell r="C120">
            <v>923033384</v>
          </cell>
        </row>
        <row r="121">
          <cell r="C121">
            <v>652885759</v>
          </cell>
        </row>
        <row r="122">
          <cell r="C122">
            <v>569358767</v>
          </cell>
        </row>
        <row r="123">
          <cell r="C123">
            <v>262245726</v>
          </cell>
        </row>
        <row r="124">
          <cell r="C124">
            <v>92353398</v>
          </cell>
        </row>
        <row r="125">
          <cell r="C125">
            <v>7901899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7901899</v>
          </cell>
        </row>
        <row r="134">
          <cell r="C134">
            <v>2659465383</v>
          </cell>
        </row>
        <row r="135">
          <cell r="C135">
            <v>722563844</v>
          </cell>
        </row>
        <row r="136">
          <cell r="C136">
            <v>22563844</v>
          </cell>
        </row>
        <row r="137">
          <cell r="C137">
            <v>700000000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722563844</v>
          </cell>
        </row>
        <row r="160">
          <cell r="C160">
            <v>3382029227</v>
          </cell>
        </row>
      </sheetData>
      <sheetData sheetId="3">
        <row r="11">
          <cell r="C11">
            <v>183403360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183403360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200002191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200002191</v>
          </cell>
        </row>
        <row r="24">
          <cell r="C24">
            <v>69276523</v>
          </cell>
        </row>
        <row r="25">
          <cell r="C25">
            <v>10712200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10712200</v>
          </cell>
        </row>
        <row r="31">
          <cell r="C31">
            <v>1092200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196945485</v>
          </cell>
        </row>
        <row r="41">
          <cell r="C41">
            <v>0</v>
          </cell>
        </row>
        <row r="42">
          <cell r="C42">
            <v>7491149</v>
          </cell>
        </row>
        <row r="43">
          <cell r="C43">
            <v>12700000</v>
          </cell>
        </row>
        <row r="44">
          <cell r="C44">
            <v>0</v>
          </cell>
        </row>
        <row r="45">
          <cell r="C45">
            <v>173575135</v>
          </cell>
        </row>
        <row r="46">
          <cell r="C46">
            <v>3179201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1075000</v>
          </cell>
        </row>
        <row r="59">
          <cell r="C59">
            <v>0</v>
          </cell>
        </row>
        <row r="60">
          <cell r="C60">
            <v>400000</v>
          </cell>
        </row>
        <row r="61">
          <cell r="C61">
            <v>675000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592138236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12403772</v>
          </cell>
        </row>
        <row r="79">
          <cell r="C79">
            <v>12403772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12403772</v>
          </cell>
        </row>
        <row r="93">
          <cell r="C93">
            <v>604542008</v>
          </cell>
        </row>
        <row r="96">
          <cell r="C96" t="str">
            <v>Forintban</v>
          </cell>
        </row>
        <row r="97">
          <cell r="C97" t="str">
            <v>2020. évi előirányzat</v>
          </cell>
        </row>
        <row r="98">
          <cell r="C98" t="str">
            <v>C</v>
          </cell>
        </row>
        <row r="99">
          <cell r="C99">
            <v>774404300</v>
          </cell>
        </row>
        <row r="100">
          <cell r="C100">
            <v>431044139</v>
          </cell>
        </row>
        <row r="101">
          <cell r="C101">
            <v>82263728</v>
          </cell>
        </row>
        <row r="102">
          <cell r="C102">
            <v>253096433</v>
          </cell>
        </row>
        <row r="103">
          <cell r="C103">
            <v>0</v>
          </cell>
        </row>
        <row r="104">
          <cell r="C104">
            <v>8000000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8000000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22800067</v>
          </cell>
        </row>
        <row r="121">
          <cell r="C121">
            <v>22800067</v>
          </cell>
        </row>
        <row r="122">
          <cell r="C122">
            <v>6109096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797204367</v>
          </cell>
        </row>
        <row r="135">
          <cell r="C135">
            <v>3474590</v>
          </cell>
        </row>
        <row r="136">
          <cell r="C136">
            <v>3474590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3474590</v>
          </cell>
        </row>
        <row r="160">
          <cell r="C160">
            <v>800678957</v>
          </cell>
        </row>
      </sheetData>
      <sheetData sheetId="4">
        <row r="11">
          <cell r="C11">
            <v>0</v>
          </cell>
        </row>
        <row r="18">
          <cell r="C18">
            <v>0</v>
          </cell>
        </row>
        <row r="25">
          <cell r="C25">
            <v>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6925000</v>
          </cell>
        </row>
        <row r="42">
          <cell r="C42">
            <v>5000000</v>
          </cell>
        </row>
        <row r="43">
          <cell r="C43">
            <v>200000</v>
          </cell>
        </row>
        <row r="46">
          <cell r="C46">
            <v>1485000</v>
          </cell>
        </row>
        <row r="51">
          <cell r="C51">
            <v>240000</v>
          </cell>
        </row>
        <row r="52">
          <cell r="C52">
            <v>300000</v>
          </cell>
        </row>
        <row r="55">
          <cell r="C55">
            <v>300000</v>
          </cell>
        </row>
        <row r="58">
          <cell r="C58">
            <v>0</v>
          </cell>
        </row>
        <row r="63">
          <cell r="C63">
            <v>0</v>
          </cell>
        </row>
        <row r="68">
          <cell r="C68">
            <v>7225000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0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0</v>
          </cell>
        </row>
        <row r="93">
          <cell r="C93">
            <v>7225000</v>
          </cell>
        </row>
        <row r="96">
          <cell r="C96" t="str">
            <v>Forintban</v>
          </cell>
        </row>
        <row r="97">
          <cell r="C97" t="str">
            <v>2020. évi előirányzat</v>
          </cell>
        </row>
        <row r="98">
          <cell r="C98" t="str">
            <v>C</v>
          </cell>
        </row>
        <row r="99">
          <cell r="C99">
            <v>232227390</v>
          </cell>
        </row>
        <row r="100">
          <cell r="C100">
            <v>160333055</v>
          </cell>
        </row>
        <row r="101">
          <cell r="C101">
            <v>31982807</v>
          </cell>
        </row>
        <row r="102">
          <cell r="C102">
            <v>39911528</v>
          </cell>
        </row>
        <row r="104">
          <cell r="C104">
            <v>0</v>
          </cell>
        </row>
        <row r="117">
          <cell r="C117">
            <v>0</v>
          </cell>
        </row>
        <row r="120">
          <cell r="C120">
            <v>4817400</v>
          </cell>
        </row>
        <row r="121">
          <cell r="C121">
            <v>4817400</v>
          </cell>
        </row>
        <row r="125">
          <cell r="C125">
            <v>0</v>
          </cell>
        </row>
        <row r="134">
          <cell r="C134">
            <v>237044790</v>
          </cell>
        </row>
        <row r="135">
          <cell r="C135">
            <v>0</v>
          </cell>
        </row>
        <row r="139">
          <cell r="C139">
            <v>0</v>
          </cell>
        </row>
        <row r="146">
          <cell r="C146">
            <v>0</v>
          </cell>
        </row>
        <row r="151">
          <cell r="C151">
            <v>0</v>
          </cell>
        </row>
        <row r="159">
          <cell r="C159">
            <v>0</v>
          </cell>
        </row>
        <row r="160">
          <cell r="C160">
            <v>237044790</v>
          </cell>
        </row>
      </sheetData>
      <sheetData sheetId="5">
        <row r="11">
          <cell r="C11">
            <v>0</v>
          </cell>
        </row>
        <row r="18">
          <cell r="C18">
            <v>0</v>
          </cell>
        </row>
        <row r="25">
          <cell r="C25">
            <v>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1270959</v>
          </cell>
        </row>
        <row r="42">
          <cell r="C42">
            <v>1000755</v>
          </cell>
        </row>
        <row r="46">
          <cell r="C46">
            <v>270204</v>
          </cell>
        </row>
        <row r="52">
          <cell r="C52">
            <v>0</v>
          </cell>
        </row>
        <row r="58">
          <cell r="C58">
            <v>0</v>
          </cell>
        </row>
        <row r="63">
          <cell r="C63">
            <v>0</v>
          </cell>
        </row>
        <row r="68">
          <cell r="C68">
            <v>1270959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0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0</v>
          </cell>
        </row>
        <row r="93">
          <cell r="C93">
            <v>1270959</v>
          </cell>
        </row>
        <row r="96">
          <cell r="C96" t="str">
            <v>Forintban</v>
          </cell>
        </row>
        <row r="97">
          <cell r="C97" t="str">
            <v>2020. évi előirányzat</v>
          </cell>
        </row>
        <row r="98">
          <cell r="C98" t="str">
            <v>C</v>
          </cell>
        </row>
        <row r="99">
          <cell r="C99">
            <v>827633</v>
          </cell>
        </row>
        <row r="100">
          <cell r="C100">
            <v>333277</v>
          </cell>
        </row>
        <row r="101">
          <cell r="C101">
            <v>58324</v>
          </cell>
        </row>
        <row r="102">
          <cell r="C102">
            <v>436032</v>
          </cell>
        </row>
        <row r="104">
          <cell r="C104">
            <v>0</v>
          </cell>
        </row>
        <row r="117">
          <cell r="C117">
            <v>0</v>
          </cell>
        </row>
        <row r="120">
          <cell r="C120">
            <v>0</v>
          </cell>
        </row>
        <row r="125">
          <cell r="C125">
            <v>0</v>
          </cell>
        </row>
        <row r="134">
          <cell r="C134">
            <v>827633</v>
          </cell>
        </row>
        <row r="135">
          <cell r="C135">
            <v>0</v>
          </cell>
        </row>
        <row r="139">
          <cell r="C139">
            <v>0</v>
          </cell>
        </row>
        <row r="146">
          <cell r="C146">
            <v>0</v>
          </cell>
        </row>
        <row r="151">
          <cell r="C151">
            <v>0</v>
          </cell>
        </row>
        <row r="159">
          <cell r="C159">
            <v>0</v>
          </cell>
        </row>
        <row r="160">
          <cell r="C160">
            <v>827633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I165"/>
  <sheetViews>
    <sheetView tabSelected="1" zoomScale="115" zoomScaleNormal="115" zoomScaleSheetLayoutView="115" zoomScalePageLayoutView="85" workbookViewId="0">
      <selection activeCell="B62" sqref="B62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x14ac:dyDescent="0.25">
      <c r="A1" s="1" t="str">
        <f>CONCATENATE("1.1. melléklet"," ",[1]ALAPADATOK!A7," ",[1]ALAPADATOK!B7," ",[1]ALAPADATOK!C7," ",[1]ALAPADATOK!D7," ",[1]ALAPADATOK!E7," ",[1]ALAPADATOK!F7," ",[1]ALAPADATOK!G7," ",[1]ALAPADATOK!H7)</f>
        <v>1.1. melléklet a 3 / 2020. ( II.17. ) önkormányzati határozathoz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2020.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2" si="0">SUM(D11:F11)</f>
        <v>1391839274</v>
      </c>
      <c r="D11" s="22">
        <f>+D12+D13+D14+D15+D16+D17</f>
        <v>1391839274</v>
      </c>
      <c r="E11" s="21">
        <f>+E12+E13+E14+E15+E16+E17</f>
        <v>0</v>
      </c>
      <c r="F11" s="21">
        <f>+F12+F13+F14+F15+F16+F17</f>
        <v>0</v>
      </c>
      <c r="H11" s="24">
        <f>'[1]1.2.sz.mell. '!C11+'[1]1.3.sz.mell.'!C11+'[1]1.4.sz.mell. '!C11+'[1]1.5.sz.mell.'!C11</f>
        <v>1391839274</v>
      </c>
      <c r="I11" s="24">
        <f t="shared" ref="I11:I74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229318994</v>
      </c>
      <c r="D12" s="28">
        <v>229318994</v>
      </c>
      <c r="E12" s="28"/>
      <c r="F12" s="28"/>
      <c r="H12" s="24">
        <f>'[1]1.2.sz.mell. '!C12+'[1]1.3.sz.mell.'!C12+'[1]1.4.sz.mell. '!C12+'[1]1.5.sz.mell.'!C12</f>
        <v>229318994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229603230</v>
      </c>
      <c r="D13" s="33">
        <v>229603230</v>
      </c>
      <c r="E13" s="33"/>
      <c r="F13" s="33"/>
      <c r="H13" s="24">
        <f>'[1]1.2.sz.mell. '!C13+'[1]1.3.sz.mell.'!C13+'[1]1.4.sz.mell. '!C13+'[1]1.5.sz.mell.'!C13</f>
        <v>229603230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2">
        <f t="shared" si="0"/>
        <v>751998665</v>
      </c>
      <c r="D14" s="33">
        <v>751998665</v>
      </c>
      <c r="E14" s="33"/>
      <c r="F14" s="33"/>
      <c r="H14" s="24">
        <f>'[1]1.2.sz.mell. '!C14+'[1]1.3.sz.mell.'!C14+'[1]1.4.sz.mell. '!C14+'[1]1.5.sz.mell.'!C14</f>
        <v>751998665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2">
        <f t="shared" si="0"/>
        <v>20802409</v>
      </c>
      <c r="D15" s="33">
        <v>20802409</v>
      </c>
      <c r="E15" s="33"/>
      <c r="F15" s="33"/>
      <c r="H15" s="24">
        <f>'[1]1.2.sz.mell. '!C15+'[1]1.3.sz.mell.'!C15+'[1]1.4.sz.mell. '!C15+'[1]1.5.sz.mell.'!C15</f>
        <v>20802409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5" t="s">
        <v>24</v>
      </c>
      <c r="C16" s="32">
        <f t="shared" si="0"/>
        <v>160115976</v>
      </c>
      <c r="D16" s="33">
        <f>163088204+530-539760-98930-300000-2934065+899997</f>
        <v>160115976</v>
      </c>
      <c r="E16" s="33"/>
      <c r="F16" s="33"/>
      <c r="H16" s="24">
        <f>'[1]1.2.sz.mell. '!C16+'[1]1.3.sz.mell.'!C16+'[1]1.4.sz.mell. '!C16+'[1]1.5.sz.mell.'!C16</f>
        <v>160115976</v>
      </c>
      <c r="I16" s="34">
        <f t="shared" si="1"/>
        <v>0</v>
      </c>
    </row>
    <row r="17" spans="1:9" s="23" customFormat="1" ht="12" customHeight="1" thickBot="1" x14ac:dyDescent="0.25">
      <c r="A17" s="36" t="s">
        <v>25</v>
      </c>
      <c r="B17" s="37" t="s">
        <v>26</v>
      </c>
      <c r="C17" s="38">
        <f t="shared" si="0"/>
        <v>0</v>
      </c>
      <c r="D17" s="39"/>
      <c r="E17" s="40"/>
      <c r="F17" s="40"/>
      <c r="H17" s="24">
        <f>'[1]1.2.sz.mell. '!C17+'[1]1.3.sz.mell.'!C17+'[1]1.4.sz.mell. '!C17+'[1]1.5.sz.mell.'!C17</f>
        <v>0</v>
      </c>
      <c r="I17" s="41">
        <f t="shared" si="1"/>
        <v>0</v>
      </c>
    </row>
    <row r="18" spans="1:9" s="23" customFormat="1" ht="12" customHeight="1" thickBot="1" x14ac:dyDescent="0.25">
      <c r="A18" s="19" t="s">
        <v>27</v>
      </c>
      <c r="B18" s="42" t="s">
        <v>28</v>
      </c>
      <c r="C18" s="21">
        <f t="shared" si="0"/>
        <v>340613687</v>
      </c>
      <c r="D18" s="22">
        <f>+D19+D20+D21+D22+D23</f>
        <v>232919558</v>
      </c>
      <c r="E18" s="21">
        <f>+E19+E20+E21+E22+E23</f>
        <v>0</v>
      </c>
      <c r="F18" s="21">
        <f>+F19+F20+F21+F22+F23</f>
        <v>107694129</v>
      </c>
      <c r="H18" s="24">
        <f>'[1]1.2.sz.mell. '!C18+'[1]1.3.sz.mell.'!C18+'[1]1.4.sz.mell. '!C18+'[1]1.5.sz.mell.'!C18</f>
        <v>340613687</v>
      </c>
      <c r="I18" s="24">
        <f t="shared" si="1"/>
        <v>0</v>
      </c>
    </row>
    <row r="19" spans="1:9" s="23" customFormat="1" ht="12" customHeight="1" thickBot="1" x14ac:dyDescent="0.25">
      <c r="A19" s="25" t="s">
        <v>29</v>
      </c>
      <c r="B19" s="26" t="s">
        <v>30</v>
      </c>
      <c r="C19" s="27">
        <f t="shared" si="0"/>
        <v>0</v>
      </c>
      <c r="D19" s="43"/>
      <c r="E19" s="44"/>
      <c r="F19" s="44"/>
      <c r="H19" s="24">
        <f>'[1]1.2.sz.mell. '!C19+'[1]1.3.sz.mell.'!C19+'[1]1.4.sz.mell. '!C19+'[1]1.5.sz.mell.'!C19</f>
        <v>0</v>
      </c>
      <c r="I19" s="29">
        <f t="shared" si="1"/>
        <v>0</v>
      </c>
    </row>
    <row r="20" spans="1:9" s="23" customFormat="1" ht="12" customHeight="1" thickBot="1" x14ac:dyDescent="0.25">
      <c r="A20" s="30" t="s">
        <v>31</v>
      </c>
      <c r="B20" s="31" t="s">
        <v>32</v>
      </c>
      <c r="C20" s="32">
        <f t="shared" si="0"/>
        <v>0</v>
      </c>
      <c r="D20" s="39"/>
      <c r="E20" s="40"/>
      <c r="F20" s="40"/>
      <c r="H20" s="24">
        <f>'[1]1.2.sz.mell. '!C20+'[1]1.3.sz.mell.'!C20+'[1]1.4.sz.mell. '!C20+'[1]1.5.sz.mell.'!C20</f>
        <v>0</v>
      </c>
      <c r="I20" s="34">
        <f t="shared" si="1"/>
        <v>0</v>
      </c>
    </row>
    <row r="21" spans="1:9" s="23" customFormat="1" ht="12" customHeight="1" thickBot="1" x14ac:dyDescent="0.25">
      <c r="A21" s="30" t="s">
        <v>33</v>
      </c>
      <c r="B21" s="31" t="s">
        <v>34</v>
      </c>
      <c r="C21" s="32">
        <f t="shared" si="0"/>
        <v>0</v>
      </c>
      <c r="D21" s="39"/>
      <c r="E21" s="40"/>
      <c r="F21" s="40"/>
      <c r="H21" s="24">
        <f>'[1]1.2.sz.mell. '!C21+'[1]1.3.sz.mell.'!C21+'[1]1.4.sz.mell. '!C21+'[1]1.5.sz.mell.'!C21</f>
        <v>0</v>
      </c>
      <c r="I21" s="34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32">
        <f t="shared" si="0"/>
        <v>0</v>
      </c>
      <c r="D22" s="39"/>
      <c r="E22" s="40"/>
      <c r="F22" s="40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32">
        <f t="shared" si="0"/>
        <v>340613687</v>
      </c>
      <c r="D23" s="45">
        <f>231379098+1540460</f>
        <v>232919558</v>
      </c>
      <c r="E23" s="33"/>
      <c r="F23" s="33">
        <f>86729523+9346560+11259187+358859</f>
        <v>107694129</v>
      </c>
      <c r="H23" s="24">
        <f>'[1]1.2.sz.mell. '!C23+'[1]1.3.sz.mell.'!C23+'[1]1.4.sz.mell. '!C23+'[1]1.5.sz.mell.'!C23</f>
        <v>340613687</v>
      </c>
      <c r="I23" s="34">
        <f t="shared" si="1"/>
        <v>0</v>
      </c>
    </row>
    <row r="24" spans="1:9" s="23" customFormat="1" ht="12" customHeight="1" thickBot="1" x14ac:dyDescent="0.25">
      <c r="A24" s="36" t="s">
        <v>39</v>
      </c>
      <c r="B24" s="37" t="s">
        <v>40</v>
      </c>
      <c r="C24" s="38">
        <f t="shared" si="0"/>
        <v>205568019</v>
      </c>
      <c r="D24" s="46">
        <f>16392698+1485000+35012760+60895972+1540460</f>
        <v>115326890</v>
      </c>
      <c r="E24" s="47"/>
      <c r="F24" s="47">
        <f>69276523+9346560+11259187+358859</f>
        <v>90241129</v>
      </c>
      <c r="H24" s="24">
        <f>'[1]1.2.sz.mell. '!C24+'[1]1.3.sz.mell.'!C24+'[1]1.4.sz.mell. '!C24+'[1]1.5.sz.mell.'!C24</f>
        <v>205568019</v>
      </c>
      <c r="I24" s="41">
        <f t="shared" si="1"/>
        <v>0</v>
      </c>
    </row>
    <row r="25" spans="1:9" s="23" customFormat="1" ht="12" customHeight="1" thickBot="1" x14ac:dyDescent="0.25">
      <c r="A25" s="19" t="s">
        <v>41</v>
      </c>
      <c r="B25" s="20" t="s">
        <v>42</v>
      </c>
      <c r="C25" s="21">
        <f t="shared" si="0"/>
        <v>47689834</v>
      </c>
      <c r="D25" s="22">
        <f>+D26+D27+D28+D29+D30</f>
        <v>36977634</v>
      </c>
      <c r="E25" s="21">
        <f>+E26+E27+E28+E29+E30</f>
        <v>0</v>
      </c>
      <c r="F25" s="21">
        <f>+F26+F27+F28+F29+F30</f>
        <v>10712200</v>
      </c>
      <c r="H25" s="24">
        <f>'[1]1.2.sz.mell. '!C25+'[1]1.3.sz.mell.'!C25+'[1]1.4.sz.mell. '!C25+'[1]1.5.sz.mell.'!C25</f>
        <v>47689834</v>
      </c>
      <c r="I25" s="24">
        <f t="shared" si="1"/>
        <v>0</v>
      </c>
    </row>
    <row r="26" spans="1:9" s="23" customFormat="1" ht="12" customHeight="1" thickBot="1" x14ac:dyDescent="0.25">
      <c r="A26" s="25" t="s">
        <v>43</v>
      </c>
      <c r="B26" s="26" t="s">
        <v>44</v>
      </c>
      <c r="C26" s="27">
        <f t="shared" si="0"/>
        <v>0</v>
      </c>
      <c r="D26" s="48"/>
      <c r="E26" s="49"/>
      <c r="F26" s="49"/>
      <c r="H26" s="24">
        <f>'[1]1.2.sz.mell. '!C26+'[1]1.3.sz.mell.'!C26+'[1]1.4.sz.mell. '!C26+'[1]1.5.sz.mell.'!C26</f>
        <v>0</v>
      </c>
      <c r="I26" s="29">
        <f t="shared" si="1"/>
        <v>0</v>
      </c>
    </row>
    <row r="27" spans="1:9" s="23" customFormat="1" ht="12" customHeight="1" thickBot="1" x14ac:dyDescent="0.25">
      <c r="A27" s="30" t="s">
        <v>45</v>
      </c>
      <c r="B27" s="31" t="s">
        <v>46</v>
      </c>
      <c r="C27" s="50">
        <f t="shared" si="0"/>
        <v>0</v>
      </c>
      <c r="D27" s="45"/>
      <c r="E27" s="33"/>
      <c r="F27" s="33"/>
      <c r="H27" s="24">
        <f>'[1]1.2.sz.mell. '!C27+'[1]1.3.sz.mell.'!C27+'[1]1.4.sz.mell. '!C27+'[1]1.5.sz.mell.'!C27</f>
        <v>0</v>
      </c>
      <c r="I27" s="34">
        <f t="shared" si="1"/>
        <v>0</v>
      </c>
    </row>
    <row r="28" spans="1:9" s="23" customFormat="1" ht="12" customHeight="1" thickBot="1" x14ac:dyDescent="0.25">
      <c r="A28" s="30" t="s">
        <v>47</v>
      </c>
      <c r="B28" s="31" t="s">
        <v>48</v>
      </c>
      <c r="C28" s="32">
        <f t="shared" si="0"/>
        <v>0</v>
      </c>
      <c r="D28" s="45"/>
      <c r="E28" s="33"/>
      <c r="F28" s="33"/>
      <c r="H28" s="24">
        <f>'[1]1.2.sz.mell. '!C28+'[1]1.3.sz.mell.'!C28+'[1]1.4.sz.mell. '!C28+'[1]1.5.sz.mell.'!C28</f>
        <v>0</v>
      </c>
      <c r="I28" s="34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32">
        <f t="shared" si="0"/>
        <v>0</v>
      </c>
      <c r="D29" s="45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32">
        <f t="shared" si="0"/>
        <v>47689834</v>
      </c>
      <c r="D30" s="45">
        <v>36977634</v>
      </c>
      <c r="E30" s="33"/>
      <c r="F30" s="33">
        <f>10712200</f>
        <v>10712200</v>
      </c>
      <c r="H30" s="24">
        <f>'[1]1.2.sz.mell. '!C30+'[1]1.3.sz.mell.'!C30+'[1]1.4.sz.mell. '!C30+'[1]1.5.sz.mell.'!C30</f>
        <v>47689834</v>
      </c>
      <c r="I30" s="34">
        <f t="shared" si="1"/>
        <v>0</v>
      </c>
    </row>
    <row r="31" spans="1:9" s="23" customFormat="1" ht="12" customHeight="1" thickBot="1" x14ac:dyDescent="0.25">
      <c r="A31" s="36" t="s">
        <v>53</v>
      </c>
      <c r="B31" s="51" t="s">
        <v>54</v>
      </c>
      <c r="C31" s="38">
        <f t="shared" si="0"/>
        <v>38069834</v>
      </c>
      <c r="D31" s="46">
        <f>2634996+5500000+6350000+12274550+10218088</f>
        <v>36977634</v>
      </c>
      <c r="E31" s="47"/>
      <c r="F31" s="47">
        <f>1092200</f>
        <v>1092200</v>
      </c>
      <c r="H31" s="24">
        <f>'[1]1.2.sz.mell. '!C31+'[1]1.3.sz.mell.'!C31+'[1]1.4.sz.mell. '!C31+'[1]1.5.sz.mell.'!C31</f>
        <v>38069834</v>
      </c>
      <c r="I31" s="41">
        <f t="shared" si="1"/>
        <v>0</v>
      </c>
    </row>
    <row r="32" spans="1:9" s="23" customFormat="1" ht="12" customHeight="1" thickBot="1" x14ac:dyDescent="0.25">
      <c r="A32" s="19" t="s">
        <v>55</v>
      </c>
      <c r="B32" s="20" t="s">
        <v>56</v>
      </c>
      <c r="C32" s="21">
        <f t="shared" si="0"/>
        <v>538000000</v>
      </c>
      <c r="D32" s="52">
        <f>+D33+D37+D38+D39</f>
        <v>538000000</v>
      </c>
      <c r="E32" s="53">
        <f>+E33+E37+E38+E39</f>
        <v>0</v>
      </c>
      <c r="F32" s="53">
        <f>+F33+F37+F38+F39</f>
        <v>0</v>
      </c>
      <c r="H32" s="24">
        <f>'[1]1.2.sz.mell. '!C32+'[1]1.3.sz.mell.'!C32+'[1]1.4.sz.mell. '!C32+'[1]1.5.sz.mell.'!C32</f>
        <v>538000000</v>
      </c>
      <c r="I32" s="24">
        <f t="shared" si="1"/>
        <v>0</v>
      </c>
    </row>
    <row r="33" spans="1:9" s="23" customFormat="1" ht="12" customHeight="1" thickBot="1" x14ac:dyDescent="0.25">
      <c r="A33" s="25" t="s">
        <v>57</v>
      </c>
      <c r="B33" s="26" t="s">
        <v>58</v>
      </c>
      <c r="C33" s="27">
        <f>SUM(D33:F33)</f>
        <v>486000000</v>
      </c>
      <c r="D33" s="54">
        <f>SUM(D34:D35)</f>
        <v>486000000</v>
      </c>
      <c r="E33" s="54">
        <f t="shared" ref="E33:F33" si="2">SUM(E34:E35)</f>
        <v>0</v>
      </c>
      <c r="F33" s="54">
        <f t="shared" si="2"/>
        <v>0</v>
      </c>
      <c r="H33" s="24">
        <f>'[1]1.2.sz.mell. '!C33+'[1]1.3.sz.mell.'!C33+'[1]1.4.sz.mell. '!C33+'[1]1.5.sz.mell.'!C33</f>
        <v>486000000</v>
      </c>
      <c r="I33" s="29">
        <f t="shared" si="1"/>
        <v>0</v>
      </c>
    </row>
    <row r="34" spans="1:9" s="23" customFormat="1" ht="12" customHeight="1" thickBot="1" x14ac:dyDescent="0.25">
      <c r="A34" s="30" t="s">
        <v>59</v>
      </c>
      <c r="B34" s="31" t="s">
        <v>60</v>
      </c>
      <c r="C34" s="32">
        <f t="shared" ref="C34:C38" si="3">SUM(D34:F34)</f>
        <v>86000000</v>
      </c>
      <c r="D34" s="39">
        <f>80000000+6000000</f>
        <v>86000000</v>
      </c>
      <c r="E34" s="40"/>
      <c r="F34" s="40"/>
      <c r="H34" s="24">
        <f>'[1]1.2.sz.mell. '!C34+'[1]1.3.sz.mell.'!C34+'[1]1.4.sz.mell. '!C34+'[1]1.5.sz.mell.'!C34</f>
        <v>86000000</v>
      </c>
      <c r="I34" s="34">
        <f t="shared" si="1"/>
        <v>0</v>
      </c>
    </row>
    <row r="35" spans="1:9" s="23" customFormat="1" ht="12" customHeight="1" thickBot="1" x14ac:dyDescent="0.25">
      <c r="A35" s="30" t="s">
        <v>61</v>
      </c>
      <c r="B35" s="55" t="s">
        <v>62</v>
      </c>
      <c r="C35" s="56">
        <f t="shared" si="3"/>
        <v>400000000</v>
      </c>
      <c r="D35" s="39">
        <f>400000000</f>
        <v>400000000</v>
      </c>
      <c r="E35" s="40"/>
      <c r="F35" s="40"/>
      <c r="H35" s="24">
        <f>'[1]1.2.sz.mell. '!C35+'[1]1.3.sz.mell.'!C35+'[1]1.4.sz.mell. '!C35+'[1]1.5.sz.mell.'!C35</f>
        <v>400000000</v>
      </c>
      <c r="I35" s="34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56">
        <f t="shared" si="3"/>
        <v>0</v>
      </c>
      <c r="D36" s="45"/>
      <c r="E36" s="33"/>
      <c r="F36" s="33"/>
      <c r="H36" s="24">
        <f>'[1]1.2.sz.mell. '!C36+'[1]1.3.sz.mell.'!C36+'[1]1.4.sz.mell. '!C36+'[1]1.5.sz.mell.'!C36</f>
        <v>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31" t="s">
        <v>66</v>
      </c>
      <c r="C37" s="56">
        <f t="shared" si="3"/>
        <v>35000000</v>
      </c>
      <c r="D37" s="39">
        <f>35000000</f>
        <v>35000000</v>
      </c>
      <c r="E37" s="40"/>
      <c r="F37" s="40"/>
      <c r="H37" s="24">
        <f>'[1]1.2.sz.mell. '!C37+'[1]1.3.sz.mell.'!C37+'[1]1.4.sz.mell. '!C37+'[1]1.5.sz.mell.'!C37</f>
        <v>35000000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6">
        <f t="shared" si="3"/>
        <v>1000000</v>
      </c>
      <c r="D38" s="39">
        <f>1000000</f>
        <v>1000000</v>
      </c>
      <c r="E38" s="40"/>
      <c r="F38" s="40"/>
      <c r="H38" s="24">
        <f>'[1]1.2.sz.mell. '!C38+'[1]1.3.sz.mell.'!C38+'[1]1.4.sz.mell. '!C38+'[1]1.5.sz.mell.'!C38</f>
        <v>1000000</v>
      </c>
      <c r="I38" s="34">
        <f t="shared" si="1"/>
        <v>0</v>
      </c>
    </row>
    <row r="39" spans="1:9" s="23" customFormat="1" ht="12" customHeight="1" thickBot="1" x14ac:dyDescent="0.25">
      <c r="A39" s="36" t="s">
        <v>69</v>
      </c>
      <c r="B39" s="51" t="s">
        <v>70</v>
      </c>
      <c r="C39" s="38">
        <f t="shared" si="0"/>
        <v>16000000</v>
      </c>
      <c r="D39" s="46">
        <v>16000000</v>
      </c>
      <c r="E39" s="47"/>
      <c r="F39" s="47"/>
      <c r="H39" s="24">
        <f>'[1]1.2.sz.mell. '!C39+'[1]1.3.sz.mell.'!C39+'[1]1.4.sz.mell. '!C39+'[1]1.5.sz.mell.'!C39</f>
        <v>16000000</v>
      </c>
      <c r="I39" s="41">
        <f t="shared" si="1"/>
        <v>0</v>
      </c>
    </row>
    <row r="40" spans="1:9" s="23" customFormat="1" ht="12" customHeight="1" thickBot="1" x14ac:dyDescent="0.25">
      <c r="A40" s="19" t="s">
        <v>71</v>
      </c>
      <c r="B40" s="20" t="s">
        <v>72</v>
      </c>
      <c r="C40" s="21">
        <f t="shared" si="0"/>
        <v>345277930</v>
      </c>
      <c r="D40" s="22">
        <f>SUM(D41:D51)</f>
        <v>47290226</v>
      </c>
      <c r="E40" s="21">
        <f>SUM(E41:E51)</f>
        <v>10182614</v>
      </c>
      <c r="F40" s="21">
        <f>SUM(F41:F51)</f>
        <v>287805090</v>
      </c>
      <c r="H40" s="24">
        <f>'[1]1.2.sz.mell. '!C40+'[1]1.3.sz.mell.'!C40+'[1]1.4.sz.mell. '!C40+'[1]1.5.sz.mell.'!C40</f>
        <v>345277930</v>
      </c>
      <c r="I40" s="24">
        <f t="shared" si="1"/>
        <v>0</v>
      </c>
    </row>
    <row r="41" spans="1:9" s="23" customFormat="1" ht="12" customHeight="1" thickBot="1" x14ac:dyDescent="0.25">
      <c r="A41" s="25" t="s">
        <v>73</v>
      </c>
      <c r="B41" s="26" t="s">
        <v>74</v>
      </c>
      <c r="C41" s="27">
        <f t="shared" si="0"/>
        <v>8195576</v>
      </c>
      <c r="D41" s="48">
        <v>8175576</v>
      </c>
      <c r="E41" s="28"/>
      <c r="F41" s="28">
        <f>20000</f>
        <v>20000</v>
      </c>
      <c r="H41" s="24">
        <f>'[1]1.2.sz.mell. '!C41+'[1]1.3.sz.mell.'!C41+'[1]1.4.sz.mell. '!C41+'[1]1.5.sz.mell.'!C41</f>
        <v>8195576</v>
      </c>
      <c r="I41" s="29">
        <f t="shared" si="1"/>
        <v>0</v>
      </c>
    </row>
    <row r="42" spans="1:9" s="23" customFormat="1" ht="12.75" customHeight="1" thickBot="1" x14ac:dyDescent="0.25">
      <c r="A42" s="30" t="s">
        <v>75</v>
      </c>
      <c r="B42" s="31" t="s">
        <v>76</v>
      </c>
      <c r="C42" s="32">
        <f t="shared" si="0"/>
        <v>76669769</v>
      </c>
      <c r="D42" s="45">
        <v>18821599</v>
      </c>
      <c r="E42" s="33">
        <f>5000000+2132550+432500</f>
        <v>7565050</v>
      </c>
      <c r="F42" s="28">
        <f>600000+11297400+27518165+10867555</f>
        <v>50283120</v>
      </c>
      <c r="H42" s="24">
        <f>'[1]1.2.sz.mell. '!C42+'[1]1.3.sz.mell.'!C42+'[1]1.4.sz.mell. '!C42+'[1]1.5.sz.mell.'!C42</f>
        <v>76669769</v>
      </c>
      <c r="I42" s="34">
        <f t="shared" si="1"/>
        <v>0</v>
      </c>
    </row>
    <row r="43" spans="1:9" s="23" customFormat="1" ht="12" customHeight="1" thickBot="1" x14ac:dyDescent="0.25">
      <c r="A43" s="30" t="s">
        <v>77</v>
      </c>
      <c r="B43" s="31" t="s">
        <v>78</v>
      </c>
      <c r="C43" s="32">
        <f t="shared" ref="C43:C93" si="4">SUM(D43:F43)</f>
        <v>27920669</v>
      </c>
      <c r="D43" s="45">
        <v>8868669</v>
      </c>
      <c r="E43" s="33">
        <f>200000</f>
        <v>200000</v>
      </c>
      <c r="F43" s="28">
        <f>4600000+5000+1547000+12700000</f>
        <v>18852000</v>
      </c>
      <c r="H43" s="24">
        <f>'[1]1.2.sz.mell. '!C43+'[1]1.3.sz.mell.'!C43+'[1]1.4.sz.mell. '!C43+'[1]1.5.sz.mell.'!C43</f>
        <v>27920669</v>
      </c>
      <c r="I43" s="34">
        <f t="shared" si="1"/>
        <v>0</v>
      </c>
    </row>
    <row r="44" spans="1:9" s="23" customFormat="1" ht="12" customHeight="1" thickBot="1" x14ac:dyDescent="0.25">
      <c r="A44" s="30" t="s">
        <v>79</v>
      </c>
      <c r="B44" s="31" t="s">
        <v>80</v>
      </c>
      <c r="C44" s="32">
        <f t="shared" si="4"/>
        <v>1006560</v>
      </c>
      <c r="D44" s="45">
        <v>1006560</v>
      </c>
      <c r="E44" s="33"/>
      <c r="F44" s="28"/>
      <c r="H44" s="24">
        <f>'[1]1.2.sz.mell. '!C44+'[1]1.3.sz.mell.'!C44+'[1]1.4.sz.mell. '!C44+'[1]1.5.sz.mell.'!C44</f>
        <v>1006560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32">
        <f t="shared" si="4"/>
        <v>196813506</v>
      </c>
      <c r="D45" s="45"/>
      <c r="E45" s="33"/>
      <c r="F45" s="28">
        <f>1472860+20383499+173575135+1382012</f>
        <v>196813506</v>
      </c>
      <c r="H45" s="24">
        <f>'[1]1.2.sz.mell. '!C45+'[1]1.3.sz.mell.'!C45+'[1]1.4.sz.mell. '!C45+'[1]1.5.sz.mell.'!C45</f>
        <v>196813506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32">
        <f t="shared" si="4"/>
        <v>23568249</v>
      </c>
      <c r="D46" s="45">
        <v>8330221</v>
      </c>
      <c r="E46" s="33">
        <f>1485000+575789+116775</f>
        <v>2177564</v>
      </c>
      <c r="F46" s="28">
        <f>1801672+1526150+5641812+4090830</f>
        <v>13060464</v>
      </c>
      <c r="H46" s="24">
        <f>'[1]1.2.sz.mell. '!C46+'[1]1.3.sz.mell.'!C46+'[1]1.4.sz.mell. '!C46+'[1]1.5.sz.mell.'!C46</f>
        <v>23568249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32">
        <f t="shared" si="4"/>
        <v>8775000</v>
      </c>
      <c r="D47" s="45"/>
      <c r="E47" s="33"/>
      <c r="F47" s="28">
        <f>366000+680000+7729000</f>
        <v>8775000</v>
      </c>
      <c r="H47" s="24">
        <f>'[1]1.2.sz.mell. '!C47+'[1]1.3.sz.mell.'!C47+'[1]1.4.sz.mell. '!C47+'[1]1.5.sz.mell.'!C47</f>
        <v>8775000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32">
        <f t="shared" si="4"/>
        <v>0</v>
      </c>
      <c r="D48" s="45"/>
      <c r="E48" s="33"/>
      <c r="F48" s="28"/>
      <c r="H48" s="24">
        <f>'[1]1.2.sz.mell. '!C48+'[1]1.3.sz.mell.'!C48+'[1]1.4.sz.mell. '!C48+'[1]1.5.sz.mell.'!C48</f>
        <v>0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32">
        <f t="shared" si="4"/>
        <v>0</v>
      </c>
      <c r="D49" s="45"/>
      <c r="E49" s="33"/>
      <c r="F49" s="28"/>
      <c r="H49" s="24">
        <f>'[1]1.2.sz.mell. '!C49+'[1]1.3.sz.mell.'!C49+'[1]1.4.sz.mell. '!C49+'[1]1.5.sz.mell.'!C49</f>
        <v>0</v>
      </c>
      <c r="I49" s="34">
        <f t="shared" si="1"/>
        <v>0</v>
      </c>
    </row>
    <row r="50" spans="1:9" s="23" customFormat="1" ht="12" customHeight="1" thickBot="1" x14ac:dyDescent="0.25">
      <c r="A50" s="36" t="s">
        <v>91</v>
      </c>
      <c r="B50" s="51" t="s">
        <v>92</v>
      </c>
      <c r="C50" s="32">
        <f t="shared" si="4"/>
        <v>1000000</v>
      </c>
      <c r="D50" s="46">
        <v>1000000</v>
      </c>
      <c r="E50" s="47"/>
      <c r="F50" s="28"/>
      <c r="H50" s="24">
        <f>'[1]1.2.sz.mell. '!C50+'[1]1.3.sz.mell.'!C50+'[1]1.4.sz.mell. '!C50+'[1]1.5.sz.mell.'!C50</f>
        <v>1000000</v>
      </c>
      <c r="I50" s="34">
        <f t="shared" si="1"/>
        <v>0</v>
      </c>
    </row>
    <row r="51" spans="1:9" s="23" customFormat="1" ht="12" customHeight="1" thickBot="1" x14ac:dyDescent="0.25">
      <c r="A51" s="36" t="s">
        <v>93</v>
      </c>
      <c r="B51" s="37" t="s">
        <v>94</v>
      </c>
      <c r="C51" s="38">
        <f t="shared" si="4"/>
        <v>1328601</v>
      </c>
      <c r="D51" s="46">
        <v>1087601</v>
      </c>
      <c r="E51" s="47">
        <f>240000</f>
        <v>240000</v>
      </c>
      <c r="F51" s="28">
        <f>1000</f>
        <v>1000</v>
      </c>
      <c r="H51" s="24">
        <f>'[1]1.2.sz.mell. '!C51+'[1]1.3.sz.mell.'!C51+'[1]1.4.sz.mell. '!C51+'[1]1.5.sz.mell.'!C51</f>
        <v>1328601</v>
      </c>
      <c r="I51" s="41">
        <f t="shared" si="1"/>
        <v>0</v>
      </c>
    </row>
    <row r="52" spans="1:9" s="23" customFormat="1" ht="12" customHeight="1" thickBot="1" x14ac:dyDescent="0.25">
      <c r="A52" s="19" t="s">
        <v>95</v>
      </c>
      <c r="B52" s="20" t="s">
        <v>96</v>
      </c>
      <c r="C52" s="21">
        <f t="shared" si="4"/>
        <v>44604508</v>
      </c>
      <c r="D52" s="22">
        <f>SUM(D53:D57)</f>
        <v>44304508</v>
      </c>
      <c r="E52" s="21">
        <f>SUM(E53:E57)</f>
        <v>300000</v>
      </c>
      <c r="F52" s="21">
        <f>SUM(F53:F57)</f>
        <v>0</v>
      </c>
      <c r="H52" s="24">
        <f>'[1]1.2.sz.mell. '!C52+'[1]1.3.sz.mell.'!C52+'[1]1.4.sz.mell. '!C52+'[1]1.5.sz.mell.'!C52</f>
        <v>44604508</v>
      </c>
      <c r="I52" s="24">
        <f t="shared" si="1"/>
        <v>0</v>
      </c>
    </row>
    <row r="53" spans="1:9" s="23" customFormat="1" ht="12" customHeight="1" thickBot="1" x14ac:dyDescent="0.25">
      <c r="A53" s="25" t="s">
        <v>97</v>
      </c>
      <c r="B53" s="26" t="s">
        <v>98</v>
      </c>
      <c r="C53" s="57">
        <f t="shared" si="4"/>
        <v>0</v>
      </c>
      <c r="D53" s="48"/>
      <c r="E53" s="28"/>
      <c r="F53" s="28"/>
      <c r="H53" s="24">
        <f>'[1]1.2.sz.mell. '!C53+'[1]1.3.sz.mell.'!C53+'[1]1.4.sz.mell. '!C53+'[1]1.5.sz.mell.'!C53</f>
        <v>0</v>
      </c>
      <c r="I53" s="29">
        <f t="shared" si="1"/>
        <v>0</v>
      </c>
    </row>
    <row r="54" spans="1:9" s="23" customFormat="1" ht="12" customHeight="1" thickBot="1" x14ac:dyDescent="0.25">
      <c r="A54" s="30" t="s">
        <v>99</v>
      </c>
      <c r="B54" s="31" t="s">
        <v>100</v>
      </c>
      <c r="C54" s="32">
        <f t="shared" si="4"/>
        <v>44304508</v>
      </c>
      <c r="D54" s="45">
        <v>44304508</v>
      </c>
      <c r="E54" s="33"/>
      <c r="F54" s="33"/>
      <c r="H54" s="24">
        <f>'[1]1.2.sz.mell. '!C54+'[1]1.3.sz.mell.'!C54+'[1]1.4.sz.mell. '!C54+'[1]1.5.sz.mell.'!C54</f>
        <v>44304508</v>
      </c>
      <c r="I54" s="34">
        <f t="shared" si="1"/>
        <v>0</v>
      </c>
    </row>
    <row r="55" spans="1:9" s="23" customFormat="1" ht="12" customHeight="1" thickBot="1" x14ac:dyDescent="0.25">
      <c r="A55" s="30" t="s">
        <v>101</v>
      </c>
      <c r="B55" s="31" t="s">
        <v>102</v>
      </c>
      <c r="C55" s="32">
        <f t="shared" si="4"/>
        <v>300000</v>
      </c>
      <c r="D55" s="45"/>
      <c r="E55" s="33">
        <v>300000</v>
      </c>
      <c r="F55" s="33"/>
      <c r="H55" s="24">
        <f>'[1]1.2.sz.mell. '!C55+'[1]1.3.sz.mell.'!C55+'[1]1.4.sz.mell. '!C55+'[1]1.5.sz.mell.'!C55</f>
        <v>300000</v>
      </c>
      <c r="I55" s="34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32">
        <f t="shared" si="4"/>
        <v>0</v>
      </c>
      <c r="D56" s="45"/>
      <c r="E56" s="33"/>
      <c r="F56" s="33"/>
      <c r="H56" s="24">
        <f>'[1]1.2.sz.mell. '!C56+'[1]1.3.sz.mell.'!C56+'[1]1.4.sz.mell. '!C56+'[1]1.5.sz.mell.'!C56</f>
        <v>0</v>
      </c>
      <c r="I56" s="34">
        <f t="shared" si="1"/>
        <v>0</v>
      </c>
    </row>
    <row r="57" spans="1:9" s="23" customFormat="1" ht="12" customHeight="1" thickBot="1" x14ac:dyDescent="0.25">
      <c r="A57" s="36" t="s">
        <v>105</v>
      </c>
      <c r="B57" s="37" t="s">
        <v>106</v>
      </c>
      <c r="C57" s="58">
        <f t="shared" si="4"/>
        <v>0</v>
      </c>
      <c r="D57" s="46"/>
      <c r="E57" s="47"/>
      <c r="F57" s="47"/>
      <c r="H57" s="24">
        <f>'[1]1.2.sz.mell. '!C57+'[1]1.3.sz.mell.'!C57+'[1]1.4.sz.mell. '!C57+'[1]1.5.sz.mell.'!C57</f>
        <v>0</v>
      </c>
      <c r="I57" s="41">
        <f t="shared" si="1"/>
        <v>0</v>
      </c>
    </row>
    <row r="58" spans="1:9" s="23" customFormat="1" ht="12" customHeight="1" thickBot="1" x14ac:dyDescent="0.25">
      <c r="A58" s="19" t="s">
        <v>107</v>
      </c>
      <c r="B58" s="59" t="s">
        <v>108</v>
      </c>
      <c r="C58" s="60">
        <f t="shared" si="4"/>
        <v>2175000</v>
      </c>
      <c r="D58" s="22">
        <f>SUM(D59:D61)</f>
        <v>2175000</v>
      </c>
      <c r="E58" s="21">
        <f>SUM(E59:E61)</f>
        <v>0</v>
      </c>
      <c r="F58" s="21">
        <f>SUM(F59:F61)</f>
        <v>0</v>
      </c>
      <c r="H58" s="24">
        <f>'[1]1.2.sz.mell. '!C58+'[1]1.3.sz.mell.'!C58+'[1]1.4.sz.mell. '!C58+'[1]1.5.sz.mell.'!C58</f>
        <v>2175000</v>
      </c>
      <c r="I58" s="24">
        <f t="shared" si="1"/>
        <v>0</v>
      </c>
    </row>
    <row r="59" spans="1:9" s="23" customFormat="1" ht="12" customHeight="1" thickBot="1" x14ac:dyDescent="0.25">
      <c r="A59" s="25" t="s">
        <v>109</v>
      </c>
      <c r="B59" s="26" t="s">
        <v>110</v>
      </c>
      <c r="C59" s="61">
        <f t="shared" si="4"/>
        <v>0</v>
      </c>
      <c r="D59" s="43"/>
      <c r="E59" s="44"/>
      <c r="F59" s="44"/>
      <c r="H59" s="24">
        <f>'[1]1.2.sz.mell. '!C59+'[1]1.3.sz.mell.'!C59+'[1]1.4.sz.mell. '!C59+'[1]1.5.sz.mell.'!C59</f>
        <v>0</v>
      </c>
      <c r="I59" s="29">
        <f t="shared" si="1"/>
        <v>0</v>
      </c>
    </row>
    <row r="60" spans="1:9" s="23" customFormat="1" ht="12" customHeight="1" thickBot="1" x14ac:dyDescent="0.25">
      <c r="A60" s="30" t="s">
        <v>111</v>
      </c>
      <c r="B60" s="31" t="s">
        <v>112</v>
      </c>
      <c r="C60" s="32">
        <f t="shared" si="4"/>
        <v>600000</v>
      </c>
      <c r="D60" s="45">
        <f>200000+400000</f>
        <v>600000</v>
      </c>
      <c r="E60" s="33"/>
      <c r="F60" s="33"/>
      <c r="H60" s="24">
        <f>'[1]1.2.sz.mell. '!C60+'[1]1.3.sz.mell.'!C60+'[1]1.4.sz.mell. '!C60+'[1]1.5.sz.mell.'!C60</f>
        <v>600000</v>
      </c>
      <c r="I60" s="34">
        <f t="shared" si="1"/>
        <v>0</v>
      </c>
    </row>
    <row r="61" spans="1:9" s="23" customFormat="1" ht="12" customHeight="1" thickBot="1" x14ac:dyDescent="0.25">
      <c r="A61" s="30" t="s">
        <v>113</v>
      </c>
      <c r="B61" s="31" t="s">
        <v>114</v>
      </c>
      <c r="C61" s="32">
        <f t="shared" si="4"/>
        <v>1575000</v>
      </c>
      <c r="D61" s="45">
        <f>675000+900000</f>
        <v>1575000</v>
      </c>
      <c r="E61" s="33"/>
      <c r="F61" s="33"/>
      <c r="H61" s="24">
        <f>'[1]1.2.sz.mell. '!C61+'[1]1.3.sz.mell.'!C61+'[1]1.4.sz.mell. '!C61+'[1]1.5.sz.mell.'!C61</f>
        <v>1575000</v>
      </c>
      <c r="I61" s="34">
        <f t="shared" si="1"/>
        <v>0</v>
      </c>
    </row>
    <row r="62" spans="1:9" s="23" customFormat="1" ht="12" customHeight="1" thickBot="1" x14ac:dyDescent="0.25">
      <c r="A62" s="36" t="s">
        <v>115</v>
      </c>
      <c r="B62" s="37" t="s">
        <v>116</v>
      </c>
      <c r="C62" s="38">
        <f t="shared" si="4"/>
        <v>0</v>
      </c>
      <c r="D62" s="62"/>
      <c r="E62" s="63"/>
      <c r="F62" s="63"/>
      <c r="H62" s="24">
        <f>'[1]1.2.sz.mell. '!C62+'[1]1.3.sz.mell.'!C62+'[1]1.4.sz.mell. '!C62+'[1]1.5.sz.mell.'!C62</f>
        <v>0</v>
      </c>
      <c r="I62" s="41">
        <f t="shared" si="1"/>
        <v>0</v>
      </c>
    </row>
    <row r="63" spans="1:9" s="23" customFormat="1" ht="12" customHeight="1" thickBot="1" x14ac:dyDescent="0.25">
      <c r="A63" s="19" t="s">
        <v>117</v>
      </c>
      <c r="B63" s="42" t="s">
        <v>118</v>
      </c>
      <c r="C63" s="21">
        <f t="shared" si="4"/>
        <v>0</v>
      </c>
      <c r="D63" s="22">
        <f>SUM(D64:D66)</f>
        <v>0</v>
      </c>
      <c r="E63" s="21">
        <f>SUM(E64:E66)</f>
        <v>0</v>
      </c>
      <c r="F63" s="21">
        <f>SUM(F64:F66)</f>
        <v>0</v>
      </c>
      <c r="H63" s="24">
        <f>'[1]1.2.sz.mell. '!C63+'[1]1.3.sz.mell.'!C63+'[1]1.4.sz.mell. '!C63+'[1]1.5.sz.mell.'!C63</f>
        <v>0</v>
      </c>
      <c r="I63" s="24">
        <f t="shared" si="1"/>
        <v>0</v>
      </c>
    </row>
    <row r="64" spans="1:9" s="23" customFormat="1" ht="12" customHeight="1" thickBot="1" x14ac:dyDescent="0.25">
      <c r="A64" s="25" t="s">
        <v>119</v>
      </c>
      <c r="B64" s="26" t="s">
        <v>120</v>
      </c>
      <c r="C64" s="57">
        <f t="shared" si="4"/>
        <v>0</v>
      </c>
      <c r="D64" s="45"/>
      <c r="E64" s="33"/>
      <c r="F64" s="33"/>
      <c r="H64" s="24">
        <f>'[1]1.2.sz.mell. '!C64+'[1]1.3.sz.mell.'!C64+'[1]1.4.sz.mell. '!C64+'[1]1.5.sz.mell.'!C64</f>
        <v>0</v>
      </c>
      <c r="I64" s="29">
        <f t="shared" si="1"/>
        <v>0</v>
      </c>
    </row>
    <row r="65" spans="1:9" s="23" customFormat="1" ht="12" customHeight="1" thickBot="1" x14ac:dyDescent="0.25">
      <c r="A65" s="30" t="s">
        <v>121</v>
      </c>
      <c r="B65" s="31" t="s">
        <v>122</v>
      </c>
      <c r="C65" s="50">
        <f t="shared" si="4"/>
        <v>0</v>
      </c>
      <c r="D65" s="45"/>
      <c r="E65" s="33"/>
      <c r="F65" s="33"/>
      <c r="H65" s="24">
        <f>'[1]1.2.sz.mell. '!C65+'[1]1.3.sz.mell.'!C65+'[1]1.4.sz.mell. '!C65+'[1]1.5.sz.mell.'!C65</f>
        <v>0</v>
      </c>
      <c r="I65" s="34">
        <f t="shared" si="1"/>
        <v>0</v>
      </c>
    </row>
    <row r="66" spans="1:9" s="23" customFormat="1" ht="12" customHeight="1" thickBot="1" x14ac:dyDescent="0.25">
      <c r="A66" s="30" t="s">
        <v>123</v>
      </c>
      <c r="B66" s="31" t="s">
        <v>124</v>
      </c>
      <c r="C66" s="50">
        <f t="shared" si="4"/>
        <v>0</v>
      </c>
      <c r="D66" s="45"/>
      <c r="E66" s="33"/>
      <c r="F66" s="33"/>
      <c r="H66" s="24">
        <f>'[1]1.2.sz.mell. '!C66+'[1]1.3.sz.mell.'!C66+'[1]1.4.sz.mell. '!C66+'[1]1.5.sz.mell.'!C66</f>
        <v>0</v>
      </c>
      <c r="I66" s="34">
        <f t="shared" si="1"/>
        <v>0</v>
      </c>
    </row>
    <row r="67" spans="1:9" s="23" customFormat="1" ht="12" customHeight="1" thickBot="1" x14ac:dyDescent="0.25">
      <c r="A67" s="36" t="s">
        <v>125</v>
      </c>
      <c r="B67" s="37" t="s">
        <v>126</v>
      </c>
      <c r="C67" s="58">
        <f t="shared" si="4"/>
        <v>0</v>
      </c>
      <c r="D67" s="45"/>
      <c r="E67" s="33"/>
      <c r="F67" s="33"/>
      <c r="H67" s="24">
        <f>'[1]1.2.sz.mell. '!C67+'[1]1.3.sz.mell.'!C67+'[1]1.4.sz.mell. '!C67+'[1]1.5.sz.mell.'!C67</f>
        <v>0</v>
      </c>
      <c r="I67" s="41">
        <f t="shared" si="1"/>
        <v>0</v>
      </c>
    </row>
    <row r="68" spans="1:9" s="23" customFormat="1" ht="12" customHeight="1" thickBot="1" x14ac:dyDescent="0.25">
      <c r="A68" s="64" t="s">
        <v>127</v>
      </c>
      <c r="B68" s="20" t="s">
        <v>128</v>
      </c>
      <c r="C68" s="21">
        <f t="shared" si="4"/>
        <v>2710200233</v>
      </c>
      <c r="D68" s="52">
        <f>+D11+D18+D25+D32+D40+D52+D58+D63</f>
        <v>2293506200</v>
      </c>
      <c r="E68" s="53">
        <f>+E11+E18+E25+E32+E40+E52+E58+E63</f>
        <v>10482614</v>
      </c>
      <c r="F68" s="53">
        <f>+F11+F18+F25+F32+F40+F52+F58+F63</f>
        <v>406211419</v>
      </c>
      <c r="H68" s="24">
        <f>'[1]1.2.sz.mell. '!C68+'[1]1.3.sz.mell.'!C68+'[1]1.4.sz.mell. '!C68+'[1]1.5.sz.mell.'!C68</f>
        <v>2710200233</v>
      </c>
      <c r="I68" s="24">
        <f t="shared" si="1"/>
        <v>0</v>
      </c>
    </row>
    <row r="69" spans="1:9" s="23" customFormat="1" ht="12" customHeight="1" thickBot="1" x14ac:dyDescent="0.25">
      <c r="A69" s="65" t="s">
        <v>129</v>
      </c>
      <c r="B69" s="42" t="s">
        <v>130</v>
      </c>
      <c r="C69" s="21">
        <f t="shared" si="4"/>
        <v>742411899</v>
      </c>
      <c r="D69" s="22">
        <f>SUM(D70:D72)</f>
        <v>742411899</v>
      </c>
      <c r="E69" s="21">
        <f>SUM(E70:E72)</f>
        <v>0</v>
      </c>
      <c r="F69" s="21">
        <f>SUM(F70:F72)</f>
        <v>0</v>
      </c>
      <c r="H69" s="24">
        <f>'[1]1.2.sz.mell. '!C69+'[1]1.3.sz.mell.'!C69+'[1]1.4.sz.mell. '!C69+'[1]1.5.sz.mell.'!C69</f>
        <v>742411899</v>
      </c>
      <c r="I69" s="24">
        <f t="shared" si="1"/>
        <v>0</v>
      </c>
    </row>
    <row r="70" spans="1:9" s="23" customFormat="1" ht="12" customHeight="1" thickBot="1" x14ac:dyDescent="0.25">
      <c r="A70" s="25" t="s">
        <v>131</v>
      </c>
      <c r="B70" s="26" t="s">
        <v>132</v>
      </c>
      <c r="C70" s="27">
        <f t="shared" si="4"/>
        <v>42411899</v>
      </c>
      <c r="D70" s="45">
        <f>44951899-2540000</f>
        <v>42411899</v>
      </c>
      <c r="E70" s="33"/>
      <c r="F70" s="33"/>
      <c r="H70" s="24">
        <f>'[1]1.2.sz.mell. '!C70+'[1]1.3.sz.mell.'!C70+'[1]1.4.sz.mell. '!C70+'[1]1.5.sz.mell.'!C70</f>
        <v>42411899</v>
      </c>
      <c r="I70" s="29">
        <f t="shared" si="1"/>
        <v>0</v>
      </c>
    </row>
    <row r="71" spans="1:9" s="23" customFormat="1" ht="12" customHeight="1" thickBot="1" x14ac:dyDescent="0.25">
      <c r="A71" s="30" t="s">
        <v>133</v>
      </c>
      <c r="B71" s="31" t="s">
        <v>134</v>
      </c>
      <c r="C71" s="32">
        <f t="shared" si="4"/>
        <v>700000000</v>
      </c>
      <c r="D71" s="45">
        <v>700000000</v>
      </c>
      <c r="E71" s="33"/>
      <c r="F71" s="33"/>
      <c r="H71" s="24">
        <f>'[1]1.2.sz.mell. '!C71+'[1]1.3.sz.mell.'!C71+'[1]1.4.sz.mell. '!C71+'[1]1.5.sz.mell.'!C71</f>
        <v>700000000</v>
      </c>
      <c r="I71" s="34">
        <f t="shared" si="1"/>
        <v>0</v>
      </c>
    </row>
    <row r="72" spans="1:9" s="23" customFormat="1" ht="12" customHeight="1" thickBot="1" x14ac:dyDescent="0.25">
      <c r="A72" s="36" t="s">
        <v>135</v>
      </c>
      <c r="B72" s="66" t="s">
        <v>136</v>
      </c>
      <c r="C72" s="58">
        <f t="shared" si="4"/>
        <v>0</v>
      </c>
      <c r="D72" s="45"/>
      <c r="E72" s="33"/>
      <c r="F72" s="33"/>
      <c r="H72" s="24">
        <f>'[1]1.2.sz.mell. '!C72+'[1]1.3.sz.mell.'!C72+'[1]1.4.sz.mell. '!C72+'[1]1.5.sz.mell.'!C72</f>
        <v>0</v>
      </c>
      <c r="I72" s="41">
        <f t="shared" si="1"/>
        <v>0</v>
      </c>
    </row>
    <row r="73" spans="1:9" s="23" customFormat="1" ht="12" customHeight="1" thickBot="1" x14ac:dyDescent="0.25">
      <c r="A73" s="65" t="s">
        <v>137</v>
      </c>
      <c r="B73" s="42" t="s">
        <v>138</v>
      </c>
      <c r="C73" s="21">
        <f t="shared" si="4"/>
        <v>0</v>
      </c>
      <c r="D73" s="22">
        <f>SUM(D74:D77)</f>
        <v>0</v>
      </c>
      <c r="E73" s="21">
        <f>SUM(E74:E77)</f>
        <v>0</v>
      </c>
      <c r="F73" s="21">
        <f>SUM(F74:F77)</f>
        <v>0</v>
      </c>
      <c r="H73" s="24">
        <f>'[1]1.2.sz.mell. '!C73+'[1]1.3.sz.mell.'!C73+'[1]1.4.sz.mell. '!C73+'[1]1.5.sz.mell.'!C73</f>
        <v>0</v>
      </c>
      <c r="I73" s="24">
        <f t="shared" si="1"/>
        <v>0</v>
      </c>
    </row>
    <row r="74" spans="1:9" s="23" customFormat="1" ht="12" customHeight="1" thickBot="1" x14ac:dyDescent="0.25">
      <c r="A74" s="25" t="s">
        <v>139</v>
      </c>
      <c r="B74" s="26" t="s">
        <v>140</v>
      </c>
      <c r="C74" s="57">
        <f t="shared" si="4"/>
        <v>0</v>
      </c>
      <c r="D74" s="45"/>
      <c r="E74" s="33"/>
      <c r="F74" s="33"/>
      <c r="H74" s="24">
        <f>'[1]1.2.sz.mell. '!C74+'[1]1.3.sz.mell.'!C74+'[1]1.4.sz.mell. '!C74+'[1]1.5.sz.mell.'!C74</f>
        <v>0</v>
      </c>
      <c r="I74" s="29">
        <f t="shared" si="1"/>
        <v>0</v>
      </c>
    </row>
    <row r="75" spans="1:9" s="23" customFormat="1" ht="12" customHeight="1" thickBot="1" x14ac:dyDescent="0.25">
      <c r="A75" s="30" t="s">
        <v>141</v>
      </c>
      <c r="B75" s="31" t="s">
        <v>142</v>
      </c>
      <c r="C75" s="50">
        <f t="shared" si="4"/>
        <v>0</v>
      </c>
      <c r="D75" s="45"/>
      <c r="E75" s="33"/>
      <c r="F75" s="33"/>
      <c r="H75" s="24">
        <f>'[1]1.2.sz.mell. '!C75+'[1]1.3.sz.mell.'!C75+'[1]1.4.sz.mell. '!C75+'[1]1.5.sz.mell.'!C75</f>
        <v>0</v>
      </c>
      <c r="I75" s="34">
        <f t="shared" ref="I75:I93" si="5">C75-H75</f>
        <v>0</v>
      </c>
    </row>
    <row r="76" spans="1:9" s="23" customFormat="1" ht="12" customHeight="1" thickBot="1" x14ac:dyDescent="0.25">
      <c r="A76" s="30" t="s">
        <v>143</v>
      </c>
      <c r="B76" s="31" t="s">
        <v>144</v>
      </c>
      <c r="C76" s="50">
        <f t="shared" si="4"/>
        <v>0</v>
      </c>
      <c r="D76" s="45"/>
      <c r="E76" s="33"/>
      <c r="F76" s="33"/>
      <c r="H76" s="24">
        <f>'[1]1.2.sz.mell. '!C76+'[1]1.3.sz.mell.'!C76+'[1]1.4.sz.mell. '!C76+'[1]1.5.sz.mell.'!C76</f>
        <v>0</v>
      </c>
      <c r="I76" s="34">
        <f t="shared" si="5"/>
        <v>0</v>
      </c>
    </row>
    <row r="77" spans="1:9" s="23" customFormat="1" ht="12" customHeight="1" thickBot="1" x14ac:dyDescent="0.25">
      <c r="A77" s="36" t="s">
        <v>145</v>
      </c>
      <c r="B77" s="37" t="s">
        <v>146</v>
      </c>
      <c r="C77" s="58">
        <f t="shared" si="4"/>
        <v>0</v>
      </c>
      <c r="D77" s="45"/>
      <c r="E77" s="33"/>
      <c r="F77" s="33"/>
      <c r="H77" s="24">
        <f>'[1]1.2.sz.mell. '!C77+'[1]1.3.sz.mell.'!C77+'[1]1.4.sz.mell. '!C77+'[1]1.5.sz.mell.'!C77</f>
        <v>0</v>
      </c>
      <c r="I77" s="41">
        <f t="shared" si="5"/>
        <v>0</v>
      </c>
    </row>
    <row r="78" spans="1:9" s="23" customFormat="1" ht="12" customHeight="1" thickBot="1" x14ac:dyDescent="0.25">
      <c r="A78" s="65" t="s">
        <v>147</v>
      </c>
      <c r="B78" s="42" t="s">
        <v>148</v>
      </c>
      <c r="C78" s="21">
        <f t="shared" si="4"/>
        <v>967968475</v>
      </c>
      <c r="D78" s="22">
        <f>SUM(D79:D80)</f>
        <v>941573826</v>
      </c>
      <c r="E78" s="21">
        <f>SUM(E79:E80)</f>
        <v>327465</v>
      </c>
      <c r="F78" s="21">
        <f>SUM(F79:F80)</f>
        <v>26067184</v>
      </c>
      <c r="H78" s="24">
        <f>'[1]1.2.sz.mell. '!C78+'[1]1.3.sz.mell.'!C78+'[1]1.4.sz.mell. '!C78+'[1]1.5.sz.mell.'!C78</f>
        <v>967968475</v>
      </c>
      <c r="I78" s="24">
        <f t="shared" si="5"/>
        <v>0</v>
      </c>
    </row>
    <row r="79" spans="1:9" s="23" customFormat="1" ht="12" customHeight="1" thickBot="1" x14ac:dyDescent="0.25">
      <c r="A79" s="25" t="s">
        <v>149</v>
      </c>
      <c r="B79" s="26" t="s">
        <v>150</v>
      </c>
      <c r="C79" s="27">
        <f t="shared" si="4"/>
        <v>967968475</v>
      </c>
      <c r="D79" s="45">
        <v>941573826</v>
      </c>
      <c r="E79" s="33">
        <f>327465</f>
        <v>327465</v>
      </c>
      <c r="F79" s="33">
        <f>20521695+3481566+752726+490516+820681</f>
        <v>26067184</v>
      </c>
      <c r="H79" s="24">
        <f>'[1]1.2.sz.mell. '!C79+'[1]1.3.sz.mell.'!C79+'[1]1.4.sz.mell. '!C79+'[1]1.5.sz.mell.'!C79</f>
        <v>967968475</v>
      </c>
      <c r="I79" s="29">
        <f t="shared" si="5"/>
        <v>0</v>
      </c>
    </row>
    <row r="80" spans="1:9" s="23" customFormat="1" ht="12" customHeight="1" thickBot="1" x14ac:dyDescent="0.25">
      <c r="A80" s="36" t="s">
        <v>151</v>
      </c>
      <c r="B80" s="37" t="s">
        <v>152</v>
      </c>
      <c r="C80" s="58">
        <f t="shared" si="4"/>
        <v>0</v>
      </c>
      <c r="D80" s="45"/>
      <c r="E80" s="33"/>
      <c r="F80" s="33"/>
      <c r="H80" s="24">
        <f>'[1]1.2.sz.mell. '!C80+'[1]1.3.sz.mell.'!C80+'[1]1.4.sz.mell. '!C80+'[1]1.5.sz.mell.'!C80</f>
        <v>0</v>
      </c>
      <c r="I80" s="41">
        <f t="shared" si="5"/>
        <v>0</v>
      </c>
    </row>
    <row r="81" spans="1:9" s="23" customFormat="1" ht="12" customHeight="1" thickBot="1" x14ac:dyDescent="0.25">
      <c r="A81" s="65" t="s">
        <v>153</v>
      </c>
      <c r="B81" s="42" t="s">
        <v>154</v>
      </c>
      <c r="C81" s="21">
        <f t="shared" si="4"/>
        <v>0</v>
      </c>
      <c r="D81" s="22">
        <f>SUM(D82:D84)</f>
        <v>0</v>
      </c>
      <c r="E81" s="21">
        <f>SUM(E82:E84)</f>
        <v>0</v>
      </c>
      <c r="F81" s="21">
        <f>SUM(F82:F84)</f>
        <v>0</v>
      </c>
      <c r="H81" s="24">
        <f>'[1]1.2.sz.mell. '!C81+'[1]1.3.sz.mell.'!C81+'[1]1.4.sz.mell. '!C81+'[1]1.5.sz.mell.'!C81</f>
        <v>0</v>
      </c>
      <c r="I81" s="24">
        <f t="shared" si="5"/>
        <v>0</v>
      </c>
    </row>
    <row r="82" spans="1:9" s="23" customFormat="1" ht="12" customHeight="1" thickBot="1" x14ac:dyDescent="0.25">
      <c r="A82" s="25" t="s">
        <v>155</v>
      </c>
      <c r="B82" s="26" t="s">
        <v>156</v>
      </c>
      <c r="C82" s="57">
        <f t="shared" si="4"/>
        <v>0</v>
      </c>
      <c r="D82" s="45"/>
      <c r="E82" s="33"/>
      <c r="F82" s="33"/>
      <c r="H82" s="24">
        <f>'[1]1.2.sz.mell. '!C82+'[1]1.3.sz.mell.'!C82+'[1]1.4.sz.mell. '!C82+'[1]1.5.sz.mell.'!C82</f>
        <v>0</v>
      </c>
      <c r="I82" s="29">
        <f t="shared" si="5"/>
        <v>0</v>
      </c>
    </row>
    <row r="83" spans="1:9" s="23" customFormat="1" ht="12" customHeight="1" thickBot="1" x14ac:dyDescent="0.25">
      <c r="A83" s="30" t="s">
        <v>157</v>
      </c>
      <c r="B83" s="31" t="s">
        <v>158</v>
      </c>
      <c r="C83" s="50">
        <f t="shared" si="4"/>
        <v>0</v>
      </c>
      <c r="D83" s="45"/>
      <c r="E83" s="33"/>
      <c r="F83" s="33"/>
      <c r="H83" s="24">
        <f>'[1]1.2.sz.mell. '!C83+'[1]1.3.sz.mell.'!C83+'[1]1.4.sz.mell. '!C83+'[1]1.5.sz.mell.'!C83</f>
        <v>0</v>
      </c>
      <c r="I83" s="34">
        <f t="shared" si="5"/>
        <v>0</v>
      </c>
    </row>
    <row r="84" spans="1:9" s="23" customFormat="1" ht="12" customHeight="1" thickBot="1" x14ac:dyDescent="0.25">
      <c r="A84" s="36" t="s">
        <v>159</v>
      </c>
      <c r="B84" s="37" t="s">
        <v>160</v>
      </c>
      <c r="C84" s="58">
        <f t="shared" si="4"/>
        <v>0</v>
      </c>
      <c r="D84" s="45"/>
      <c r="E84" s="33"/>
      <c r="F84" s="33"/>
      <c r="H84" s="24">
        <f>'[1]1.2.sz.mell. '!C84+'[1]1.3.sz.mell.'!C84+'[1]1.4.sz.mell. '!C84+'[1]1.5.sz.mell.'!C84</f>
        <v>0</v>
      </c>
      <c r="I84" s="41">
        <f t="shared" si="5"/>
        <v>0</v>
      </c>
    </row>
    <row r="85" spans="1:9" s="23" customFormat="1" ht="12" customHeight="1" thickBot="1" x14ac:dyDescent="0.25">
      <c r="A85" s="65" t="s">
        <v>161</v>
      </c>
      <c r="B85" s="42" t="s">
        <v>162</v>
      </c>
      <c r="C85" s="21">
        <f t="shared" si="4"/>
        <v>0</v>
      </c>
      <c r="D85" s="22">
        <f>SUM(D86:D89)</f>
        <v>0</v>
      </c>
      <c r="E85" s="21">
        <f>SUM(E86:E89)</f>
        <v>0</v>
      </c>
      <c r="F85" s="21">
        <f>SUM(F86:F89)</f>
        <v>0</v>
      </c>
      <c r="H85" s="24">
        <f>'[1]1.2.sz.mell. '!C85+'[1]1.3.sz.mell.'!C85+'[1]1.4.sz.mell. '!C85+'[1]1.5.sz.mell.'!C85</f>
        <v>0</v>
      </c>
      <c r="I85" s="24">
        <f t="shared" si="5"/>
        <v>0</v>
      </c>
    </row>
    <row r="86" spans="1:9" s="23" customFormat="1" ht="12" customHeight="1" thickBot="1" x14ac:dyDescent="0.25">
      <c r="A86" s="67" t="s">
        <v>163</v>
      </c>
      <c r="B86" s="26" t="s">
        <v>164</v>
      </c>
      <c r="C86" s="57">
        <f t="shared" si="4"/>
        <v>0</v>
      </c>
      <c r="D86" s="45"/>
      <c r="E86" s="33"/>
      <c r="F86" s="33"/>
      <c r="H86" s="24">
        <f>'[1]1.2.sz.mell. '!C86+'[1]1.3.sz.mell.'!C86+'[1]1.4.sz.mell. '!C86+'[1]1.5.sz.mell.'!C86</f>
        <v>0</v>
      </c>
      <c r="I86" s="29">
        <f t="shared" si="5"/>
        <v>0</v>
      </c>
    </row>
    <row r="87" spans="1:9" s="23" customFormat="1" ht="12" customHeight="1" thickBot="1" x14ac:dyDescent="0.25">
      <c r="A87" s="68" t="s">
        <v>165</v>
      </c>
      <c r="B87" s="31" t="s">
        <v>166</v>
      </c>
      <c r="C87" s="50">
        <f t="shared" si="4"/>
        <v>0</v>
      </c>
      <c r="D87" s="45"/>
      <c r="E87" s="33"/>
      <c r="F87" s="33"/>
      <c r="H87" s="24">
        <f>'[1]1.2.sz.mell. '!C87+'[1]1.3.sz.mell.'!C87+'[1]1.4.sz.mell. '!C87+'[1]1.5.sz.mell.'!C87</f>
        <v>0</v>
      </c>
      <c r="I87" s="34">
        <f t="shared" si="5"/>
        <v>0</v>
      </c>
    </row>
    <row r="88" spans="1:9" s="23" customFormat="1" ht="12" customHeight="1" thickBot="1" x14ac:dyDescent="0.25">
      <c r="A88" s="68" t="s">
        <v>167</v>
      </c>
      <c r="B88" s="31" t="s">
        <v>168</v>
      </c>
      <c r="C88" s="50">
        <f t="shared" si="4"/>
        <v>0</v>
      </c>
      <c r="D88" s="45"/>
      <c r="E88" s="33"/>
      <c r="F88" s="33"/>
      <c r="H88" s="24">
        <f>'[1]1.2.sz.mell. '!C88+'[1]1.3.sz.mell.'!C88+'[1]1.4.sz.mell. '!C88+'[1]1.5.sz.mell.'!C88</f>
        <v>0</v>
      </c>
      <c r="I88" s="34">
        <f t="shared" si="5"/>
        <v>0</v>
      </c>
    </row>
    <row r="89" spans="1:9" s="23" customFormat="1" ht="12" customHeight="1" thickBot="1" x14ac:dyDescent="0.25">
      <c r="A89" s="69" t="s">
        <v>169</v>
      </c>
      <c r="B89" s="37" t="s">
        <v>170</v>
      </c>
      <c r="C89" s="58">
        <f t="shared" si="4"/>
        <v>0</v>
      </c>
      <c r="D89" s="45"/>
      <c r="E89" s="33"/>
      <c r="F89" s="33"/>
      <c r="H89" s="24">
        <f>'[1]1.2.sz.mell. '!C89+'[1]1.3.sz.mell.'!C89+'[1]1.4.sz.mell. '!C89+'[1]1.5.sz.mell.'!C89</f>
        <v>0</v>
      </c>
      <c r="I89" s="41">
        <f t="shared" si="5"/>
        <v>0</v>
      </c>
    </row>
    <row r="90" spans="1:9" s="23" customFormat="1" ht="12" customHeight="1" thickBot="1" x14ac:dyDescent="0.25">
      <c r="A90" s="65" t="s">
        <v>171</v>
      </c>
      <c r="B90" s="42" t="s">
        <v>172</v>
      </c>
      <c r="C90" s="21">
        <f t="shared" si="4"/>
        <v>0</v>
      </c>
      <c r="D90" s="70"/>
      <c r="E90" s="71"/>
      <c r="F90" s="71"/>
      <c r="H90" s="24">
        <f>'[1]1.2.sz.mell. '!C90+'[1]1.3.sz.mell.'!C90+'[1]1.4.sz.mell. '!C90+'[1]1.5.sz.mell.'!C90</f>
        <v>0</v>
      </c>
      <c r="I90" s="24">
        <f t="shared" si="5"/>
        <v>0</v>
      </c>
    </row>
    <row r="91" spans="1:9" s="23" customFormat="1" ht="13.5" customHeight="1" thickBot="1" x14ac:dyDescent="0.25">
      <c r="A91" s="65" t="s">
        <v>173</v>
      </c>
      <c r="B91" s="42" t="s">
        <v>174</v>
      </c>
      <c r="C91" s="21">
        <f t="shared" si="4"/>
        <v>0</v>
      </c>
      <c r="D91" s="70"/>
      <c r="E91" s="71"/>
      <c r="F91" s="71"/>
      <c r="H91" s="24">
        <f>'[1]1.2.sz.mell. '!C91+'[1]1.3.sz.mell.'!C91+'[1]1.4.sz.mell. '!C91+'[1]1.5.sz.mell.'!C91</f>
        <v>0</v>
      </c>
      <c r="I91" s="24">
        <f t="shared" si="5"/>
        <v>0</v>
      </c>
    </row>
    <row r="92" spans="1:9" s="23" customFormat="1" ht="15.75" customHeight="1" thickBot="1" x14ac:dyDescent="0.25">
      <c r="A92" s="65" t="s">
        <v>175</v>
      </c>
      <c r="B92" s="72" t="s">
        <v>176</v>
      </c>
      <c r="C92" s="21">
        <f t="shared" si="4"/>
        <v>1710380374</v>
      </c>
      <c r="D92" s="52">
        <f>+D69+D73+D78+D81+D85+D91+D90</f>
        <v>1683985725</v>
      </c>
      <c r="E92" s="53">
        <f>+E69+E73+E78+E81+E85+E91+E90</f>
        <v>327465</v>
      </c>
      <c r="F92" s="53">
        <f>+F69+F73+F78+F81+F85+F91+F90</f>
        <v>26067184</v>
      </c>
      <c r="H92" s="24">
        <f>'[1]1.2.sz.mell. '!C92+'[1]1.3.sz.mell.'!C92+'[1]1.4.sz.mell. '!C92+'[1]1.5.sz.mell.'!C92</f>
        <v>1710380374</v>
      </c>
      <c r="I92" s="24">
        <f t="shared" si="5"/>
        <v>0</v>
      </c>
    </row>
    <row r="93" spans="1:9" s="23" customFormat="1" ht="16.5" customHeight="1" thickBot="1" x14ac:dyDescent="0.25">
      <c r="A93" s="73" t="s">
        <v>177</v>
      </c>
      <c r="B93" s="74" t="s">
        <v>178</v>
      </c>
      <c r="C93" s="21">
        <f t="shared" si="4"/>
        <v>4420580607</v>
      </c>
      <c r="D93" s="52">
        <f>+D68+D92</f>
        <v>3977491925</v>
      </c>
      <c r="E93" s="53">
        <f>+E68+E92</f>
        <v>10810079</v>
      </c>
      <c r="F93" s="53">
        <f>+F68+F92</f>
        <v>432278603</v>
      </c>
      <c r="H93" s="24">
        <f>'[1]1.2.sz.mell. '!C93+'[1]1.3.sz.mell.'!C93+'[1]1.4.sz.mell. '!C93+'[1]1.5.sz.mell.'!C93</f>
        <v>4420580607</v>
      </c>
      <c r="I93" s="24">
        <f t="shared" si="5"/>
        <v>0</v>
      </c>
    </row>
    <row r="94" spans="1:9" s="23" customFormat="1" ht="54" customHeight="1" thickBot="1" x14ac:dyDescent="0.25">
      <c r="A94" s="75"/>
      <c r="B94" s="76"/>
      <c r="C94" s="77"/>
      <c r="H94" s="24">
        <f>'[1]1.2.sz.mell. '!C94+'[1]1.3.sz.mell.'!C94+'[1]1.4.sz.mell. '!C94+'[1]1.5.sz.mell.'!C94</f>
        <v>0</v>
      </c>
      <c r="I94" s="3"/>
    </row>
    <row r="95" spans="1:9" ht="16.5" customHeight="1" thickBot="1" x14ac:dyDescent="0.3">
      <c r="A95" s="9" t="s">
        <v>179</v>
      </c>
      <c r="B95" s="9"/>
      <c r="C95" s="9"/>
      <c r="D95" s="78"/>
      <c r="H95" s="24">
        <f>'[1]1.2.sz.mell. '!C95+'[1]1.3.sz.mell.'!C95+'[1]1.4.sz.mell. '!C95+'[1]1.5.sz.mell.'!C95</f>
        <v>0</v>
      </c>
      <c r="I95" s="3"/>
    </row>
    <row r="96" spans="1:9" s="81" customFormat="1" ht="16.5" customHeight="1" thickBot="1" x14ac:dyDescent="0.3">
      <c r="A96" s="79" t="s">
        <v>180</v>
      </c>
      <c r="B96" s="79"/>
      <c r="C96" s="80" t="s">
        <v>3</v>
      </c>
      <c r="H96" s="24" t="e">
        <f>'[1]1.2.sz.mell. '!C96+'[1]1.3.sz.mell.'!C96+'[1]1.4.sz.mell. '!C96+'[1]1.5.sz.mell.'!C96</f>
        <v>#VALUE!</v>
      </c>
      <c r="I96" s="3"/>
    </row>
    <row r="97" spans="1:9" ht="38.1" customHeight="1" thickBot="1" x14ac:dyDescent="0.3">
      <c r="A97" s="12" t="s">
        <v>4</v>
      </c>
      <c r="B97" s="13" t="s">
        <v>181</v>
      </c>
      <c r="C97" s="14" t="str">
        <f>+C9</f>
        <v>2020. évi előirányzat</v>
      </c>
      <c r="D97" s="2" t="s">
        <v>7</v>
      </c>
      <c r="E97" s="2" t="s">
        <v>8</v>
      </c>
      <c r="F97" s="2" t="s">
        <v>9</v>
      </c>
      <c r="H97" s="24" t="e">
        <f>'[1]1.2.sz.mell. '!C97+'[1]1.3.sz.mell.'!C97+'[1]1.4.sz.mell. '!C97+'[1]1.5.sz.mell.'!C97</f>
        <v>#VALUE!</v>
      </c>
      <c r="I97" s="3"/>
    </row>
    <row r="98" spans="1:9" s="18" customFormat="1" ht="12" customHeight="1" thickBot="1" x14ac:dyDescent="0.25">
      <c r="A98" s="82" t="s">
        <v>10</v>
      </c>
      <c r="B98" s="83" t="s">
        <v>11</v>
      </c>
      <c r="C98" s="17" t="s">
        <v>12</v>
      </c>
      <c r="H98" s="24" t="e">
        <f>'[1]1.2.sz.mell. '!C98+'[1]1.3.sz.mell.'!C98+'[1]1.4.sz.mell. '!C98+'[1]1.5.sz.mell.'!C98</f>
        <v>#VALUE!</v>
      </c>
      <c r="I98" s="3"/>
    </row>
    <row r="99" spans="1:9" ht="12" customHeight="1" thickBot="1" x14ac:dyDescent="0.3">
      <c r="A99" s="84" t="s">
        <v>13</v>
      </c>
      <c r="B99" s="85" t="s">
        <v>182</v>
      </c>
      <c r="C99" s="86">
        <f t="shared" ref="C99:C160" si="6">SUM(D99:F99)</f>
        <v>2743891322</v>
      </c>
      <c r="D99" s="87">
        <f>+D100+D101+D102+D103+D104+D117</f>
        <v>842994124</v>
      </c>
      <c r="E99" s="88">
        <f>+E100+E101+E102+E103+E104+E117</f>
        <v>238584857</v>
      </c>
      <c r="F99" s="60">
        <f>F100+F101+F102+F103+F104+F117</f>
        <v>1662312341</v>
      </c>
      <c r="H99" s="24">
        <f>'[1]1.2.sz.mell. '!C99+'[1]1.3.sz.mell.'!C99+'[1]1.4.sz.mell. '!C99+'[1]1.5.sz.mell.'!C99</f>
        <v>2743891322</v>
      </c>
      <c r="I99" s="24">
        <f t="shared" ref="I99:I160" si="7">C99-H99</f>
        <v>0</v>
      </c>
    </row>
    <row r="100" spans="1:9" ht="12" customHeight="1" thickBot="1" x14ac:dyDescent="0.3">
      <c r="A100" s="89" t="s">
        <v>15</v>
      </c>
      <c r="B100" s="90" t="s">
        <v>183</v>
      </c>
      <c r="C100" s="91">
        <f t="shared" si="6"/>
        <v>1177688880</v>
      </c>
      <c r="D100" s="92">
        <f>58286055-89237</f>
        <v>58196818</v>
      </c>
      <c r="E100" s="93">
        <v>164405869</v>
      </c>
      <c r="F100" s="93">
        <f>559242888+69090783+200165718+55350452+71236352</f>
        <v>955086193</v>
      </c>
      <c r="H100" s="24">
        <f>'[1]1.2.sz.mell. '!C100+'[1]1.3.sz.mell.'!C100+'[1]1.4.sz.mell. '!C100+'[1]1.5.sz.mell.'!C100</f>
        <v>1177688880</v>
      </c>
      <c r="I100" s="29">
        <f t="shared" si="7"/>
        <v>0</v>
      </c>
    </row>
    <row r="101" spans="1:9" ht="12" customHeight="1" thickBot="1" x14ac:dyDescent="0.3">
      <c r="A101" s="30" t="s">
        <v>17</v>
      </c>
      <c r="B101" s="94" t="s">
        <v>184</v>
      </c>
      <c r="C101" s="91">
        <f t="shared" si="6"/>
        <v>224009550</v>
      </c>
      <c r="D101" s="45">
        <f>10325339-97868</f>
        <v>10227471</v>
      </c>
      <c r="E101" s="33">
        <v>32731163</v>
      </c>
      <c r="F101" s="33">
        <f>105298280+12885750+40236890+9898597+12731399</f>
        <v>181050916</v>
      </c>
      <c r="H101" s="24">
        <f>'[1]1.2.sz.mell. '!C101+'[1]1.3.sz.mell.'!C101+'[1]1.4.sz.mell. '!C101+'[1]1.5.sz.mell.'!C101</f>
        <v>224009550</v>
      </c>
      <c r="I101" s="34">
        <f t="shared" si="7"/>
        <v>0</v>
      </c>
    </row>
    <row r="102" spans="1:9" ht="12" customHeight="1" thickBot="1" x14ac:dyDescent="0.3">
      <c r="A102" s="30" t="s">
        <v>19</v>
      </c>
      <c r="B102" s="94" t="s">
        <v>185</v>
      </c>
      <c r="C102" s="91">
        <f>SUM(D102:F102)</f>
        <v>937314096</v>
      </c>
      <c r="D102" s="46">
        <f>370342378+308-649147</f>
        <v>369693539</v>
      </c>
      <c r="E102" s="47">
        <v>41447825</v>
      </c>
      <c r="F102" s="33">
        <f>211087063+155755158+92726933+50681034+15922544</f>
        <v>526172732</v>
      </c>
      <c r="H102" s="24">
        <f>'[1]1.2.sz.mell. '!C102+'[1]1.3.sz.mell.'!C102+'[1]1.4.sz.mell. '!C102+'[1]1.5.sz.mell.'!C102</f>
        <v>937314096</v>
      </c>
      <c r="I102" s="34">
        <f t="shared" si="7"/>
        <v>0</v>
      </c>
    </row>
    <row r="103" spans="1:9" ht="12" customHeight="1" thickBot="1" x14ac:dyDescent="0.3">
      <c r="A103" s="30" t="s">
        <v>21</v>
      </c>
      <c r="B103" s="94" t="s">
        <v>186</v>
      </c>
      <c r="C103" s="91">
        <f t="shared" ref="C103:C119" si="8">SUM(D103:F103)</f>
        <v>61300000</v>
      </c>
      <c r="D103" s="46">
        <v>61300000</v>
      </c>
      <c r="E103" s="47"/>
      <c r="F103" s="47"/>
      <c r="H103" s="24">
        <f>'[1]1.2.sz.mell. '!C103+'[1]1.3.sz.mell.'!C103+'[1]1.4.sz.mell. '!C103+'[1]1.5.sz.mell.'!C103</f>
        <v>61300000</v>
      </c>
      <c r="I103" s="34">
        <f t="shared" si="7"/>
        <v>0</v>
      </c>
    </row>
    <row r="104" spans="1:9" ht="12" customHeight="1" thickBot="1" x14ac:dyDescent="0.3">
      <c r="A104" s="30" t="s">
        <v>187</v>
      </c>
      <c r="B104" s="95" t="s">
        <v>188</v>
      </c>
      <c r="C104" s="91">
        <f t="shared" si="8"/>
        <v>210337958</v>
      </c>
      <c r="D104" s="46">
        <f>SUM(D105:D116)</f>
        <v>210335458</v>
      </c>
      <c r="E104" s="46">
        <f t="shared" ref="E104:F104" si="9">SUM(E105:E116)</f>
        <v>0</v>
      </c>
      <c r="F104" s="46">
        <f t="shared" si="9"/>
        <v>2500</v>
      </c>
      <c r="H104" s="24">
        <f>'[1]1.2.sz.mell. '!C104+'[1]1.3.sz.mell.'!C104+'[1]1.4.sz.mell. '!C104+'[1]1.5.sz.mell.'!C104</f>
        <v>210337958</v>
      </c>
      <c r="I104" s="34">
        <f t="shared" si="7"/>
        <v>0</v>
      </c>
    </row>
    <row r="105" spans="1:9" ht="12" customHeight="1" thickBot="1" x14ac:dyDescent="0.3">
      <c r="A105" s="30" t="s">
        <v>25</v>
      </c>
      <c r="B105" s="94" t="s">
        <v>189</v>
      </c>
      <c r="C105" s="91">
        <f t="shared" si="8"/>
        <v>2500</v>
      </c>
      <c r="D105" s="46"/>
      <c r="E105" s="47"/>
      <c r="F105" s="47">
        <v>2500</v>
      </c>
      <c r="H105" s="24">
        <f>'[1]1.2.sz.mell. '!C105+'[1]1.3.sz.mell.'!C105+'[1]1.4.sz.mell. '!C105+'[1]1.5.sz.mell.'!C105</f>
        <v>2500</v>
      </c>
      <c r="I105" s="34">
        <f t="shared" si="7"/>
        <v>0</v>
      </c>
    </row>
    <row r="106" spans="1:9" ht="12" customHeight="1" thickBot="1" x14ac:dyDescent="0.3">
      <c r="A106" s="30" t="s">
        <v>190</v>
      </c>
      <c r="B106" s="96" t="s">
        <v>191</v>
      </c>
      <c r="C106" s="91">
        <f t="shared" si="8"/>
        <v>0</v>
      </c>
      <c r="D106" s="46"/>
      <c r="E106" s="47"/>
      <c r="F106" s="47"/>
      <c r="H106" s="24">
        <f>'[1]1.2.sz.mell. '!C106+'[1]1.3.sz.mell.'!C106+'[1]1.4.sz.mell. '!C106+'[1]1.5.sz.mell.'!C106</f>
        <v>0</v>
      </c>
      <c r="I106" s="34">
        <f t="shared" si="7"/>
        <v>0</v>
      </c>
    </row>
    <row r="107" spans="1:9" ht="12" customHeight="1" thickBot="1" x14ac:dyDescent="0.3">
      <c r="A107" s="30" t="s">
        <v>192</v>
      </c>
      <c r="B107" s="96" t="s">
        <v>193</v>
      </c>
      <c r="C107" s="91">
        <f t="shared" si="8"/>
        <v>0</v>
      </c>
      <c r="D107" s="46"/>
      <c r="E107" s="47"/>
      <c r="F107" s="47"/>
      <c r="H107" s="24">
        <f>'[1]1.2.sz.mell. '!C107+'[1]1.3.sz.mell.'!C107+'[1]1.4.sz.mell. '!C107+'[1]1.5.sz.mell.'!C107</f>
        <v>0</v>
      </c>
      <c r="I107" s="34">
        <f t="shared" si="7"/>
        <v>0</v>
      </c>
    </row>
    <row r="108" spans="1:9" ht="12" customHeight="1" thickBot="1" x14ac:dyDescent="0.3">
      <c r="A108" s="30" t="s">
        <v>194</v>
      </c>
      <c r="B108" s="97" t="s">
        <v>195</v>
      </c>
      <c r="C108" s="91">
        <f t="shared" si="8"/>
        <v>0</v>
      </c>
      <c r="D108" s="46"/>
      <c r="E108" s="47"/>
      <c r="F108" s="47"/>
      <c r="H108" s="24">
        <f>'[1]1.2.sz.mell. '!C108+'[1]1.3.sz.mell.'!C108+'[1]1.4.sz.mell. '!C108+'[1]1.5.sz.mell.'!C108</f>
        <v>0</v>
      </c>
      <c r="I108" s="34">
        <f t="shared" si="7"/>
        <v>0</v>
      </c>
    </row>
    <row r="109" spans="1:9" ht="12" customHeight="1" thickBot="1" x14ac:dyDescent="0.3">
      <c r="A109" s="30" t="s">
        <v>196</v>
      </c>
      <c r="B109" s="98" t="s">
        <v>197</v>
      </c>
      <c r="C109" s="91">
        <f t="shared" si="8"/>
        <v>0</v>
      </c>
      <c r="D109" s="46"/>
      <c r="E109" s="47"/>
      <c r="F109" s="47"/>
      <c r="H109" s="24">
        <f>'[1]1.2.sz.mell. '!C109+'[1]1.3.sz.mell.'!C109+'[1]1.4.sz.mell. '!C109+'[1]1.5.sz.mell.'!C109</f>
        <v>0</v>
      </c>
      <c r="I109" s="34">
        <f t="shared" si="7"/>
        <v>0</v>
      </c>
    </row>
    <row r="110" spans="1:9" ht="12" customHeight="1" thickBot="1" x14ac:dyDescent="0.3">
      <c r="A110" s="30" t="s">
        <v>198</v>
      </c>
      <c r="B110" s="98" t="s">
        <v>199</v>
      </c>
      <c r="C110" s="91">
        <f t="shared" si="8"/>
        <v>0</v>
      </c>
      <c r="D110" s="46"/>
      <c r="E110" s="47"/>
      <c r="F110" s="47"/>
      <c r="H110" s="24">
        <f>'[1]1.2.sz.mell. '!C110+'[1]1.3.sz.mell.'!C110+'[1]1.4.sz.mell. '!C110+'[1]1.5.sz.mell.'!C110</f>
        <v>0</v>
      </c>
      <c r="I110" s="34">
        <f t="shared" si="7"/>
        <v>0</v>
      </c>
    </row>
    <row r="111" spans="1:9" ht="12" customHeight="1" thickBot="1" x14ac:dyDescent="0.3">
      <c r="A111" s="30" t="s">
        <v>200</v>
      </c>
      <c r="B111" s="97" t="s">
        <v>201</v>
      </c>
      <c r="C111" s="91">
        <f t="shared" si="8"/>
        <v>526000</v>
      </c>
      <c r="D111" s="46">
        <v>526000</v>
      </c>
      <c r="E111" s="47"/>
      <c r="F111" s="47"/>
      <c r="H111" s="24">
        <f>'[1]1.2.sz.mell. '!C111+'[1]1.3.sz.mell.'!C111+'[1]1.4.sz.mell. '!C111+'[1]1.5.sz.mell.'!C111</f>
        <v>526000</v>
      </c>
      <c r="I111" s="34">
        <f t="shared" si="7"/>
        <v>0</v>
      </c>
    </row>
    <row r="112" spans="1:9" ht="12" customHeight="1" thickBot="1" x14ac:dyDescent="0.3">
      <c r="A112" s="30" t="s">
        <v>202</v>
      </c>
      <c r="B112" s="97" t="s">
        <v>203</v>
      </c>
      <c r="C112" s="91">
        <f t="shared" si="8"/>
        <v>0</v>
      </c>
      <c r="D112" s="46"/>
      <c r="E112" s="47"/>
      <c r="F112" s="47"/>
      <c r="H112" s="24">
        <f>'[1]1.2.sz.mell. '!C112+'[1]1.3.sz.mell.'!C112+'[1]1.4.sz.mell. '!C112+'[1]1.5.sz.mell.'!C112</f>
        <v>0</v>
      </c>
      <c r="I112" s="34">
        <f t="shared" si="7"/>
        <v>0</v>
      </c>
    </row>
    <row r="113" spans="1:9" ht="12" customHeight="1" thickBot="1" x14ac:dyDescent="0.3">
      <c r="A113" s="30" t="s">
        <v>204</v>
      </c>
      <c r="B113" s="98" t="s">
        <v>205</v>
      </c>
      <c r="C113" s="91">
        <f t="shared" si="8"/>
        <v>0</v>
      </c>
      <c r="D113" s="46"/>
      <c r="E113" s="47"/>
      <c r="F113" s="47"/>
      <c r="H113" s="24">
        <f>'[1]1.2.sz.mell. '!C113+'[1]1.3.sz.mell.'!C113+'[1]1.4.sz.mell. '!C113+'[1]1.5.sz.mell.'!C113</f>
        <v>0</v>
      </c>
      <c r="I113" s="34">
        <f t="shared" si="7"/>
        <v>0</v>
      </c>
    </row>
    <row r="114" spans="1:9" ht="12" customHeight="1" thickBot="1" x14ac:dyDescent="0.3">
      <c r="A114" s="99" t="s">
        <v>206</v>
      </c>
      <c r="B114" s="96" t="s">
        <v>207</v>
      </c>
      <c r="C114" s="91">
        <f t="shared" si="8"/>
        <v>0</v>
      </c>
      <c r="D114" s="46"/>
      <c r="E114" s="47"/>
      <c r="F114" s="47"/>
      <c r="H114" s="24">
        <f>'[1]1.2.sz.mell. '!C114+'[1]1.3.sz.mell.'!C114+'[1]1.4.sz.mell. '!C114+'[1]1.5.sz.mell.'!C114</f>
        <v>0</v>
      </c>
      <c r="I114" s="34">
        <f t="shared" si="7"/>
        <v>0</v>
      </c>
    </row>
    <row r="115" spans="1:9" ht="12" customHeight="1" thickBot="1" x14ac:dyDescent="0.3">
      <c r="A115" s="30" t="s">
        <v>208</v>
      </c>
      <c r="B115" s="96" t="s">
        <v>209</v>
      </c>
      <c r="C115" s="91">
        <f t="shared" si="8"/>
        <v>0</v>
      </c>
      <c r="D115" s="46"/>
      <c r="E115" s="47"/>
      <c r="F115" s="47"/>
      <c r="H115" s="24">
        <f>'[1]1.2.sz.mell. '!C115+'[1]1.3.sz.mell.'!C115+'[1]1.4.sz.mell. '!C115+'[1]1.5.sz.mell.'!C115</f>
        <v>0</v>
      </c>
      <c r="I115" s="34">
        <f t="shared" si="7"/>
        <v>0</v>
      </c>
    </row>
    <row r="116" spans="1:9" ht="12" customHeight="1" thickBot="1" x14ac:dyDescent="0.3">
      <c r="A116" s="36" t="s">
        <v>210</v>
      </c>
      <c r="B116" s="96" t="s">
        <v>211</v>
      </c>
      <c r="C116" s="91">
        <f t="shared" si="8"/>
        <v>209809458</v>
      </c>
      <c r="D116" s="45">
        <f>209809461-3</f>
        <v>209809458</v>
      </c>
      <c r="E116" s="33"/>
      <c r="F116" s="47"/>
      <c r="H116" s="24">
        <f>'[1]1.2.sz.mell. '!C116+'[1]1.3.sz.mell.'!C116+'[1]1.4.sz.mell. '!C116+'[1]1.5.sz.mell.'!C116</f>
        <v>209809458</v>
      </c>
      <c r="I116" s="34">
        <f t="shared" si="7"/>
        <v>0</v>
      </c>
    </row>
    <row r="117" spans="1:9" ht="12" customHeight="1" thickBot="1" x14ac:dyDescent="0.3">
      <c r="A117" s="30" t="s">
        <v>212</v>
      </c>
      <c r="B117" s="94" t="s">
        <v>213</v>
      </c>
      <c r="C117" s="91">
        <f t="shared" si="8"/>
        <v>133240838</v>
      </c>
      <c r="D117" s="45">
        <f>SUM(D118:D119)</f>
        <v>133240838</v>
      </c>
      <c r="E117" s="45">
        <f t="shared" ref="E117:F117" si="10">SUM(E118:E119)</f>
        <v>0</v>
      </c>
      <c r="F117" s="45">
        <f t="shared" si="10"/>
        <v>0</v>
      </c>
      <c r="H117" s="24">
        <f>'[1]1.2.sz.mell. '!C117+'[1]1.3.sz.mell.'!C117+'[1]1.4.sz.mell. '!C117+'[1]1.5.sz.mell.'!C117</f>
        <v>133240838</v>
      </c>
      <c r="I117" s="34">
        <f t="shared" si="7"/>
        <v>0</v>
      </c>
    </row>
    <row r="118" spans="1:9" ht="12" customHeight="1" thickBot="1" x14ac:dyDescent="0.3">
      <c r="A118" s="30" t="s">
        <v>214</v>
      </c>
      <c r="B118" s="94" t="s">
        <v>215</v>
      </c>
      <c r="C118" s="91">
        <f t="shared" si="8"/>
        <v>20000000</v>
      </c>
      <c r="D118" s="46">
        <v>20000000</v>
      </c>
      <c r="E118" s="47"/>
      <c r="F118" s="33"/>
      <c r="H118" s="24">
        <f>'[1]1.2.sz.mell. '!C118+'[1]1.3.sz.mell.'!C118+'[1]1.4.sz.mell. '!C118+'[1]1.5.sz.mell.'!C118</f>
        <v>20000000</v>
      </c>
      <c r="I118" s="34">
        <f t="shared" si="7"/>
        <v>0</v>
      </c>
    </row>
    <row r="119" spans="1:9" ht="12" customHeight="1" thickBot="1" x14ac:dyDescent="0.3">
      <c r="A119" s="100" t="s">
        <v>216</v>
      </c>
      <c r="B119" s="101" t="s">
        <v>217</v>
      </c>
      <c r="C119" s="91">
        <f t="shared" si="8"/>
        <v>113240838</v>
      </c>
      <c r="D119" s="102">
        <f>113540838-300000</f>
        <v>113240838</v>
      </c>
      <c r="E119" s="103"/>
      <c r="F119" s="103"/>
      <c r="H119" s="24">
        <f>'[1]1.2.sz.mell. '!C119+'[1]1.3.sz.mell.'!C119+'[1]1.4.sz.mell. '!C119+'[1]1.5.sz.mell.'!C119</f>
        <v>113240838</v>
      </c>
      <c r="I119" s="41">
        <f t="shared" si="7"/>
        <v>0</v>
      </c>
    </row>
    <row r="120" spans="1:9" ht="12" customHeight="1" thickBot="1" x14ac:dyDescent="0.3">
      <c r="A120" s="104" t="s">
        <v>27</v>
      </c>
      <c r="B120" s="105" t="s">
        <v>218</v>
      </c>
      <c r="C120" s="106">
        <f t="shared" si="6"/>
        <v>950650851</v>
      </c>
      <c r="D120" s="22">
        <f>+D121+D123+D125</f>
        <v>920919445</v>
      </c>
      <c r="E120" s="21">
        <f>+E121+E123+E125</f>
        <v>5047400</v>
      </c>
      <c r="F120" s="107">
        <f>+F121+F123+F125</f>
        <v>24684006</v>
      </c>
      <c r="H120" s="24">
        <f>'[1]1.2.sz.mell. '!C120+'[1]1.3.sz.mell.'!C120+'[1]1.4.sz.mell. '!C120+'[1]1.5.sz.mell.'!C120</f>
        <v>950650851</v>
      </c>
      <c r="I120" s="24">
        <f t="shared" si="7"/>
        <v>0</v>
      </c>
    </row>
    <row r="121" spans="1:9" ht="15" customHeight="1" thickBot="1" x14ac:dyDescent="0.3">
      <c r="A121" s="25" t="s">
        <v>29</v>
      </c>
      <c r="B121" s="94" t="s">
        <v>219</v>
      </c>
      <c r="C121" s="91">
        <f t="shared" si="6"/>
        <v>680503226</v>
      </c>
      <c r="D121" s="48">
        <f>654610183+580+530-539760-98930-2000000+109147</f>
        <v>652081750</v>
      </c>
      <c r="E121" s="28">
        <v>5047400</v>
      </c>
      <c r="F121" s="28">
        <f>18023451+2527155+1500000+712620+610850</f>
        <v>23374076</v>
      </c>
      <c r="H121" s="24">
        <f>'[1]1.2.sz.mell. '!C121+'[1]1.3.sz.mell.'!C121+'[1]1.4.sz.mell. '!C121+'[1]1.5.sz.mell.'!C121</f>
        <v>680503226</v>
      </c>
      <c r="I121" s="29">
        <f t="shared" si="7"/>
        <v>0</v>
      </c>
    </row>
    <row r="122" spans="1:9" ht="12" customHeight="1" thickBot="1" x14ac:dyDescent="0.3">
      <c r="A122" s="25" t="s">
        <v>31</v>
      </c>
      <c r="B122" s="108" t="s">
        <v>220</v>
      </c>
      <c r="C122" s="91">
        <f t="shared" si="6"/>
        <v>575467863</v>
      </c>
      <c r="D122" s="48">
        <f>31657596+61528400+19658504+13625846+9456548+14205118+15000000+675000+329670+4957172+59144+2074800+560196+16680000+320746696+1060000+4926102+81921456+4258963+1149920+544803+147097+580+530-539760-98930-30209788</f>
        <v>574375663</v>
      </c>
      <c r="E122" s="28"/>
      <c r="F122" s="28">
        <f>1092200</f>
        <v>1092200</v>
      </c>
      <c r="H122" s="24">
        <f>'[1]1.2.sz.mell. '!C122+'[1]1.3.sz.mell.'!C122+'[1]1.4.sz.mell. '!C122+'[1]1.5.sz.mell.'!C122</f>
        <v>575467863</v>
      </c>
      <c r="I122" s="34">
        <f t="shared" si="7"/>
        <v>0</v>
      </c>
    </row>
    <row r="123" spans="1:9" ht="12" customHeight="1" thickBot="1" x14ac:dyDescent="0.3">
      <c r="A123" s="25" t="s">
        <v>33</v>
      </c>
      <c r="B123" s="108" t="s">
        <v>221</v>
      </c>
      <c r="C123" s="91">
        <f t="shared" si="6"/>
        <v>262245726</v>
      </c>
      <c r="D123" s="45">
        <f>262142296-949999-256501</f>
        <v>260935796</v>
      </c>
      <c r="E123" s="33"/>
      <c r="F123" s="33">
        <f>600000+709930</f>
        <v>1309930</v>
      </c>
      <c r="H123" s="24">
        <f>'[1]1.2.sz.mell. '!C123+'[1]1.3.sz.mell.'!C123+'[1]1.4.sz.mell. '!C123+'[1]1.5.sz.mell.'!C123</f>
        <v>262245726</v>
      </c>
      <c r="I123" s="34">
        <f t="shared" si="7"/>
        <v>0</v>
      </c>
    </row>
    <row r="124" spans="1:9" ht="12" customHeight="1" thickBot="1" x14ac:dyDescent="0.3">
      <c r="A124" s="25" t="s">
        <v>35</v>
      </c>
      <c r="B124" s="108" t="s">
        <v>222</v>
      </c>
      <c r="C124" s="91">
        <f t="shared" si="6"/>
        <v>92353398</v>
      </c>
      <c r="D124" s="45">
        <f>63080502+17031736+10588708+2858952-949999-256501</f>
        <v>92353398</v>
      </c>
      <c r="E124" s="109"/>
      <c r="F124" s="45"/>
      <c r="H124" s="24">
        <f>'[1]1.2.sz.mell. '!C124+'[1]1.3.sz.mell.'!C124+'[1]1.4.sz.mell. '!C124+'[1]1.5.sz.mell.'!C124</f>
        <v>92353398</v>
      </c>
      <c r="I124" s="34">
        <f t="shared" si="7"/>
        <v>0</v>
      </c>
    </row>
    <row r="125" spans="1:9" ht="12" customHeight="1" thickBot="1" x14ac:dyDescent="0.3">
      <c r="A125" s="25" t="s">
        <v>37</v>
      </c>
      <c r="B125" s="37" t="s">
        <v>223</v>
      </c>
      <c r="C125" s="91">
        <f t="shared" si="6"/>
        <v>7901899</v>
      </c>
      <c r="D125" s="45">
        <f>SUM(D126:D133)</f>
        <v>7901899</v>
      </c>
      <c r="E125" s="45">
        <f t="shared" ref="E125:F125" si="11">SUM(E126:E133)</f>
        <v>0</v>
      </c>
      <c r="F125" s="45">
        <f t="shared" si="11"/>
        <v>0</v>
      </c>
      <c r="H125" s="24">
        <f>'[1]1.2.sz.mell. '!C125+'[1]1.3.sz.mell.'!C125+'[1]1.4.sz.mell. '!C125+'[1]1.5.sz.mell.'!C125</f>
        <v>7901899</v>
      </c>
      <c r="I125" s="34">
        <f t="shared" si="7"/>
        <v>0</v>
      </c>
    </row>
    <row r="126" spans="1:9" ht="12" customHeight="1" thickBot="1" x14ac:dyDescent="0.3">
      <c r="A126" s="25" t="s">
        <v>39</v>
      </c>
      <c r="B126" s="35" t="s">
        <v>224</v>
      </c>
      <c r="C126" s="91">
        <f t="shared" si="6"/>
        <v>0</v>
      </c>
      <c r="D126" s="39"/>
      <c r="E126" s="39"/>
      <c r="F126" s="45"/>
      <c r="H126" s="24">
        <f>'[1]1.2.sz.mell. '!C126+'[1]1.3.sz.mell.'!C126+'[1]1.4.sz.mell. '!C126+'[1]1.5.sz.mell.'!C126</f>
        <v>0</v>
      </c>
      <c r="I126" s="34">
        <f t="shared" si="7"/>
        <v>0</v>
      </c>
    </row>
    <row r="127" spans="1:9" ht="12" customHeight="1" thickBot="1" x14ac:dyDescent="0.3">
      <c r="A127" s="25" t="s">
        <v>225</v>
      </c>
      <c r="B127" s="110" t="s">
        <v>226</v>
      </c>
      <c r="C127" s="91">
        <f t="shared" si="6"/>
        <v>0</v>
      </c>
      <c r="D127" s="39"/>
      <c r="E127" s="39"/>
      <c r="F127" s="45"/>
      <c r="H127" s="24">
        <f>'[1]1.2.sz.mell. '!C127+'[1]1.3.sz.mell.'!C127+'[1]1.4.sz.mell. '!C127+'[1]1.5.sz.mell.'!C127</f>
        <v>0</v>
      </c>
      <c r="I127" s="34">
        <f t="shared" si="7"/>
        <v>0</v>
      </c>
    </row>
    <row r="128" spans="1:9" ht="16.5" thickBot="1" x14ac:dyDescent="0.3">
      <c r="A128" s="25" t="s">
        <v>227</v>
      </c>
      <c r="B128" s="98" t="s">
        <v>199</v>
      </c>
      <c r="C128" s="91">
        <f t="shared" si="6"/>
        <v>0</v>
      </c>
      <c r="D128" s="39"/>
      <c r="E128" s="39"/>
      <c r="F128" s="45"/>
      <c r="H128" s="24">
        <f>'[1]1.2.sz.mell. '!C128+'[1]1.3.sz.mell.'!C128+'[1]1.4.sz.mell. '!C128+'[1]1.5.sz.mell.'!C128</f>
        <v>0</v>
      </c>
      <c r="I128" s="34">
        <f t="shared" si="7"/>
        <v>0</v>
      </c>
    </row>
    <row r="129" spans="1:9" ht="12" customHeight="1" thickBot="1" x14ac:dyDescent="0.3">
      <c r="A129" s="25" t="s">
        <v>228</v>
      </c>
      <c r="B129" s="98" t="s">
        <v>229</v>
      </c>
      <c r="C129" s="91">
        <f t="shared" si="6"/>
        <v>0</v>
      </c>
      <c r="D129" s="39"/>
      <c r="E129" s="39"/>
      <c r="F129" s="45"/>
      <c r="H129" s="24">
        <f>'[1]1.2.sz.mell. '!C129+'[1]1.3.sz.mell.'!C129+'[1]1.4.sz.mell. '!C129+'[1]1.5.sz.mell.'!C129</f>
        <v>0</v>
      </c>
      <c r="I129" s="34">
        <f t="shared" si="7"/>
        <v>0</v>
      </c>
    </row>
    <row r="130" spans="1:9" ht="12" customHeight="1" thickBot="1" x14ac:dyDescent="0.3">
      <c r="A130" s="25" t="s">
        <v>230</v>
      </c>
      <c r="B130" s="98" t="s">
        <v>231</v>
      </c>
      <c r="C130" s="91">
        <f t="shared" si="6"/>
        <v>0</v>
      </c>
      <c r="D130" s="39"/>
      <c r="E130" s="39"/>
      <c r="F130" s="45"/>
      <c r="H130" s="24">
        <f>'[1]1.2.sz.mell. '!C130+'[1]1.3.sz.mell.'!C130+'[1]1.4.sz.mell. '!C130+'[1]1.5.sz.mell.'!C130</f>
        <v>0</v>
      </c>
      <c r="I130" s="34">
        <f t="shared" si="7"/>
        <v>0</v>
      </c>
    </row>
    <row r="131" spans="1:9" ht="12" customHeight="1" thickBot="1" x14ac:dyDescent="0.3">
      <c r="A131" s="25" t="s">
        <v>232</v>
      </c>
      <c r="B131" s="98" t="s">
        <v>205</v>
      </c>
      <c r="C131" s="91">
        <f t="shared" si="6"/>
        <v>0</v>
      </c>
      <c r="D131" s="39"/>
      <c r="E131" s="39"/>
      <c r="F131" s="45"/>
      <c r="H131" s="24">
        <f>'[1]1.2.sz.mell. '!C131+'[1]1.3.sz.mell.'!C131+'[1]1.4.sz.mell. '!C131+'[1]1.5.sz.mell.'!C131</f>
        <v>0</v>
      </c>
      <c r="I131" s="34">
        <f t="shared" si="7"/>
        <v>0</v>
      </c>
    </row>
    <row r="132" spans="1:9" ht="12" customHeight="1" thickBot="1" x14ac:dyDescent="0.3">
      <c r="A132" s="25" t="s">
        <v>233</v>
      </c>
      <c r="B132" s="98" t="s">
        <v>234</v>
      </c>
      <c r="C132" s="91">
        <f t="shared" si="6"/>
        <v>0</v>
      </c>
      <c r="D132" s="39"/>
      <c r="E132" s="39"/>
      <c r="F132" s="45"/>
      <c r="H132" s="24">
        <f>'[1]1.2.sz.mell. '!C132+'[1]1.3.sz.mell.'!C132+'[1]1.4.sz.mell. '!C132+'[1]1.5.sz.mell.'!C132</f>
        <v>0</v>
      </c>
      <c r="I132" s="34">
        <f t="shared" si="7"/>
        <v>0</v>
      </c>
    </row>
    <row r="133" spans="1:9" ht="16.5" thickBot="1" x14ac:dyDescent="0.3">
      <c r="A133" s="99" t="s">
        <v>235</v>
      </c>
      <c r="B133" s="98" t="s">
        <v>236</v>
      </c>
      <c r="C133" s="91">
        <f t="shared" si="6"/>
        <v>7901899</v>
      </c>
      <c r="D133" s="46">
        <f>7001899+900000</f>
        <v>7901899</v>
      </c>
      <c r="E133" s="46"/>
      <c r="F133" s="46"/>
      <c r="H133" s="24">
        <f>'[1]1.2.sz.mell. '!C133+'[1]1.3.sz.mell.'!C133+'[1]1.4.sz.mell. '!C133+'[1]1.5.sz.mell.'!C133</f>
        <v>7901899</v>
      </c>
      <c r="I133" s="41">
        <f t="shared" si="7"/>
        <v>0</v>
      </c>
    </row>
    <row r="134" spans="1:9" ht="12" customHeight="1" thickBot="1" x14ac:dyDescent="0.3">
      <c r="A134" s="19" t="s">
        <v>41</v>
      </c>
      <c r="B134" s="111" t="s">
        <v>237</v>
      </c>
      <c r="C134" s="106">
        <f t="shared" si="6"/>
        <v>3694542173</v>
      </c>
      <c r="D134" s="22">
        <f>+D99+D120</f>
        <v>1763913569</v>
      </c>
      <c r="E134" s="21">
        <f>+E99+E120</f>
        <v>243632257</v>
      </c>
      <c r="F134" s="21">
        <f>+F99+F120</f>
        <v>1686996347</v>
      </c>
      <c r="H134" s="24">
        <f>'[1]1.2.sz.mell. '!C134+'[1]1.3.sz.mell.'!C134+'[1]1.4.sz.mell. '!C134+'[1]1.5.sz.mell.'!C134</f>
        <v>3694542173</v>
      </c>
      <c r="I134" s="24">
        <f t="shared" si="7"/>
        <v>0</v>
      </c>
    </row>
    <row r="135" spans="1:9" ht="12" customHeight="1" thickBot="1" x14ac:dyDescent="0.3">
      <c r="A135" s="19" t="s">
        <v>238</v>
      </c>
      <c r="B135" s="111" t="s">
        <v>239</v>
      </c>
      <c r="C135" s="106">
        <f>SUM(D135:F135)</f>
        <v>726038434</v>
      </c>
      <c r="D135" s="22">
        <f>+D136+D137+D138</f>
        <v>726038434</v>
      </c>
      <c r="E135" s="21">
        <f>+E136+E137+E138</f>
        <v>0</v>
      </c>
      <c r="F135" s="21">
        <f>+F136+F137+F138</f>
        <v>0</v>
      </c>
      <c r="H135" s="24">
        <f>'[1]1.2.sz.mell. '!C135+'[1]1.3.sz.mell.'!C135+'[1]1.4.sz.mell. '!C135+'[1]1.5.sz.mell.'!C135</f>
        <v>726038434</v>
      </c>
      <c r="I135" s="24">
        <f t="shared" si="7"/>
        <v>0</v>
      </c>
    </row>
    <row r="136" spans="1:9" ht="12" customHeight="1" thickBot="1" x14ac:dyDescent="0.3">
      <c r="A136" s="25" t="s">
        <v>57</v>
      </c>
      <c r="B136" s="108" t="s">
        <v>240</v>
      </c>
      <c r="C136" s="91">
        <f>SUM(D136:F136)</f>
        <v>26038434</v>
      </c>
      <c r="D136" s="45">
        <v>26038434</v>
      </c>
      <c r="E136" s="45"/>
      <c r="F136" s="45"/>
      <c r="H136" s="24">
        <f>'[1]1.2.sz.mell. '!C136+'[1]1.3.sz.mell.'!C136+'[1]1.4.sz.mell. '!C136+'[1]1.5.sz.mell.'!C136</f>
        <v>26038434</v>
      </c>
      <c r="I136" s="29">
        <f t="shared" si="7"/>
        <v>0</v>
      </c>
    </row>
    <row r="137" spans="1:9" ht="12" customHeight="1" thickBot="1" x14ac:dyDescent="0.3">
      <c r="A137" s="25" t="s">
        <v>63</v>
      </c>
      <c r="B137" s="108" t="s">
        <v>241</v>
      </c>
      <c r="C137" s="91">
        <f>SUM(D137:F137)</f>
        <v>700000000</v>
      </c>
      <c r="D137" s="39">
        <v>700000000</v>
      </c>
      <c r="E137" s="39"/>
      <c r="F137" s="39"/>
      <c r="H137" s="24">
        <f>'[1]1.2.sz.mell. '!C137+'[1]1.3.sz.mell.'!C137+'[1]1.4.sz.mell. '!C137+'[1]1.5.sz.mell.'!C137</f>
        <v>700000000</v>
      </c>
      <c r="I137" s="34">
        <f t="shared" si="7"/>
        <v>0</v>
      </c>
    </row>
    <row r="138" spans="1:9" ht="12" customHeight="1" thickBot="1" x14ac:dyDescent="0.3">
      <c r="A138" s="99" t="s">
        <v>242</v>
      </c>
      <c r="B138" s="108" t="s">
        <v>243</v>
      </c>
      <c r="C138" s="112">
        <f t="shared" si="6"/>
        <v>0</v>
      </c>
      <c r="D138" s="39"/>
      <c r="E138" s="39"/>
      <c r="F138" s="39"/>
      <c r="H138" s="24">
        <f>'[1]1.2.sz.mell. '!C138+'[1]1.3.sz.mell.'!C138+'[1]1.4.sz.mell. '!C138+'[1]1.5.sz.mell.'!C138</f>
        <v>0</v>
      </c>
      <c r="I138" s="41">
        <f t="shared" si="7"/>
        <v>0</v>
      </c>
    </row>
    <row r="139" spans="1:9" ht="12" customHeight="1" thickBot="1" x14ac:dyDescent="0.3">
      <c r="A139" s="19" t="s">
        <v>71</v>
      </c>
      <c r="B139" s="111" t="s">
        <v>244</v>
      </c>
      <c r="C139" s="106">
        <f t="shared" si="6"/>
        <v>0</v>
      </c>
      <c r="D139" s="22">
        <f>+D140+D141+D142+D143+D144+D145</f>
        <v>0</v>
      </c>
      <c r="E139" s="21">
        <f>+E140+E141+E142+E143+E144+E145</f>
        <v>0</v>
      </c>
      <c r="F139" s="21">
        <f>SUM(F140:F145)</f>
        <v>0</v>
      </c>
      <c r="H139" s="24">
        <f>'[1]1.2.sz.mell. '!C139+'[1]1.3.sz.mell.'!C139+'[1]1.4.sz.mell. '!C139+'[1]1.5.sz.mell.'!C139</f>
        <v>0</v>
      </c>
      <c r="I139" s="24">
        <f t="shared" si="7"/>
        <v>0</v>
      </c>
    </row>
    <row r="140" spans="1:9" ht="12" customHeight="1" thickBot="1" x14ac:dyDescent="0.3">
      <c r="A140" s="25" t="s">
        <v>73</v>
      </c>
      <c r="B140" s="113" t="s">
        <v>245</v>
      </c>
      <c r="C140" s="91">
        <f t="shared" si="6"/>
        <v>0</v>
      </c>
      <c r="D140" s="39"/>
      <c r="E140" s="39"/>
      <c r="F140" s="39"/>
      <c r="H140" s="24">
        <f>'[1]1.2.sz.mell. '!C140+'[1]1.3.sz.mell.'!C140+'[1]1.4.sz.mell. '!C140+'[1]1.5.sz.mell.'!C140</f>
        <v>0</v>
      </c>
      <c r="I140" s="29">
        <f t="shared" si="7"/>
        <v>0</v>
      </c>
    </row>
    <row r="141" spans="1:9" ht="12" customHeight="1" thickBot="1" x14ac:dyDescent="0.3">
      <c r="A141" s="25" t="s">
        <v>75</v>
      </c>
      <c r="B141" s="113" t="s">
        <v>246</v>
      </c>
      <c r="C141" s="91">
        <f t="shared" si="6"/>
        <v>0</v>
      </c>
      <c r="D141" s="39"/>
      <c r="E141" s="39"/>
      <c r="F141" s="39"/>
      <c r="H141" s="24">
        <f>'[1]1.2.sz.mell. '!C141+'[1]1.3.sz.mell.'!C141+'[1]1.4.sz.mell. '!C141+'[1]1.5.sz.mell.'!C141</f>
        <v>0</v>
      </c>
      <c r="I141" s="34">
        <f t="shared" si="7"/>
        <v>0</v>
      </c>
    </row>
    <row r="142" spans="1:9" ht="12" customHeight="1" thickBot="1" x14ac:dyDescent="0.3">
      <c r="A142" s="25" t="s">
        <v>77</v>
      </c>
      <c r="B142" s="113" t="s">
        <v>247</v>
      </c>
      <c r="C142" s="91">
        <f t="shared" si="6"/>
        <v>0</v>
      </c>
      <c r="D142" s="39"/>
      <c r="E142" s="39"/>
      <c r="F142" s="39"/>
      <c r="H142" s="24">
        <f>'[1]1.2.sz.mell. '!C142+'[1]1.3.sz.mell.'!C142+'[1]1.4.sz.mell. '!C142+'[1]1.5.sz.mell.'!C142</f>
        <v>0</v>
      </c>
      <c r="I142" s="34">
        <f t="shared" si="7"/>
        <v>0</v>
      </c>
    </row>
    <row r="143" spans="1:9" ht="12" customHeight="1" thickBot="1" x14ac:dyDescent="0.3">
      <c r="A143" s="25" t="s">
        <v>79</v>
      </c>
      <c r="B143" s="113" t="s">
        <v>248</v>
      </c>
      <c r="C143" s="91">
        <f t="shared" si="6"/>
        <v>0</v>
      </c>
      <c r="D143" s="39"/>
      <c r="E143" s="39"/>
      <c r="F143" s="39"/>
      <c r="H143" s="24">
        <f>'[1]1.2.sz.mell. '!C143+'[1]1.3.sz.mell.'!C143+'[1]1.4.sz.mell. '!C143+'[1]1.5.sz.mell.'!C143</f>
        <v>0</v>
      </c>
      <c r="I143" s="34">
        <f t="shared" si="7"/>
        <v>0</v>
      </c>
    </row>
    <row r="144" spans="1:9" ht="12" customHeight="1" thickBot="1" x14ac:dyDescent="0.3">
      <c r="A144" s="25" t="s">
        <v>81</v>
      </c>
      <c r="B144" s="113" t="s">
        <v>249</v>
      </c>
      <c r="C144" s="91">
        <f t="shared" si="6"/>
        <v>0</v>
      </c>
      <c r="D144" s="39"/>
      <c r="E144" s="39"/>
      <c r="F144" s="39"/>
      <c r="H144" s="24">
        <f>'[1]1.2.sz.mell. '!C144+'[1]1.3.sz.mell.'!C144+'[1]1.4.sz.mell. '!C144+'[1]1.5.sz.mell.'!C144</f>
        <v>0</v>
      </c>
      <c r="I144" s="34">
        <f t="shared" si="7"/>
        <v>0</v>
      </c>
    </row>
    <row r="145" spans="1:9" ht="12" customHeight="1" thickBot="1" x14ac:dyDescent="0.3">
      <c r="A145" s="99" t="s">
        <v>83</v>
      </c>
      <c r="B145" s="113" t="s">
        <v>250</v>
      </c>
      <c r="C145" s="112">
        <f t="shared" si="6"/>
        <v>0</v>
      </c>
      <c r="D145" s="39"/>
      <c r="E145" s="39"/>
      <c r="F145" s="39"/>
      <c r="H145" s="24">
        <f>'[1]1.2.sz.mell. '!C145+'[1]1.3.sz.mell.'!C145+'[1]1.4.sz.mell. '!C145+'[1]1.5.sz.mell.'!C145</f>
        <v>0</v>
      </c>
      <c r="I145" s="41">
        <f t="shared" si="7"/>
        <v>0</v>
      </c>
    </row>
    <row r="146" spans="1:9" ht="12" customHeight="1" thickBot="1" x14ac:dyDescent="0.3">
      <c r="A146" s="19" t="s">
        <v>95</v>
      </c>
      <c r="B146" s="111" t="s">
        <v>251</v>
      </c>
      <c r="C146" s="106">
        <f t="shared" si="6"/>
        <v>0</v>
      </c>
      <c r="D146" s="52">
        <f>+D147+D148+D149+D150</f>
        <v>0</v>
      </c>
      <c r="E146" s="53">
        <f>+E147+E148+E149+E150</f>
        <v>0</v>
      </c>
      <c r="F146" s="53">
        <f>+F147+F148+F149+F150</f>
        <v>0</v>
      </c>
      <c r="H146" s="24">
        <f>'[1]1.2.sz.mell. '!C146+'[1]1.3.sz.mell.'!C146+'[1]1.4.sz.mell. '!C146+'[1]1.5.sz.mell.'!C146</f>
        <v>0</v>
      </c>
      <c r="I146" s="24">
        <f t="shared" si="7"/>
        <v>0</v>
      </c>
    </row>
    <row r="147" spans="1:9" ht="12" customHeight="1" thickBot="1" x14ac:dyDescent="0.3">
      <c r="A147" s="25" t="s">
        <v>97</v>
      </c>
      <c r="B147" s="113" t="s">
        <v>252</v>
      </c>
      <c r="C147" s="114">
        <f t="shared" si="6"/>
        <v>0</v>
      </c>
      <c r="D147" s="39"/>
      <c r="E147" s="39"/>
      <c r="F147" s="39"/>
      <c r="H147" s="24">
        <f>'[1]1.2.sz.mell. '!C147+'[1]1.3.sz.mell.'!C147+'[1]1.4.sz.mell. '!C147+'[1]1.5.sz.mell.'!C147</f>
        <v>0</v>
      </c>
      <c r="I147" s="29">
        <f t="shared" si="7"/>
        <v>0</v>
      </c>
    </row>
    <row r="148" spans="1:9" ht="12" customHeight="1" thickBot="1" x14ac:dyDescent="0.3">
      <c r="A148" s="25" t="s">
        <v>99</v>
      </c>
      <c r="B148" s="113" t="s">
        <v>253</v>
      </c>
      <c r="C148" s="91">
        <f t="shared" si="6"/>
        <v>0</v>
      </c>
      <c r="D148" s="39"/>
      <c r="E148" s="39"/>
      <c r="F148" s="39"/>
      <c r="H148" s="24">
        <f>'[1]1.2.sz.mell. '!C148+'[1]1.3.sz.mell.'!C148+'[1]1.4.sz.mell. '!C148+'[1]1.5.sz.mell.'!C148</f>
        <v>0</v>
      </c>
      <c r="I148" s="34">
        <f t="shared" si="7"/>
        <v>0</v>
      </c>
    </row>
    <row r="149" spans="1:9" ht="12" customHeight="1" thickBot="1" x14ac:dyDescent="0.3">
      <c r="A149" s="25" t="s">
        <v>101</v>
      </c>
      <c r="B149" s="113" t="s">
        <v>254</v>
      </c>
      <c r="C149" s="114">
        <f t="shared" si="6"/>
        <v>0</v>
      </c>
      <c r="D149" s="39"/>
      <c r="E149" s="39"/>
      <c r="F149" s="39"/>
      <c r="H149" s="24">
        <f>'[1]1.2.sz.mell. '!C149+'[1]1.3.sz.mell.'!C149+'[1]1.4.sz.mell. '!C149+'[1]1.5.sz.mell.'!C149</f>
        <v>0</v>
      </c>
      <c r="I149" s="34">
        <f t="shared" si="7"/>
        <v>0</v>
      </c>
    </row>
    <row r="150" spans="1:9" ht="12" customHeight="1" thickBot="1" x14ac:dyDescent="0.3">
      <c r="A150" s="99" t="s">
        <v>103</v>
      </c>
      <c r="B150" s="95" t="s">
        <v>255</v>
      </c>
      <c r="C150" s="115">
        <f t="shared" si="6"/>
        <v>0</v>
      </c>
      <c r="D150" s="39"/>
      <c r="E150" s="39"/>
      <c r="F150" s="39"/>
      <c r="H150" s="24">
        <f>'[1]1.2.sz.mell. '!C150+'[1]1.3.sz.mell.'!C150+'[1]1.4.sz.mell. '!C150+'[1]1.5.sz.mell.'!C150</f>
        <v>0</v>
      </c>
      <c r="I150" s="41">
        <f t="shared" si="7"/>
        <v>0</v>
      </c>
    </row>
    <row r="151" spans="1:9" ht="12" customHeight="1" thickBot="1" x14ac:dyDescent="0.3">
      <c r="A151" s="19" t="s">
        <v>256</v>
      </c>
      <c r="B151" s="111" t="s">
        <v>257</v>
      </c>
      <c r="C151" s="106">
        <f t="shared" si="6"/>
        <v>0</v>
      </c>
      <c r="D151" s="116">
        <f>+D152+D153+D154+D155+D156</f>
        <v>0</v>
      </c>
      <c r="E151" s="117">
        <f>+E152+E153+E154+E155+E156</f>
        <v>0</v>
      </c>
      <c r="F151" s="117">
        <f>SUM(F152:F156)</f>
        <v>0</v>
      </c>
      <c r="H151" s="24">
        <f>'[1]1.2.sz.mell. '!C151+'[1]1.3.sz.mell.'!C151+'[1]1.4.sz.mell. '!C151+'[1]1.5.sz.mell.'!C151</f>
        <v>0</v>
      </c>
      <c r="I151" s="24">
        <f t="shared" si="7"/>
        <v>0</v>
      </c>
    </row>
    <row r="152" spans="1:9" ht="12" customHeight="1" thickBot="1" x14ac:dyDescent="0.3">
      <c r="A152" s="25" t="s">
        <v>109</v>
      </c>
      <c r="B152" s="113" t="s">
        <v>258</v>
      </c>
      <c r="C152" s="114">
        <f t="shared" si="6"/>
        <v>0</v>
      </c>
      <c r="D152" s="39"/>
      <c r="E152" s="39"/>
      <c r="F152" s="39"/>
      <c r="H152" s="24">
        <f>'[1]1.2.sz.mell. '!C152+'[1]1.3.sz.mell.'!C152+'[1]1.4.sz.mell. '!C152+'[1]1.5.sz.mell.'!C152</f>
        <v>0</v>
      </c>
      <c r="I152" s="29">
        <f t="shared" si="7"/>
        <v>0</v>
      </c>
    </row>
    <row r="153" spans="1:9" ht="12" customHeight="1" thickBot="1" x14ac:dyDescent="0.3">
      <c r="A153" s="25" t="s">
        <v>111</v>
      </c>
      <c r="B153" s="113" t="s">
        <v>259</v>
      </c>
      <c r="C153" s="114">
        <f t="shared" si="6"/>
        <v>0</v>
      </c>
      <c r="D153" s="39"/>
      <c r="E153" s="39"/>
      <c r="F153" s="39"/>
      <c r="H153" s="24">
        <f>'[1]1.2.sz.mell. '!C153+'[1]1.3.sz.mell.'!C153+'[1]1.4.sz.mell. '!C153+'[1]1.5.sz.mell.'!C153</f>
        <v>0</v>
      </c>
      <c r="I153" s="34">
        <f t="shared" si="7"/>
        <v>0</v>
      </c>
    </row>
    <row r="154" spans="1:9" ht="12" customHeight="1" thickBot="1" x14ac:dyDescent="0.3">
      <c r="A154" s="25" t="s">
        <v>113</v>
      </c>
      <c r="B154" s="113" t="s">
        <v>260</v>
      </c>
      <c r="C154" s="114">
        <f t="shared" si="6"/>
        <v>0</v>
      </c>
      <c r="D154" s="39"/>
      <c r="E154" s="39"/>
      <c r="F154" s="39"/>
      <c r="H154" s="24">
        <f>'[1]1.2.sz.mell. '!C154+'[1]1.3.sz.mell.'!C154+'[1]1.4.sz.mell. '!C154+'[1]1.5.sz.mell.'!C154</f>
        <v>0</v>
      </c>
      <c r="I154" s="34">
        <f t="shared" si="7"/>
        <v>0</v>
      </c>
    </row>
    <row r="155" spans="1:9" ht="12" customHeight="1" thickBot="1" x14ac:dyDescent="0.3">
      <c r="A155" s="25" t="s">
        <v>115</v>
      </c>
      <c r="B155" s="113" t="s">
        <v>261</v>
      </c>
      <c r="C155" s="114">
        <f t="shared" si="6"/>
        <v>0</v>
      </c>
      <c r="D155" s="39"/>
      <c r="E155" s="39"/>
      <c r="F155" s="39"/>
      <c r="H155" s="24">
        <f>'[1]1.2.sz.mell. '!C155+'[1]1.3.sz.mell.'!C155+'[1]1.4.sz.mell. '!C155+'[1]1.5.sz.mell.'!C155</f>
        <v>0</v>
      </c>
      <c r="I155" s="34">
        <f t="shared" si="7"/>
        <v>0</v>
      </c>
    </row>
    <row r="156" spans="1:9" ht="12" customHeight="1" thickBot="1" x14ac:dyDescent="0.3">
      <c r="A156" s="25" t="s">
        <v>262</v>
      </c>
      <c r="B156" s="113" t="s">
        <v>263</v>
      </c>
      <c r="C156" s="115">
        <f t="shared" si="6"/>
        <v>0</v>
      </c>
      <c r="D156" s="62"/>
      <c r="E156" s="62"/>
      <c r="F156" s="39"/>
      <c r="H156" s="24">
        <f>'[1]1.2.sz.mell. '!C156+'[1]1.3.sz.mell.'!C156+'[1]1.4.sz.mell. '!C156+'[1]1.5.sz.mell.'!C156</f>
        <v>0</v>
      </c>
      <c r="I156" s="41">
        <f t="shared" si="7"/>
        <v>0</v>
      </c>
    </row>
    <row r="157" spans="1:9" ht="12" customHeight="1" thickBot="1" x14ac:dyDescent="0.3">
      <c r="A157" s="19" t="s">
        <v>117</v>
      </c>
      <c r="B157" s="111" t="s">
        <v>264</v>
      </c>
      <c r="C157" s="106">
        <f t="shared" si="6"/>
        <v>0</v>
      </c>
      <c r="D157" s="116"/>
      <c r="E157" s="117"/>
      <c r="F157" s="118"/>
      <c r="H157" s="24">
        <f>'[1]1.2.sz.mell. '!C157+'[1]1.3.sz.mell.'!C157+'[1]1.4.sz.mell. '!C157+'[1]1.5.sz.mell.'!C157</f>
        <v>0</v>
      </c>
      <c r="I157" s="24">
        <f t="shared" si="7"/>
        <v>0</v>
      </c>
    </row>
    <row r="158" spans="1:9" ht="12" customHeight="1" thickBot="1" x14ac:dyDescent="0.3">
      <c r="A158" s="19" t="s">
        <v>265</v>
      </c>
      <c r="B158" s="111" t="s">
        <v>266</v>
      </c>
      <c r="C158" s="106">
        <f t="shared" si="6"/>
        <v>0</v>
      </c>
      <c r="D158" s="116"/>
      <c r="E158" s="117"/>
      <c r="F158" s="118"/>
      <c r="H158" s="24">
        <f>'[1]1.2.sz.mell. '!C158+'[1]1.3.sz.mell.'!C158+'[1]1.4.sz.mell. '!C158+'[1]1.5.sz.mell.'!C158</f>
        <v>0</v>
      </c>
      <c r="I158" s="24">
        <f t="shared" si="7"/>
        <v>0</v>
      </c>
    </row>
    <row r="159" spans="1:9" ht="15" customHeight="1" thickBot="1" x14ac:dyDescent="0.3">
      <c r="A159" s="19" t="s">
        <v>267</v>
      </c>
      <c r="B159" s="111" t="s">
        <v>268</v>
      </c>
      <c r="C159" s="106">
        <f t="shared" si="6"/>
        <v>726038434</v>
      </c>
      <c r="D159" s="119">
        <f>+D135+D139+D146+D151+D157+D158</f>
        <v>726038434</v>
      </c>
      <c r="E159" s="120">
        <f>+E135+E139+E146+E151+E157+E158</f>
        <v>0</v>
      </c>
      <c r="F159" s="120">
        <f>+F135+F139+F146+F151+F157+F158</f>
        <v>0</v>
      </c>
      <c r="G159" s="121"/>
      <c r="H159" s="24">
        <f>'[1]1.2.sz.mell. '!C159+'[1]1.3.sz.mell.'!C159+'[1]1.4.sz.mell. '!C159+'[1]1.5.sz.mell.'!C159</f>
        <v>726038434</v>
      </c>
      <c r="I159" s="24">
        <f t="shared" si="7"/>
        <v>0</v>
      </c>
    </row>
    <row r="160" spans="1:9" s="23" customFormat="1" ht="12.95" customHeight="1" thickBot="1" x14ac:dyDescent="0.25">
      <c r="A160" s="122" t="s">
        <v>269</v>
      </c>
      <c r="B160" s="123" t="s">
        <v>270</v>
      </c>
      <c r="C160" s="106">
        <f t="shared" si="6"/>
        <v>4420580607</v>
      </c>
      <c r="D160" s="119">
        <f>+D134+D159</f>
        <v>2489952003</v>
      </c>
      <c r="E160" s="120">
        <f>+E134+E159</f>
        <v>243632257</v>
      </c>
      <c r="F160" s="120">
        <f>+F134+F159</f>
        <v>1686996347</v>
      </c>
      <c r="H160" s="24">
        <f>'[1]1.2.sz.mell. '!C160+'[1]1.3.sz.mell.'!C160+'[1]1.4.sz.mell. '!C160+'[1]1.5.sz.mell.'!C160</f>
        <v>4420580607</v>
      </c>
      <c r="I160" s="24">
        <f t="shared" si="7"/>
        <v>0</v>
      </c>
    </row>
    <row r="161" spans="1:4" ht="7.5" customHeight="1" x14ac:dyDescent="0.25">
      <c r="C161" s="124"/>
    </row>
    <row r="162" spans="1:4" x14ac:dyDescent="0.25">
      <c r="A162" s="7" t="s">
        <v>271</v>
      </c>
      <c r="B162" s="7"/>
      <c r="C162" s="7"/>
    </row>
    <row r="163" spans="1:4" ht="15" customHeight="1" thickBot="1" x14ac:dyDescent="0.3">
      <c r="A163" s="10" t="s">
        <v>272</v>
      </c>
      <c r="B163" s="10"/>
      <c r="C163" s="11" t="s">
        <v>3</v>
      </c>
    </row>
    <row r="164" spans="1:4" ht="13.5" customHeight="1" thickBot="1" x14ac:dyDescent="0.3">
      <c r="A164" s="19">
        <v>1</v>
      </c>
      <c r="B164" s="125" t="s">
        <v>273</v>
      </c>
      <c r="C164" s="21">
        <f>+C68-C134</f>
        <v>-984341940</v>
      </c>
      <c r="D164" s="78"/>
    </row>
    <row r="165" spans="1:4" ht="15" customHeight="1" thickBot="1" x14ac:dyDescent="0.3">
      <c r="A165" s="19" t="s">
        <v>27</v>
      </c>
      <c r="B165" s="125" t="s">
        <v>274</v>
      </c>
      <c r="C165" s="21">
        <f>+C92-C159</f>
        <v>984341940</v>
      </c>
    </row>
  </sheetData>
  <mergeCells count="10">
    <mergeCell ref="A95:C95"/>
    <mergeCell ref="A96:B96"/>
    <mergeCell ref="A162:C162"/>
    <mergeCell ref="A163:B163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2" manualBreakCount="2">
    <brk id="72" max="2" man="1"/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2020-02-17T08:05:36Z</dcterms:created>
  <dcterms:modified xsi:type="dcterms:W3CDTF">2020-02-17T08:05:37Z</dcterms:modified>
</cp:coreProperties>
</file>