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" windowWidth="17020" windowHeight="775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O9" i="1"/>
  <c r="N22" l="1"/>
  <c r="P22"/>
  <c r="O19"/>
  <c r="P19"/>
  <c r="H19"/>
  <c r="O18"/>
  <c r="P18"/>
  <c r="N18"/>
  <c r="M18"/>
  <c r="L18"/>
  <c r="K18"/>
  <c r="J18"/>
  <c r="I18"/>
  <c r="H18"/>
  <c r="G18"/>
  <c r="F18"/>
  <c r="F17"/>
  <c r="P17"/>
  <c r="O17"/>
  <c r="N17"/>
  <c r="M17"/>
  <c r="L17"/>
  <c r="K17"/>
  <c r="J17"/>
  <c r="I17"/>
  <c r="H17"/>
  <c r="G17"/>
  <c r="P6"/>
  <c r="F6"/>
  <c r="P12"/>
  <c r="P7"/>
  <c r="E7"/>
  <c r="P5"/>
  <c r="O5"/>
  <c r="P23" l="1"/>
  <c r="O21"/>
  <c r="I22" l="1"/>
  <c r="P28" l="1"/>
  <c r="P14"/>
  <c r="P15" s="1"/>
  <c r="P27" l="1"/>
  <c r="D20" l="1"/>
  <c r="P9"/>
  <c r="P10" s="1"/>
  <c r="P16" s="1"/>
  <c r="E18" l="1"/>
  <c r="D18"/>
  <c r="G10" l="1"/>
  <c r="H10"/>
  <c r="I10"/>
  <c r="J10"/>
  <c r="K10"/>
  <c r="L10"/>
  <c r="M10"/>
  <c r="N10"/>
  <c r="O10"/>
  <c r="F4"/>
  <c r="F10" s="1"/>
  <c r="E4"/>
  <c r="E10" s="1"/>
  <c r="D4"/>
  <c r="D10" s="1"/>
  <c r="D16" s="1"/>
  <c r="D15"/>
  <c r="E15"/>
  <c r="F15"/>
  <c r="G15"/>
  <c r="H15"/>
  <c r="I15"/>
  <c r="J15"/>
  <c r="K15"/>
  <c r="L15"/>
  <c r="M15"/>
  <c r="N15"/>
  <c r="O15"/>
  <c r="D29"/>
  <c r="E29"/>
  <c r="F29"/>
  <c r="H29"/>
  <c r="I29"/>
  <c r="J29"/>
  <c r="K29"/>
  <c r="L29"/>
  <c r="M29"/>
  <c r="N29"/>
  <c r="O29"/>
  <c r="D23"/>
  <c r="D30" s="1"/>
  <c r="E23"/>
  <c r="E30" s="1"/>
  <c r="F23"/>
  <c r="G23"/>
  <c r="H23"/>
  <c r="H30" s="1"/>
  <c r="I23"/>
  <c r="I30" s="1"/>
  <c r="J23"/>
  <c r="J30" s="1"/>
  <c r="K23"/>
  <c r="K30" s="1"/>
  <c r="L23"/>
  <c r="M23"/>
  <c r="M30" s="1"/>
  <c r="N23"/>
  <c r="N30" s="1"/>
  <c r="O23"/>
  <c r="O30" l="1"/>
  <c r="L30"/>
  <c r="F30"/>
  <c r="I16"/>
  <c r="F16"/>
  <c r="E16"/>
  <c r="O16"/>
  <c r="K16"/>
  <c r="G16"/>
  <c r="N16"/>
  <c r="M16"/>
  <c r="L16"/>
  <c r="J16"/>
  <c r="H16"/>
  <c r="G24" l="1"/>
  <c r="G29" s="1"/>
  <c r="G30" s="1"/>
  <c r="P29"/>
  <c r="P30" s="1"/>
</calcChain>
</file>

<file path=xl/sharedStrings.xml><?xml version="1.0" encoding="utf-8"?>
<sst xmlns="http://schemas.openxmlformats.org/spreadsheetml/2006/main" count="64" uniqueCount="51">
  <si>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</si>
  <si>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</si>
  <si>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</si>
  <si>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</si>
  <si>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</si>
  <si>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</si>
  <si>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</si>
  <si>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</si>
  <si>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</si>
  <si>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</si>
  <si>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</si>
  <si>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</si>
  <si>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</si>
  <si>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</si>
  <si>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</si>
  <si>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</si>
  <si>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</si>
  <si>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</si>
  <si>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</si>
  <si>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</si>
  <si>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</si>
  <si>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</si>
  <si>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</si>
  <si>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Működési célra átvett pénzeszköz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</si>
  <si>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</si>
  <si>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</si>
  <si>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</si>
  <si>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</si>
  <si>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</si>
  <si>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</si>
  <si>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Felhalmozási saját bevételek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</si>
  <si>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</si>
  <si>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</si>
  <si>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</si>
  <si>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</si>
  <si>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</si>
  <si>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</si>
  <si>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</si>
  <si>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</si>
  <si>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</si>
  <si>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</si>
  <si>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</si>
  <si>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</si>
  <si>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</si>
  <si>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</si>
  <si>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</si>
  <si>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</si>
  <si>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</si>
  <si>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 xml:space="preserve">Adatok ezer forintban </t>
  </si>
  <si>
    <t>Egyéb felhalmozási célú kiadások</t>
  </si>
  <si>
    <t>Mezőtúr Város Önkormányzata 2015.  évi módosított előirányzat-felhasználási és likviditási ütemterve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</si>
</sst>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3" fontId="3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3" fontId="10" fillId="0" borderId="2" xfId="1" applyNumberFormat="1" applyFont="1" applyFill="1" applyBorder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3" fontId="12" fillId="0" borderId="3" xfId="1" applyNumberFormat="1" applyFont="1" applyFill="1" applyBorder="1" applyAlignment="1">
      <alignment vertical="center"/>
    </xf>
    <xf numFmtId="3" fontId="12" fillId="0" borderId="5" xfId="1" applyNumberFormat="1" applyFont="1" applyFill="1" applyBorder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3" fillId="0" borderId="4" xfId="1" applyNumberFormat="1" applyFont="1" applyFill="1" applyBorder="1" applyAlignment="1">
      <alignment vertical="center"/>
    </xf>
    <xf numFmtId="3" fontId="14" fillId="0" borderId="1" xfId="1" applyNumberFormat="1" applyFont="1" applyFill="1" applyBorder="1" applyAlignment="1">
      <alignment vertical="center"/>
    </xf>
    <xf numFmtId="3" fontId="15" fillId="0" borderId="4" xfId="1" applyNumberFormat="1" applyFont="1" applyFill="1" applyBorder="1" applyAlignment="1">
      <alignment vertical="center"/>
    </xf>
    <xf numFmtId="3" fontId="0" fillId="0" borderId="0" xfId="0" applyNumberFormat="1"/>
    <xf numFmtId="3" fontId="12" fillId="0" borderId="20" xfId="1" applyNumberFormat="1" applyFont="1" applyFill="1" applyBorder="1" applyAlignment="1">
      <alignment vertical="center"/>
    </xf>
    <xf numFmtId="3" fontId="0" fillId="0" borderId="0" xfId="0" applyNumberFormat="1" applyBorder="1"/>
    <xf numFmtId="3" fontId="11" fillId="0" borderId="20" xfId="1" applyNumberFormat="1" applyFont="1" applyFill="1" applyBorder="1" applyAlignment="1">
      <alignment vertical="center"/>
    </xf>
    <xf numFmtId="0" fontId="0" fillId="0" borderId="0" xfId="0" applyBorder="1"/>
    <xf numFmtId="0" fontId="3" fillId="0" borderId="1" xfId="1" applyFont="1" applyFill="1" applyBorder="1" applyAlignment="1">
      <alignment horizontal="center" vertical="center"/>
    </xf>
    <xf numFmtId="0" fontId="16" fillId="0" borderId="0" xfId="0" applyFont="1"/>
    <xf numFmtId="0" fontId="8" fillId="0" borderId="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1" fillId="0" borderId="9" xfId="1" applyFont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view="pageLayout" topLeftCell="F1" workbookViewId="0">
      <selection activeCell="L5" sqref="L5"/>
    </sheetView>
  </sheetViews>
  <sheetFormatPr defaultRowHeight="14.5"/>
  <cols>
    <col min="3" max="3" width="17.90625" customWidth="1"/>
    <col min="10" max="10" width="9.90625" bestFit="1" customWidth="1"/>
    <col min="12" max="12" width="10.453125" customWidth="1"/>
  </cols>
  <sheetData>
    <row r="1" spans="1:19" ht="18">
      <c r="A1" s="51" t="s">
        <v>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9" ht="15" thickBot="1">
      <c r="A2" s="53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9" ht="15" thickBot="1">
      <c r="A3" s="47" t="s">
        <v>0</v>
      </c>
      <c r="B3" s="47"/>
      <c r="C3" s="47"/>
      <c r="D3" s="22" t="s">
        <v>1</v>
      </c>
      <c r="E3" s="1" t="s">
        <v>2</v>
      </c>
      <c r="F3" s="22" t="s">
        <v>3</v>
      </c>
      <c r="G3" s="1" t="s">
        <v>4</v>
      </c>
      <c r="H3" s="22" t="s">
        <v>5</v>
      </c>
      <c r="I3" s="1" t="s">
        <v>6</v>
      </c>
      <c r="J3" s="22" t="s">
        <v>7</v>
      </c>
      <c r="K3" s="1" t="s">
        <v>8</v>
      </c>
      <c r="L3" s="22" t="s">
        <v>9</v>
      </c>
      <c r="M3" s="1" t="s">
        <v>10</v>
      </c>
      <c r="N3" s="22" t="s">
        <v>11</v>
      </c>
      <c r="O3" s="1" t="s">
        <v>12</v>
      </c>
      <c r="P3" s="1" t="s">
        <v>13</v>
      </c>
    </row>
    <row r="4" spans="1:19" ht="27" customHeight="1">
      <c r="A4" s="2" t="s">
        <v>14</v>
      </c>
      <c r="B4" s="25" t="s">
        <v>15</v>
      </c>
      <c r="C4" s="39"/>
      <c r="D4" s="6">
        <f>P4*0.12</f>
        <v>100231.08</v>
      </c>
      <c r="E4" s="6">
        <f>P4*0.08</f>
        <v>66820.72</v>
      </c>
      <c r="F4" s="6">
        <f>P4*0.08</f>
        <v>66820.72</v>
      </c>
      <c r="G4" s="6">
        <v>66821</v>
      </c>
      <c r="H4" s="6">
        <v>66821</v>
      </c>
      <c r="I4" s="6">
        <v>66821</v>
      </c>
      <c r="J4" s="6">
        <v>66821</v>
      </c>
      <c r="K4" s="6">
        <v>66821</v>
      </c>
      <c r="L4" s="6">
        <v>66821</v>
      </c>
      <c r="M4" s="6">
        <v>66821</v>
      </c>
      <c r="N4" s="6">
        <v>66821</v>
      </c>
      <c r="O4" s="6">
        <v>66818</v>
      </c>
      <c r="P4" s="5">
        <v>835259</v>
      </c>
    </row>
    <row r="5" spans="1:19" ht="26.25" customHeight="1">
      <c r="A5" s="2" t="s">
        <v>16</v>
      </c>
      <c r="B5" s="25" t="s">
        <v>17</v>
      </c>
      <c r="C5" s="39"/>
      <c r="D5" s="6"/>
      <c r="E5" s="6"/>
      <c r="F5" s="6">
        <v>25128</v>
      </c>
      <c r="G5" s="6">
        <v>25128</v>
      </c>
      <c r="H5" s="6">
        <v>25128</v>
      </c>
      <c r="I5" s="6">
        <v>25128</v>
      </c>
      <c r="J5" s="6">
        <v>25128</v>
      </c>
      <c r="K5" s="6">
        <v>25128</v>
      </c>
      <c r="L5" s="6">
        <v>25128</v>
      </c>
      <c r="M5" s="6">
        <v>25128</v>
      </c>
      <c r="N5" s="6">
        <v>25128</v>
      </c>
      <c r="O5" s="6">
        <f>25128-3960</f>
        <v>21168</v>
      </c>
      <c r="P5" s="5">
        <f>SUM(D5:O5)</f>
        <v>247320</v>
      </c>
      <c r="Q5" s="20"/>
      <c r="R5" s="21"/>
    </row>
    <row r="6" spans="1:19">
      <c r="A6" s="2" t="s">
        <v>18</v>
      </c>
      <c r="B6" s="25" t="s">
        <v>19</v>
      </c>
      <c r="C6" s="39"/>
      <c r="D6" s="6">
        <v>3500</v>
      </c>
      <c r="E6" s="6">
        <v>2450</v>
      </c>
      <c r="F6" s="6">
        <f>285000-18000</f>
        <v>267000</v>
      </c>
      <c r="G6" s="6">
        <v>18000</v>
      </c>
      <c r="H6" s="6">
        <v>26000</v>
      </c>
      <c r="I6" s="6">
        <v>2000</v>
      </c>
      <c r="J6" s="6">
        <v>1800</v>
      </c>
      <c r="K6" s="6">
        <v>1269</v>
      </c>
      <c r="L6" s="6">
        <v>310000</v>
      </c>
      <c r="M6" s="6">
        <v>8000</v>
      </c>
      <c r="N6" s="6">
        <v>6000</v>
      </c>
      <c r="O6" s="6">
        <v>24000</v>
      </c>
      <c r="P6" s="5">
        <f>SUM(D6:O6)</f>
        <v>670019</v>
      </c>
    </row>
    <row r="7" spans="1:19">
      <c r="A7" s="2" t="s">
        <v>20</v>
      </c>
      <c r="B7" s="25" t="s">
        <v>21</v>
      </c>
      <c r="C7" s="39"/>
      <c r="D7" s="7">
        <v>2500</v>
      </c>
      <c r="E7" s="7">
        <f>3400+5500</f>
        <v>8900</v>
      </c>
      <c r="F7" s="7">
        <v>8899</v>
      </c>
      <c r="G7" s="7">
        <v>8899</v>
      </c>
      <c r="H7" s="7">
        <v>8899</v>
      </c>
      <c r="I7" s="7">
        <v>8899</v>
      </c>
      <c r="J7" s="7">
        <v>8899</v>
      </c>
      <c r="K7" s="7">
        <v>8899</v>
      </c>
      <c r="L7" s="7">
        <v>8899</v>
      </c>
      <c r="M7" s="7">
        <v>8899</v>
      </c>
      <c r="N7" s="7">
        <v>8890</v>
      </c>
      <c r="O7" s="7">
        <v>8904</v>
      </c>
      <c r="P7" s="5">
        <f>SUM(D7:O7)</f>
        <v>100386</v>
      </c>
      <c r="Q7" s="17"/>
    </row>
    <row r="8" spans="1:19" ht="33" customHeight="1">
      <c r="A8" s="2" t="s">
        <v>22</v>
      </c>
      <c r="B8" s="25" t="s">
        <v>23</v>
      </c>
      <c r="C8" s="39"/>
      <c r="D8" s="7"/>
      <c r="E8" s="7"/>
      <c r="F8" s="7"/>
      <c r="G8" s="7"/>
      <c r="H8" s="7"/>
      <c r="I8" s="7"/>
      <c r="J8" s="7"/>
      <c r="K8" s="7"/>
      <c r="L8" s="7"/>
      <c r="M8" s="7"/>
      <c r="N8" s="7">
        <v>4700</v>
      </c>
      <c r="O8" s="6">
        <v>59559</v>
      </c>
      <c r="P8" s="5">
        <v>64259</v>
      </c>
    </row>
    <row r="9" spans="1:19" ht="27" customHeight="1">
      <c r="A9" s="2" t="s">
        <v>24</v>
      </c>
      <c r="B9" s="25" t="s">
        <v>25</v>
      </c>
      <c r="C9" s="26"/>
      <c r="D9" s="7"/>
      <c r="E9" s="7"/>
      <c r="F9" s="7"/>
      <c r="G9" s="7"/>
      <c r="H9" s="7"/>
      <c r="I9" s="7"/>
      <c r="J9" s="7">
        <v>47749</v>
      </c>
      <c r="K9" s="7">
        <v>47752</v>
      </c>
      <c r="L9" s="7">
        <v>47752</v>
      </c>
      <c r="M9" s="7">
        <v>47752</v>
      </c>
      <c r="N9" s="7">
        <v>47752</v>
      </c>
      <c r="O9" s="6">
        <f>47752+335+4000</f>
        <v>52087</v>
      </c>
      <c r="P9" s="5">
        <f>SUM(J9:O9)</f>
        <v>290844</v>
      </c>
      <c r="R9" s="17"/>
      <c r="S9" s="17"/>
    </row>
    <row r="10" spans="1:19">
      <c r="A10" s="48" t="s">
        <v>26</v>
      </c>
      <c r="B10" s="49"/>
      <c r="C10" s="50"/>
      <c r="D10" s="16">
        <f>SUM(D4:D9)</f>
        <v>106231.08</v>
      </c>
      <c r="E10" s="16">
        <f t="shared" ref="E10:O10" si="0">SUM(E4:E9)</f>
        <v>78170.720000000001</v>
      </c>
      <c r="F10" s="16">
        <f t="shared" si="0"/>
        <v>367847.72</v>
      </c>
      <c r="G10" s="16">
        <f t="shared" si="0"/>
        <v>118848</v>
      </c>
      <c r="H10" s="16">
        <f t="shared" si="0"/>
        <v>126848</v>
      </c>
      <c r="I10" s="16">
        <f t="shared" si="0"/>
        <v>102848</v>
      </c>
      <c r="J10" s="16">
        <f t="shared" si="0"/>
        <v>150397</v>
      </c>
      <c r="K10" s="16">
        <f t="shared" si="0"/>
        <v>149869</v>
      </c>
      <c r="L10" s="16">
        <f t="shared" si="0"/>
        <v>458600</v>
      </c>
      <c r="M10" s="16">
        <f t="shared" si="0"/>
        <v>156600</v>
      </c>
      <c r="N10" s="16">
        <f t="shared" si="0"/>
        <v>159291</v>
      </c>
      <c r="O10" s="16">
        <f t="shared" si="0"/>
        <v>232536</v>
      </c>
      <c r="P10" s="16">
        <f>SUM(P4:P9)</f>
        <v>2208087</v>
      </c>
    </row>
    <row r="11" spans="1:19" ht="27" customHeight="1">
      <c r="A11" s="2" t="s">
        <v>27</v>
      </c>
      <c r="B11" s="27" t="s">
        <v>28</v>
      </c>
      <c r="C11" s="28"/>
      <c r="D11" s="7"/>
      <c r="E11" s="7"/>
      <c r="F11" s="7"/>
      <c r="G11" s="7"/>
      <c r="H11" s="7"/>
      <c r="I11" s="7">
        <v>238949</v>
      </c>
      <c r="J11" s="7"/>
      <c r="K11" s="7">
        <v>238949</v>
      </c>
      <c r="L11" s="7">
        <v>238950</v>
      </c>
      <c r="M11" s="7"/>
      <c r="N11" s="7">
        <v>235077</v>
      </c>
      <c r="O11" s="6"/>
      <c r="P11" s="5">
        <v>716848</v>
      </c>
    </row>
    <row r="12" spans="1:19" ht="25.5" customHeight="1">
      <c r="A12" s="2" t="s">
        <v>29</v>
      </c>
      <c r="B12" s="27" t="s">
        <v>30</v>
      </c>
      <c r="C12" s="28"/>
      <c r="D12" s="7"/>
      <c r="E12" s="7"/>
      <c r="F12" s="7"/>
      <c r="G12" s="7"/>
      <c r="H12" s="7"/>
      <c r="I12" s="7"/>
      <c r="J12" s="7"/>
      <c r="K12" s="7">
        <v>18000</v>
      </c>
      <c r="L12" s="7">
        <v>13046</v>
      </c>
      <c r="M12" s="7"/>
      <c r="N12" s="7"/>
      <c r="O12" s="6"/>
      <c r="P12" s="5">
        <f>SUM(D12:O12)</f>
        <v>31046</v>
      </c>
    </row>
    <row r="13" spans="1:19" ht="27" customHeight="1">
      <c r="A13" s="2" t="s">
        <v>31</v>
      </c>
      <c r="B13" s="25" t="s">
        <v>32</v>
      </c>
      <c r="C13" s="39"/>
      <c r="D13" s="7"/>
      <c r="E13" s="7">
        <v>400</v>
      </c>
      <c r="F13" s="7">
        <v>800</v>
      </c>
      <c r="G13" s="7">
        <v>500</v>
      </c>
      <c r="H13" s="7">
        <v>600</v>
      </c>
      <c r="I13" s="7">
        <v>500</v>
      </c>
      <c r="J13" s="7">
        <v>400</v>
      </c>
      <c r="K13" s="7">
        <v>500</v>
      </c>
      <c r="L13" s="7">
        <v>800</v>
      </c>
      <c r="M13" s="7">
        <v>400</v>
      </c>
      <c r="N13" s="7">
        <v>200</v>
      </c>
      <c r="O13" s="6">
        <v>400</v>
      </c>
      <c r="P13" s="5">
        <v>5500</v>
      </c>
    </row>
    <row r="14" spans="1:19" ht="24" customHeight="1">
      <c r="A14" s="2" t="s">
        <v>33</v>
      </c>
      <c r="B14" s="25" t="s">
        <v>25</v>
      </c>
      <c r="C14" s="26"/>
      <c r="D14" s="7">
        <v>40685</v>
      </c>
      <c r="E14" s="7"/>
      <c r="F14" s="7"/>
      <c r="G14" s="7"/>
      <c r="H14" s="7">
        <v>40179</v>
      </c>
      <c r="I14" s="7"/>
      <c r="J14" s="7">
        <v>103321</v>
      </c>
      <c r="K14" s="7"/>
      <c r="L14" s="7"/>
      <c r="M14" s="7"/>
      <c r="N14" s="7"/>
      <c r="O14" s="6"/>
      <c r="P14" s="5">
        <f>SUM(D14:O14)</f>
        <v>184185</v>
      </c>
      <c r="Q14" s="23"/>
    </row>
    <row r="15" spans="1:19" ht="15" thickBot="1">
      <c r="A15" s="40" t="s">
        <v>34</v>
      </c>
      <c r="B15" s="41"/>
      <c r="C15" s="42"/>
      <c r="D15" s="16">
        <f t="shared" ref="D15:O15" si="1">SUM(D11:D14)</f>
        <v>40685</v>
      </c>
      <c r="E15" s="16">
        <f t="shared" si="1"/>
        <v>400</v>
      </c>
      <c r="F15" s="16">
        <f t="shared" si="1"/>
        <v>800</v>
      </c>
      <c r="G15" s="16">
        <f t="shared" si="1"/>
        <v>500</v>
      </c>
      <c r="H15" s="16">
        <f t="shared" si="1"/>
        <v>40779</v>
      </c>
      <c r="I15" s="16">
        <f t="shared" si="1"/>
        <v>239449</v>
      </c>
      <c r="J15" s="16">
        <f t="shared" si="1"/>
        <v>103721</v>
      </c>
      <c r="K15" s="16">
        <f t="shared" si="1"/>
        <v>257449</v>
      </c>
      <c r="L15" s="16">
        <f t="shared" si="1"/>
        <v>252796</v>
      </c>
      <c r="M15" s="16">
        <f t="shared" si="1"/>
        <v>400</v>
      </c>
      <c r="N15" s="16">
        <f t="shared" si="1"/>
        <v>235277</v>
      </c>
      <c r="O15" s="16">
        <f t="shared" si="1"/>
        <v>400</v>
      </c>
      <c r="P15" s="16">
        <f>SUM(P11:P14)</f>
        <v>937579</v>
      </c>
      <c r="R15" s="17"/>
    </row>
    <row r="16" spans="1:19" ht="15" thickBot="1">
      <c r="A16" s="36" t="s">
        <v>35</v>
      </c>
      <c r="B16" s="37"/>
      <c r="C16" s="38"/>
      <c r="D16" s="8">
        <f t="shared" ref="D16:O16" si="2">D15+D10</f>
        <v>146916.08000000002</v>
      </c>
      <c r="E16" s="8">
        <f t="shared" si="2"/>
        <v>78570.720000000001</v>
      </c>
      <c r="F16" s="8">
        <f t="shared" si="2"/>
        <v>368647.72</v>
      </c>
      <c r="G16" s="8">
        <f t="shared" si="2"/>
        <v>119348</v>
      </c>
      <c r="H16" s="8">
        <f t="shared" si="2"/>
        <v>167627</v>
      </c>
      <c r="I16" s="8">
        <f t="shared" si="2"/>
        <v>342297</v>
      </c>
      <c r="J16" s="8">
        <f t="shared" si="2"/>
        <v>254118</v>
      </c>
      <c r="K16" s="8">
        <f t="shared" si="2"/>
        <v>407318</v>
      </c>
      <c r="L16" s="8">
        <f t="shared" si="2"/>
        <v>711396</v>
      </c>
      <c r="M16" s="8">
        <f t="shared" si="2"/>
        <v>157000</v>
      </c>
      <c r="N16" s="8">
        <f t="shared" si="2"/>
        <v>394568</v>
      </c>
      <c r="O16" s="8">
        <f t="shared" si="2"/>
        <v>232936</v>
      </c>
      <c r="P16" s="8">
        <f>P15+P10</f>
        <v>3145666</v>
      </c>
    </row>
    <row r="17" spans="1:18">
      <c r="A17" s="3" t="s">
        <v>14</v>
      </c>
      <c r="B17" s="43" t="s">
        <v>36</v>
      </c>
      <c r="C17" s="44"/>
      <c r="D17" s="9">
        <v>33500</v>
      </c>
      <c r="E17" s="9">
        <v>33011</v>
      </c>
      <c r="F17" s="9">
        <f>31780+1874</f>
        <v>33654</v>
      </c>
      <c r="G17" s="9">
        <f>31780+1872</f>
        <v>33652</v>
      </c>
      <c r="H17" s="9">
        <f>31789+1872</f>
        <v>33661</v>
      </c>
      <c r="I17" s="9">
        <f>31780+1872</f>
        <v>33652</v>
      </c>
      <c r="J17" s="9">
        <f>34090+1873</f>
        <v>35963</v>
      </c>
      <c r="K17" s="9">
        <f>31269+1873</f>
        <v>33142</v>
      </c>
      <c r="L17" s="9">
        <f>31269+1872</f>
        <v>33141</v>
      </c>
      <c r="M17" s="9">
        <f>31269+1872</f>
        <v>33141</v>
      </c>
      <c r="N17" s="9">
        <f>31269+1872</f>
        <v>33141</v>
      </c>
      <c r="O17" s="9">
        <f>32257+1872</f>
        <v>34129</v>
      </c>
      <c r="P17" s="10">
        <f>SUM(D17:O17)</f>
        <v>403787</v>
      </c>
      <c r="R17" s="17"/>
    </row>
    <row r="18" spans="1:18">
      <c r="A18" s="4" t="s">
        <v>16</v>
      </c>
      <c r="B18" s="45" t="s">
        <v>37</v>
      </c>
      <c r="C18" s="46"/>
      <c r="D18" s="11">
        <f>D17*0.27</f>
        <v>9045</v>
      </c>
      <c r="E18" s="11">
        <f t="shared" ref="E18" si="3">E17*0.27</f>
        <v>8912.9700000000012</v>
      </c>
      <c r="F18" s="11">
        <f>8220-1872</f>
        <v>6348</v>
      </c>
      <c r="G18" s="11">
        <f>8220-1872</f>
        <v>6348</v>
      </c>
      <c r="H18" s="11">
        <f>8262-1872</f>
        <v>6390</v>
      </c>
      <c r="I18" s="11">
        <f>9724-1872</f>
        <v>7852</v>
      </c>
      <c r="J18" s="11">
        <f>9866-1872</f>
        <v>7994</v>
      </c>
      <c r="K18" s="11">
        <f>8579-1872</f>
        <v>6707</v>
      </c>
      <c r="L18" s="11">
        <f>10579-1872</f>
        <v>8707</v>
      </c>
      <c r="M18" s="11">
        <f>8579-1873</f>
        <v>6706</v>
      </c>
      <c r="N18" s="11">
        <f>8579-1873</f>
        <v>6706</v>
      </c>
      <c r="O18" s="11">
        <f>9233-1872-2</f>
        <v>7359</v>
      </c>
      <c r="P18" s="11">
        <f>SUM(D18:O18)</f>
        <v>89074.97</v>
      </c>
      <c r="R18" s="17"/>
    </row>
    <row r="19" spans="1:18">
      <c r="A19" s="4" t="s">
        <v>18</v>
      </c>
      <c r="B19" s="35" t="s">
        <v>38</v>
      </c>
      <c r="C19" s="35"/>
      <c r="D19" s="11">
        <v>40075</v>
      </c>
      <c r="E19" s="11">
        <v>40075</v>
      </c>
      <c r="F19" s="11">
        <v>40075</v>
      </c>
      <c r="G19" s="11">
        <v>40075</v>
      </c>
      <c r="H19" s="11">
        <f>40075+2000</f>
        <v>42075</v>
      </c>
      <c r="I19" s="11">
        <v>40075</v>
      </c>
      <c r="J19" s="11">
        <v>40075</v>
      </c>
      <c r="K19" s="11">
        <v>40075</v>
      </c>
      <c r="L19" s="11">
        <v>40075</v>
      </c>
      <c r="M19" s="11">
        <v>40075</v>
      </c>
      <c r="N19" s="11">
        <v>40075</v>
      </c>
      <c r="O19" s="11">
        <f>40073-500</f>
        <v>39573</v>
      </c>
      <c r="P19" s="11">
        <f>SUM(D19:O19)</f>
        <v>482398</v>
      </c>
      <c r="Q19" s="18"/>
      <c r="R19" s="19"/>
    </row>
    <row r="20" spans="1:18">
      <c r="A20" s="4" t="s">
        <v>20</v>
      </c>
      <c r="B20" s="35" t="s">
        <v>39</v>
      </c>
      <c r="C20" s="35"/>
      <c r="D20" s="11">
        <f>43616/2+3258</f>
        <v>25066</v>
      </c>
      <c r="E20" s="11">
        <v>25066</v>
      </c>
      <c r="F20" s="11">
        <v>3258</v>
      </c>
      <c r="G20" s="11">
        <v>3258</v>
      </c>
      <c r="H20" s="11">
        <v>3258</v>
      </c>
      <c r="I20" s="11">
        <v>3258</v>
      </c>
      <c r="J20" s="11">
        <v>3258</v>
      </c>
      <c r="K20" s="11">
        <v>3258</v>
      </c>
      <c r="L20" s="11">
        <v>3258</v>
      </c>
      <c r="M20" s="11">
        <v>3258</v>
      </c>
      <c r="N20" s="11">
        <v>3258</v>
      </c>
      <c r="O20" s="11">
        <v>3262</v>
      </c>
      <c r="P20" s="11">
        <v>82716</v>
      </c>
    </row>
    <row r="21" spans="1:18">
      <c r="A21" s="4" t="s">
        <v>22</v>
      </c>
      <c r="B21" s="35" t="s">
        <v>40</v>
      </c>
      <c r="C21" s="35"/>
      <c r="D21" s="11">
        <v>77387</v>
      </c>
      <c r="E21" s="11">
        <v>77387</v>
      </c>
      <c r="F21" s="11">
        <v>78979</v>
      </c>
      <c r="G21" s="11">
        <v>78979</v>
      </c>
      <c r="H21" s="11">
        <v>78979</v>
      </c>
      <c r="I21" s="11">
        <v>78979</v>
      </c>
      <c r="J21" s="11">
        <v>78979</v>
      </c>
      <c r="K21" s="11">
        <v>78979</v>
      </c>
      <c r="L21" s="11">
        <v>78979</v>
      </c>
      <c r="M21" s="11">
        <v>78979</v>
      </c>
      <c r="N21" s="11">
        <v>78979</v>
      </c>
      <c r="O21" s="11">
        <f>78979-1522</f>
        <v>77457</v>
      </c>
      <c r="P21" s="11">
        <v>943042</v>
      </c>
      <c r="Q21" s="17"/>
      <c r="R21" s="17"/>
    </row>
    <row r="22" spans="1:18">
      <c r="A22" s="4" t="s">
        <v>24</v>
      </c>
      <c r="B22" s="45" t="s">
        <v>41</v>
      </c>
      <c r="C22" s="46"/>
      <c r="D22" s="11"/>
      <c r="E22" s="11"/>
      <c r="F22" s="11"/>
      <c r="G22" s="11"/>
      <c r="H22" s="11"/>
      <c r="I22" s="11">
        <f>73676-10000</f>
        <v>63676</v>
      </c>
      <c r="J22" s="11"/>
      <c r="K22" s="11"/>
      <c r="L22" s="11">
        <v>73676</v>
      </c>
      <c r="M22" s="11"/>
      <c r="N22" s="11">
        <f>73677-3960</f>
        <v>69717</v>
      </c>
      <c r="O22" s="11"/>
      <c r="P22" s="11">
        <f>SUM(D22:O22)</f>
        <v>207069</v>
      </c>
      <c r="Q22" s="17"/>
    </row>
    <row r="23" spans="1:18">
      <c r="A23" s="29" t="s">
        <v>42</v>
      </c>
      <c r="B23" s="30"/>
      <c r="C23" s="31"/>
      <c r="D23" s="12">
        <f t="shared" ref="D23:O23" si="4">SUM(D17:D22)</f>
        <v>185073</v>
      </c>
      <c r="E23" s="12">
        <f t="shared" si="4"/>
        <v>184451.97</v>
      </c>
      <c r="F23" s="12">
        <f t="shared" si="4"/>
        <v>162314</v>
      </c>
      <c r="G23" s="12">
        <f t="shared" si="4"/>
        <v>162312</v>
      </c>
      <c r="H23" s="12">
        <f t="shared" si="4"/>
        <v>164363</v>
      </c>
      <c r="I23" s="12">
        <f t="shared" si="4"/>
        <v>227492</v>
      </c>
      <c r="J23" s="12">
        <f t="shared" si="4"/>
        <v>166269</v>
      </c>
      <c r="K23" s="12">
        <f t="shared" si="4"/>
        <v>162161</v>
      </c>
      <c r="L23" s="12">
        <f t="shared" si="4"/>
        <v>237836</v>
      </c>
      <c r="M23" s="12">
        <f t="shared" si="4"/>
        <v>162159</v>
      </c>
      <c r="N23" s="12">
        <f t="shared" si="4"/>
        <v>231876</v>
      </c>
      <c r="O23" s="12">
        <f t="shared" si="4"/>
        <v>161780</v>
      </c>
      <c r="P23" s="12">
        <f>SUM(P17:P22)</f>
        <v>2208086.9699999997</v>
      </c>
      <c r="R23" s="17"/>
    </row>
    <row r="24" spans="1:18">
      <c r="A24" s="4" t="s">
        <v>24</v>
      </c>
      <c r="B24" s="35" t="s">
        <v>43</v>
      </c>
      <c r="C24" s="35"/>
      <c r="D24" s="11"/>
      <c r="E24" s="11"/>
      <c r="F24" s="11"/>
      <c r="G24" s="11">
        <f>P24/3+10000+1+14000</f>
        <v>184475</v>
      </c>
      <c r="H24" s="11"/>
      <c r="I24" s="11"/>
      <c r="J24" s="11">
        <v>155807</v>
      </c>
      <c r="K24" s="11"/>
      <c r="L24" s="11"/>
      <c r="M24" s="11"/>
      <c r="N24" s="11">
        <v>155807</v>
      </c>
      <c r="O24" s="11"/>
      <c r="P24" s="11">
        <v>481422</v>
      </c>
      <c r="Q24" s="23"/>
    </row>
    <row r="25" spans="1:18">
      <c r="A25" s="4" t="s">
        <v>27</v>
      </c>
      <c r="B25" s="35" t="s">
        <v>44</v>
      </c>
      <c r="C25" s="35"/>
      <c r="D25" s="11"/>
      <c r="E25" s="11"/>
      <c r="F25" s="11"/>
      <c r="G25" s="11"/>
      <c r="H25" s="11">
        <v>137994</v>
      </c>
      <c r="I25" s="11"/>
      <c r="J25" s="11"/>
      <c r="K25" s="11"/>
      <c r="L25" s="11">
        <v>137994</v>
      </c>
      <c r="M25" s="11"/>
      <c r="N25" s="11"/>
      <c r="O25" s="11">
        <v>137995</v>
      </c>
      <c r="P25" s="11">
        <v>413983</v>
      </c>
    </row>
    <row r="26" spans="1:18">
      <c r="A26" s="4" t="s">
        <v>29</v>
      </c>
      <c r="B26" s="35" t="s">
        <v>49</v>
      </c>
      <c r="C26" s="35"/>
      <c r="D26" s="11"/>
      <c r="E26" s="11"/>
      <c r="F26" s="11"/>
      <c r="G26" s="11"/>
      <c r="H26" s="11"/>
      <c r="I26" s="11"/>
      <c r="J26" s="11"/>
      <c r="K26" s="11">
        <v>3500</v>
      </c>
      <c r="L26" s="11"/>
      <c r="M26" s="11"/>
      <c r="N26" s="11"/>
      <c r="O26" s="11"/>
      <c r="P26" s="11">
        <v>3500</v>
      </c>
    </row>
    <row r="27" spans="1:18">
      <c r="A27" s="4" t="s">
        <v>31</v>
      </c>
      <c r="B27" s="27" t="s">
        <v>41</v>
      </c>
      <c r="C27" s="2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v>11000</v>
      </c>
      <c r="P27" s="11">
        <f>SUM(D27:O27)</f>
        <v>11000</v>
      </c>
    </row>
    <row r="28" spans="1:18">
      <c r="A28" s="4" t="s">
        <v>33</v>
      </c>
      <c r="B28" s="25" t="s">
        <v>45</v>
      </c>
      <c r="C28" s="26"/>
      <c r="D28" s="13"/>
      <c r="E28" s="13"/>
      <c r="F28" s="13">
        <v>6919</v>
      </c>
      <c r="G28" s="13"/>
      <c r="H28" s="13"/>
      <c r="I28" s="13">
        <v>6918</v>
      </c>
      <c r="J28" s="13"/>
      <c r="K28" s="13"/>
      <c r="L28" s="13">
        <v>6918</v>
      </c>
      <c r="M28" s="13"/>
      <c r="N28" s="13"/>
      <c r="O28" s="13">
        <v>6919</v>
      </c>
      <c r="P28" s="11">
        <f>SUM(D28:O28)</f>
        <v>27674</v>
      </c>
    </row>
    <row r="29" spans="1:18" ht="15" thickBot="1">
      <c r="A29" s="32" t="s">
        <v>46</v>
      </c>
      <c r="B29" s="33"/>
      <c r="C29" s="34"/>
      <c r="D29" s="14">
        <f t="shared" ref="D29:O29" si="5">SUM(D24:D28)</f>
        <v>0</v>
      </c>
      <c r="E29" s="14">
        <f t="shared" si="5"/>
        <v>0</v>
      </c>
      <c r="F29" s="14">
        <f t="shared" si="5"/>
        <v>6919</v>
      </c>
      <c r="G29" s="14">
        <f t="shared" si="5"/>
        <v>184475</v>
      </c>
      <c r="H29" s="14">
        <f t="shared" si="5"/>
        <v>137994</v>
      </c>
      <c r="I29" s="14">
        <f t="shared" si="5"/>
        <v>6918</v>
      </c>
      <c r="J29" s="14">
        <f t="shared" si="5"/>
        <v>155807</v>
      </c>
      <c r="K29" s="14">
        <f t="shared" si="5"/>
        <v>3500</v>
      </c>
      <c r="L29" s="14">
        <f t="shared" si="5"/>
        <v>144912</v>
      </c>
      <c r="M29" s="14">
        <f t="shared" si="5"/>
        <v>0</v>
      </c>
      <c r="N29" s="14">
        <f t="shared" si="5"/>
        <v>155807</v>
      </c>
      <c r="O29" s="14">
        <f t="shared" si="5"/>
        <v>155914</v>
      </c>
      <c r="P29" s="14">
        <f>SUM(P24:P28)</f>
        <v>937579</v>
      </c>
    </row>
    <row r="30" spans="1:18" ht="15" thickBot="1">
      <c r="A30" s="24" t="s">
        <v>47</v>
      </c>
      <c r="B30" s="24"/>
      <c r="C30" s="24"/>
      <c r="D30" s="15">
        <f>D23+D29</f>
        <v>185073</v>
      </c>
      <c r="E30" s="15">
        <f t="shared" ref="E30:O30" si="6">E23+E29</f>
        <v>184451.97</v>
      </c>
      <c r="F30" s="15">
        <f t="shared" si="6"/>
        <v>169233</v>
      </c>
      <c r="G30" s="15">
        <f t="shared" si="6"/>
        <v>346787</v>
      </c>
      <c r="H30" s="15">
        <f t="shared" si="6"/>
        <v>302357</v>
      </c>
      <c r="I30" s="15">
        <f t="shared" si="6"/>
        <v>234410</v>
      </c>
      <c r="J30" s="15">
        <f t="shared" si="6"/>
        <v>322076</v>
      </c>
      <c r="K30" s="15">
        <f t="shared" si="6"/>
        <v>165661</v>
      </c>
      <c r="L30" s="15">
        <f t="shared" si="6"/>
        <v>382748</v>
      </c>
      <c r="M30" s="15">
        <f t="shared" si="6"/>
        <v>162159</v>
      </c>
      <c r="N30" s="15">
        <f t="shared" si="6"/>
        <v>387683</v>
      </c>
      <c r="O30" s="15">
        <f t="shared" si="6"/>
        <v>317694</v>
      </c>
      <c r="P30" s="15">
        <f>P29+P23</f>
        <v>3145665.9699999997</v>
      </c>
    </row>
  </sheetData>
  <mergeCells count="30">
    <mergeCell ref="A3:C3"/>
    <mergeCell ref="A10:C10"/>
    <mergeCell ref="B14:C14"/>
    <mergeCell ref="A1:P1"/>
    <mergeCell ref="A2:P2"/>
    <mergeCell ref="B8:C8"/>
    <mergeCell ref="B9:C9"/>
    <mergeCell ref="B4:C4"/>
    <mergeCell ref="B5:C5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A15:C15"/>
    <mergeCell ref="B17:C17"/>
    <mergeCell ref="B18:C18"/>
    <mergeCell ref="B22:C22"/>
    <mergeCell ref="B19:C19"/>
    <mergeCell ref="B20:C20"/>
    <mergeCell ref="A30:C30"/>
    <mergeCell ref="B28:C28"/>
    <mergeCell ref="B27:C27"/>
    <mergeCell ref="A23:C23"/>
    <mergeCell ref="A29:C29"/>
    <mergeCell ref="B25:C25"/>
  </mergeCells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  <headerFooter>
    <oddHeader>&amp;R 5. sz. melléklet a 4/2015. (III.31.)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2015-03-13T20:18:38Z</cp:lastPrinted>
  <dcterms:created xsi:type="dcterms:W3CDTF">2015-01-28T12:55:24Z</dcterms:created>
  <dcterms:modified xsi:type="dcterms:W3CDTF">2015-03-30T08:08:35Z</dcterms:modified>
</cp:coreProperties>
</file>