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135" windowWidth="20115" windowHeight="7245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mell.'!$A$1:$C$156</definedName>
  </definedNames>
  <calcPr calcId="145621"/>
</workbook>
</file>

<file path=xl/calcChain.xml><?xml version="1.0" encoding="utf-8"?>
<calcChain xmlns="http://schemas.openxmlformats.org/spreadsheetml/2006/main">
  <c r="D156" i="1" l="1"/>
  <c r="C156" i="1"/>
  <c r="F156" i="1" s="1"/>
  <c r="E155" i="1"/>
  <c r="D155" i="1"/>
  <c r="F155" i="1" s="1"/>
  <c r="D154" i="1"/>
  <c r="D153" i="1"/>
  <c r="F152" i="1"/>
  <c r="D152" i="1"/>
  <c r="E152" i="1" s="1"/>
  <c r="E151" i="1"/>
  <c r="D151" i="1"/>
  <c r="F151" i="1" s="1"/>
  <c r="F150" i="1"/>
  <c r="D150" i="1"/>
  <c r="E150" i="1" s="1"/>
  <c r="E149" i="1"/>
  <c r="D149" i="1"/>
  <c r="F149" i="1" s="1"/>
  <c r="F148" i="1"/>
  <c r="D148" i="1"/>
  <c r="E148" i="1" s="1"/>
  <c r="E147" i="1"/>
  <c r="D147" i="1"/>
  <c r="F147" i="1" s="1"/>
  <c r="F146" i="1"/>
  <c r="D146" i="1"/>
  <c r="E146" i="1" s="1"/>
  <c r="D145" i="1"/>
  <c r="C145" i="1"/>
  <c r="F145" i="1" s="1"/>
  <c r="E144" i="1"/>
  <c r="D144" i="1"/>
  <c r="F144" i="1" s="1"/>
  <c r="D143" i="1"/>
  <c r="E143" i="1" s="1"/>
  <c r="D142" i="1"/>
  <c r="C142" i="1"/>
  <c r="E141" i="1"/>
  <c r="D141" i="1"/>
  <c r="F141" i="1" s="1"/>
  <c r="D140" i="1"/>
  <c r="F139" i="1"/>
  <c r="D139" i="1"/>
  <c r="E139" i="1" s="1"/>
  <c r="E138" i="1"/>
  <c r="D138" i="1"/>
  <c r="F138" i="1" s="1"/>
  <c r="F137" i="1"/>
  <c r="D137" i="1"/>
  <c r="E137" i="1" s="1"/>
  <c r="E136" i="1"/>
  <c r="D136" i="1"/>
  <c r="F136" i="1" s="1"/>
  <c r="F135" i="1"/>
  <c r="D135" i="1"/>
  <c r="E135" i="1" s="1"/>
  <c r="E134" i="1"/>
  <c r="D134" i="1"/>
  <c r="F134" i="1" s="1"/>
  <c r="F133" i="1"/>
  <c r="D133" i="1"/>
  <c r="C133" i="1"/>
  <c r="E133" i="1" s="1"/>
  <c r="D132" i="1"/>
  <c r="E132" i="1" s="1"/>
  <c r="E131" i="1"/>
  <c r="D131" i="1"/>
  <c r="F131" i="1" s="1"/>
  <c r="D130" i="1"/>
  <c r="F130" i="1" s="1"/>
  <c r="C130" i="1"/>
  <c r="F129" i="1"/>
  <c r="D129" i="1"/>
  <c r="C129" i="1"/>
  <c r="D128" i="1"/>
  <c r="D127" i="1"/>
  <c r="F127" i="1" s="1"/>
  <c r="C127" i="1"/>
  <c r="F126" i="1"/>
  <c r="D126" i="1"/>
  <c r="E126" i="1" s="1"/>
  <c r="E125" i="1"/>
  <c r="D125" i="1"/>
  <c r="F125" i="1" s="1"/>
  <c r="F124" i="1"/>
  <c r="D124" i="1"/>
  <c r="E124" i="1" s="1"/>
  <c r="E123" i="1"/>
  <c r="D123" i="1"/>
  <c r="F123" i="1" s="1"/>
  <c r="F122" i="1"/>
  <c r="D122" i="1"/>
  <c r="E122" i="1" s="1"/>
  <c r="E121" i="1"/>
  <c r="D121" i="1"/>
  <c r="F121" i="1" s="1"/>
  <c r="F120" i="1"/>
  <c r="D120" i="1"/>
  <c r="E120" i="1" s="1"/>
  <c r="D119" i="1"/>
  <c r="C119" i="1"/>
  <c r="F119" i="1" s="1"/>
  <c r="D118" i="1"/>
  <c r="C118" i="1"/>
  <c r="F118" i="1" s="1"/>
  <c r="D117" i="1"/>
  <c r="C117" i="1"/>
  <c r="F117" i="1" s="1"/>
  <c r="D116" i="1"/>
  <c r="C116" i="1"/>
  <c r="F116" i="1" s="1"/>
  <c r="D115" i="1"/>
  <c r="C115" i="1"/>
  <c r="F115" i="1" s="1"/>
  <c r="D114" i="1"/>
  <c r="D113" i="1"/>
  <c r="C113" i="1"/>
  <c r="F113" i="1" s="1"/>
  <c r="D112" i="1"/>
  <c r="C112" i="1"/>
  <c r="F112" i="1" s="1"/>
  <c r="D111" i="1"/>
  <c r="C111" i="1"/>
  <c r="F111" i="1" s="1"/>
  <c r="D110" i="1"/>
  <c r="C110" i="1"/>
  <c r="F110" i="1" s="1"/>
  <c r="E109" i="1"/>
  <c r="D109" i="1"/>
  <c r="F109" i="1" s="1"/>
  <c r="F108" i="1"/>
  <c r="D108" i="1"/>
  <c r="E108" i="1" s="1"/>
  <c r="E107" i="1"/>
  <c r="D107" i="1"/>
  <c r="F107" i="1" s="1"/>
  <c r="F106" i="1"/>
  <c r="D106" i="1"/>
  <c r="E106" i="1" s="1"/>
  <c r="D105" i="1"/>
  <c r="C105" i="1"/>
  <c r="E104" i="1"/>
  <c r="D104" i="1"/>
  <c r="F104" i="1" s="1"/>
  <c r="D103" i="1"/>
  <c r="E103" i="1" s="1"/>
  <c r="E102" i="1"/>
  <c r="D102" i="1"/>
  <c r="F102" i="1" s="1"/>
  <c r="D101" i="1"/>
  <c r="E101" i="1" s="1"/>
  <c r="E100" i="1"/>
  <c r="D100" i="1"/>
  <c r="F100" i="1" s="1"/>
  <c r="D99" i="1"/>
  <c r="F99" i="1" s="1"/>
  <c r="C99" i="1"/>
  <c r="D98" i="1"/>
  <c r="F97" i="1"/>
  <c r="D97" i="1"/>
  <c r="C97" i="1"/>
  <c r="E97" i="1" s="1"/>
  <c r="D96" i="1"/>
  <c r="F96" i="1" s="1"/>
  <c r="C96" i="1"/>
  <c r="F95" i="1"/>
  <c r="D95" i="1"/>
  <c r="C95" i="1"/>
  <c r="E95" i="1" s="1"/>
  <c r="D94" i="1"/>
  <c r="F94" i="1" s="1"/>
  <c r="C94" i="1"/>
  <c r="D93" i="1"/>
  <c r="F92" i="1"/>
  <c r="D92" i="1"/>
  <c r="F91" i="1"/>
  <c r="D91" i="1"/>
  <c r="D90" i="1"/>
  <c r="D89" i="1"/>
  <c r="F88" i="1"/>
  <c r="D88" i="1"/>
  <c r="E88" i="1" s="1"/>
  <c r="E87" i="1"/>
  <c r="D87" i="1"/>
  <c r="F87" i="1" s="1"/>
  <c r="F86" i="1"/>
  <c r="D86" i="1"/>
  <c r="E86" i="1" s="1"/>
  <c r="E85" i="1"/>
  <c r="D85" i="1"/>
  <c r="F85" i="1" s="1"/>
  <c r="F84" i="1"/>
  <c r="D84" i="1"/>
  <c r="E84" i="1" s="1"/>
  <c r="E83" i="1"/>
  <c r="D83" i="1"/>
  <c r="F83" i="1" s="1"/>
  <c r="F82" i="1"/>
  <c r="D82" i="1"/>
  <c r="C82" i="1"/>
  <c r="E82" i="1" s="1"/>
  <c r="D81" i="1"/>
  <c r="E81" i="1" s="1"/>
  <c r="E80" i="1"/>
  <c r="D80" i="1"/>
  <c r="F80" i="1" s="1"/>
  <c r="D79" i="1"/>
  <c r="E79" i="1" s="1"/>
  <c r="D78" i="1"/>
  <c r="C78" i="1"/>
  <c r="D77" i="1"/>
  <c r="E77" i="1" s="1"/>
  <c r="D76" i="1"/>
  <c r="C76" i="1"/>
  <c r="F76" i="1" s="1"/>
  <c r="D75" i="1"/>
  <c r="C75" i="1"/>
  <c r="F75" i="1" s="1"/>
  <c r="E74" i="1"/>
  <c r="D74" i="1"/>
  <c r="F74" i="1" s="1"/>
  <c r="D73" i="1"/>
  <c r="E73" i="1" s="1"/>
  <c r="E72" i="1"/>
  <c r="D72" i="1"/>
  <c r="F72" i="1" s="1"/>
  <c r="D71" i="1"/>
  <c r="E71" i="1" s="1"/>
  <c r="D70" i="1"/>
  <c r="C70" i="1"/>
  <c r="F70" i="1" s="1"/>
  <c r="E69" i="1"/>
  <c r="D69" i="1"/>
  <c r="F69" i="1" s="1"/>
  <c r="D68" i="1"/>
  <c r="E68" i="1" s="1"/>
  <c r="D67" i="1"/>
  <c r="C67" i="1"/>
  <c r="F67" i="1" s="1"/>
  <c r="D66" i="1"/>
  <c r="C66" i="1"/>
  <c r="C89" i="1" s="1"/>
  <c r="E89" i="1" s="1"/>
  <c r="D65" i="1"/>
  <c r="E64" i="1"/>
  <c r="D64" i="1"/>
  <c r="F64" i="1" s="1"/>
  <c r="D63" i="1"/>
  <c r="E63" i="1" s="1"/>
  <c r="E62" i="1"/>
  <c r="D62" i="1"/>
  <c r="F62" i="1" s="1"/>
  <c r="D61" i="1"/>
  <c r="E61" i="1" s="1"/>
  <c r="D60" i="1"/>
  <c r="C60" i="1"/>
  <c r="F60" i="1" s="1"/>
  <c r="E59" i="1"/>
  <c r="D59" i="1"/>
  <c r="F59" i="1" s="1"/>
  <c r="D58" i="1"/>
  <c r="F58" i="1" s="1"/>
  <c r="C58" i="1"/>
  <c r="E58" i="1" s="1"/>
  <c r="D57" i="1"/>
  <c r="F57" i="1" s="1"/>
  <c r="C57" i="1"/>
  <c r="E57" i="1" s="1"/>
  <c r="D56" i="1"/>
  <c r="E56" i="1" s="1"/>
  <c r="D55" i="1"/>
  <c r="C55" i="1"/>
  <c r="F55" i="1" s="1"/>
  <c r="E54" i="1"/>
  <c r="D54" i="1"/>
  <c r="F54" i="1" s="1"/>
  <c r="D53" i="1"/>
  <c r="E53" i="1" s="1"/>
  <c r="E52" i="1"/>
  <c r="D52" i="1"/>
  <c r="F52" i="1" s="1"/>
  <c r="D51" i="1"/>
  <c r="F51" i="1" s="1"/>
  <c r="C51" i="1"/>
  <c r="E51" i="1" s="1"/>
  <c r="D50" i="1"/>
  <c r="E50" i="1" s="1"/>
  <c r="D49" i="1"/>
  <c r="C49" i="1"/>
  <c r="F49" i="1" s="1"/>
  <c r="D48" i="1"/>
  <c r="C48" i="1"/>
  <c r="F48" i="1" s="1"/>
  <c r="D47" i="1"/>
  <c r="C47" i="1"/>
  <c r="F47" i="1" s="1"/>
  <c r="E46" i="1"/>
  <c r="D46" i="1"/>
  <c r="F46" i="1" s="1"/>
  <c r="D45" i="1"/>
  <c r="E45" i="1" s="1"/>
  <c r="E44" i="1"/>
  <c r="D44" i="1"/>
  <c r="F44" i="1" s="1"/>
  <c r="D43" i="1"/>
  <c r="F43" i="1" s="1"/>
  <c r="C43" i="1"/>
  <c r="E43" i="1" s="1"/>
  <c r="D42" i="1"/>
  <c r="E42" i="1" s="1"/>
  <c r="D41" i="1"/>
  <c r="C41" i="1"/>
  <c r="F41" i="1" s="1"/>
  <c r="D40" i="1"/>
  <c r="C40" i="1"/>
  <c r="F40" i="1" s="1"/>
  <c r="D39" i="1"/>
  <c r="C39" i="1"/>
  <c r="F39" i="1" s="1"/>
  <c r="D38" i="1"/>
  <c r="C38" i="1"/>
  <c r="F38" i="1" s="1"/>
  <c r="D37" i="1"/>
  <c r="C37" i="1"/>
  <c r="F37" i="1" s="1"/>
  <c r="D36" i="1"/>
  <c r="C36" i="1"/>
  <c r="F36" i="1" s="1"/>
  <c r="D35" i="1"/>
  <c r="C35" i="1"/>
  <c r="F35" i="1" s="1"/>
  <c r="D34" i="1"/>
  <c r="C34" i="1"/>
  <c r="F34" i="1" s="1"/>
  <c r="E33" i="1"/>
  <c r="D33" i="1"/>
  <c r="F33" i="1" s="1"/>
  <c r="D32" i="1"/>
  <c r="F32" i="1" s="1"/>
  <c r="C32" i="1"/>
  <c r="E32" i="1" s="1"/>
  <c r="D31" i="1"/>
  <c r="F31" i="1" s="1"/>
  <c r="C31" i="1"/>
  <c r="E31" i="1" s="1"/>
  <c r="D30" i="1"/>
  <c r="F30" i="1" s="1"/>
  <c r="C30" i="1"/>
  <c r="E30" i="1" s="1"/>
  <c r="D29" i="1"/>
  <c r="D28" i="1"/>
  <c r="F28" i="1" s="1"/>
  <c r="C28" i="1"/>
  <c r="E28" i="1" s="1"/>
  <c r="D27" i="1"/>
  <c r="F27" i="1" s="1"/>
  <c r="C27" i="1"/>
  <c r="E27" i="1" s="1"/>
  <c r="D26" i="1"/>
  <c r="E26" i="1" s="1"/>
  <c r="E25" i="1"/>
  <c r="D25" i="1"/>
  <c r="F25" i="1" s="1"/>
  <c r="D24" i="1"/>
  <c r="E24" i="1" s="1"/>
  <c r="D23" i="1"/>
  <c r="C23" i="1"/>
  <c r="F23" i="1" s="1"/>
  <c r="D22" i="1"/>
  <c r="C22" i="1"/>
  <c r="F22" i="1" s="1"/>
  <c r="D21" i="1"/>
  <c r="C21" i="1"/>
  <c r="F21" i="1" s="1"/>
  <c r="D20" i="1"/>
  <c r="C20" i="1"/>
  <c r="F20" i="1" s="1"/>
  <c r="E19" i="1"/>
  <c r="D19" i="1"/>
  <c r="F19" i="1" s="1"/>
  <c r="D18" i="1"/>
  <c r="E18" i="1" s="1"/>
  <c r="E17" i="1"/>
  <c r="D17" i="1"/>
  <c r="F17" i="1" s="1"/>
  <c r="D16" i="1"/>
  <c r="E16" i="1" s="1"/>
  <c r="D15" i="1"/>
  <c r="C15" i="1"/>
  <c r="F15" i="1" s="1"/>
  <c r="E14" i="1"/>
  <c r="D14" i="1"/>
  <c r="F14" i="1" s="1"/>
  <c r="D13" i="1"/>
  <c r="F13" i="1" s="1"/>
  <c r="C13" i="1"/>
  <c r="E13" i="1" s="1"/>
  <c r="D12" i="1"/>
  <c r="F12" i="1" s="1"/>
  <c r="C12" i="1"/>
  <c r="E12" i="1" s="1"/>
  <c r="D11" i="1"/>
  <c r="F11" i="1" s="1"/>
  <c r="C11" i="1"/>
  <c r="E11" i="1" s="1"/>
  <c r="D10" i="1"/>
  <c r="F10" i="1" s="1"/>
  <c r="C10" i="1"/>
  <c r="E10" i="1" s="1"/>
  <c r="D9" i="1"/>
  <c r="F9" i="1" s="1"/>
  <c r="C9" i="1"/>
  <c r="E9" i="1" s="1"/>
  <c r="D8" i="1"/>
  <c r="F8" i="1" s="1"/>
  <c r="C8" i="1"/>
  <c r="E8" i="1" s="1"/>
  <c r="E15" i="1" l="1"/>
  <c r="F16" i="1"/>
  <c r="F18" i="1"/>
  <c r="E20" i="1"/>
  <c r="E21" i="1"/>
  <c r="E22" i="1"/>
  <c r="E23" i="1"/>
  <c r="F24" i="1"/>
  <c r="F26" i="1"/>
  <c r="E34" i="1"/>
  <c r="E35" i="1"/>
  <c r="E36" i="1"/>
  <c r="E37" i="1"/>
  <c r="E38" i="1"/>
  <c r="E39" i="1"/>
  <c r="E40" i="1"/>
  <c r="E41" i="1"/>
  <c r="F42" i="1"/>
  <c r="F45" i="1"/>
  <c r="E47" i="1"/>
  <c r="E48" i="1"/>
  <c r="E49" i="1"/>
  <c r="F50" i="1"/>
  <c r="F53" i="1"/>
  <c r="E55" i="1"/>
  <c r="F56" i="1"/>
  <c r="E60" i="1"/>
  <c r="F61" i="1"/>
  <c r="F63" i="1"/>
  <c r="C65" i="1"/>
  <c r="E66" i="1"/>
  <c r="E67" i="1"/>
  <c r="F68" i="1"/>
  <c r="E70" i="1"/>
  <c r="F71" i="1"/>
  <c r="F73" i="1"/>
  <c r="E75" i="1"/>
  <c r="E76" i="1"/>
  <c r="F77" i="1"/>
  <c r="F89" i="1"/>
  <c r="F105" i="1"/>
  <c r="C98" i="1"/>
  <c r="E105" i="1"/>
  <c r="E111" i="1"/>
  <c r="E113" i="1"/>
  <c r="E115" i="1"/>
  <c r="E117" i="1"/>
  <c r="E119" i="1"/>
  <c r="E145" i="1"/>
  <c r="C29" i="1"/>
  <c r="F66" i="1"/>
  <c r="F78" i="1"/>
  <c r="E78" i="1"/>
  <c r="F79" i="1"/>
  <c r="F81" i="1"/>
  <c r="E94" i="1"/>
  <c r="E96" i="1"/>
  <c r="E99" i="1"/>
  <c r="F101" i="1"/>
  <c r="F103" i="1"/>
  <c r="E110" i="1"/>
  <c r="E112" i="1"/>
  <c r="C114" i="1"/>
  <c r="E116" i="1"/>
  <c r="E118" i="1"/>
  <c r="E127" i="1"/>
  <c r="E130" i="1"/>
  <c r="F132" i="1"/>
  <c r="F142" i="1"/>
  <c r="C140" i="1"/>
  <c r="E142" i="1"/>
  <c r="F143" i="1"/>
  <c r="E156" i="1"/>
  <c r="E129" i="1"/>
  <c r="F114" i="1" l="1"/>
  <c r="E114" i="1"/>
  <c r="E98" i="1"/>
  <c r="C93" i="1"/>
  <c r="F98" i="1"/>
  <c r="C90" i="1"/>
  <c r="F65" i="1"/>
  <c r="E65" i="1"/>
  <c r="E140" i="1"/>
  <c r="F140" i="1"/>
  <c r="E29" i="1"/>
  <c r="F29" i="1"/>
  <c r="C153" i="1"/>
  <c r="E90" i="1" l="1"/>
  <c r="F90" i="1"/>
  <c r="C128" i="1"/>
  <c r="E93" i="1"/>
  <c r="F93" i="1"/>
  <c r="E153" i="1"/>
  <c r="F153" i="1"/>
  <c r="C154" i="1" l="1"/>
  <c r="E128" i="1"/>
  <c r="F128" i="1"/>
  <c r="E154" i="1" l="1"/>
  <c r="F154" i="1"/>
</calcChain>
</file>

<file path=xl/sharedStrings.xml><?xml version="1.0" encoding="utf-8"?>
<sst xmlns="http://schemas.openxmlformats.org/spreadsheetml/2006/main" count="306" uniqueCount="269">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</sst>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sz val="11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1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114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6" xfId="1" applyNumberFormat="1" applyFont="1" applyFill="1" applyBorder="1" applyAlignment="1" applyProtection="1">
      <alignment horizontal="right" vertical="center" wrapText="1" indent="1"/>
    </xf>
    <xf numFmtId="3" fontId="7" fillId="0" borderId="17" xfId="0" applyNumberFormat="1" applyFont="1" applyFill="1" applyBorder="1" applyAlignment="1">
      <alignment horizontal="right" vertical="center" wrapText="1"/>
    </xf>
    <xf numFmtId="49" fontId="5" fillId="0" borderId="18" xfId="1" applyNumberFormat="1" applyFont="1" applyFill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left" wrapText="1" indent="1"/>
    </xf>
    <xf numFmtId="164" fontId="13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5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3" xfId="0" applyNumberFormat="1" applyFont="1" applyFill="1" applyBorder="1" applyAlignment="1">
      <alignment horizontal="right" vertical="center" wrapText="1"/>
    </xf>
    <xf numFmtId="0" fontId="16" fillId="0" borderId="0" xfId="0" applyFont="1" applyFill="1" applyAlignment="1">
      <alignment vertical="center" wrapText="1"/>
    </xf>
    <xf numFmtId="164" fontId="13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24" xfId="1" applyNumberFormat="1" applyFont="1" applyFill="1" applyBorder="1" applyAlignment="1" applyProtection="1">
      <alignment horizontal="center" vertical="center" wrapText="1"/>
    </xf>
    <xf numFmtId="0" fontId="12" fillId="0" borderId="25" xfId="0" applyFont="1" applyBorder="1" applyAlignment="1" applyProtection="1">
      <alignment horizontal="left" wrapText="1" indent="1"/>
    </xf>
    <xf numFmtId="164" fontId="1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7" xfId="0" applyNumberFormat="1" applyFont="1" applyFill="1" applyBorder="1" applyAlignment="1">
      <alignment horizontal="right" vertical="center" wrapText="1"/>
    </xf>
    <xf numFmtId="0" fontId="17" fillId="0" borderId="11" xfId="0" applyFont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</xf>
    <xf numFmtId="0" fontId="12" fillId="0" borderId="22" xfId="0" quotePrefix="1" applyFont="1" applyBorder="1" applyAlignment="1" applyProtection="1">
      <alignment horizontal="left" wrapText="1" indent="1"/>
    </xf>
    <xf numFmtId="164" fontId="1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>
      <alignment vertical="center" wrapTex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2" fillId="0" borderId="25" xfId="0" applyFont="1" applyBorder="1" applyAlignment="1" applyProtection="1">
      <alignment wrapText="1"/>
    </xf>
    <xf numFmtId="0" fontId="12" fillId="0" borderId="18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horizontal="center" wrapText="1"/>
    </xf>
    <xf numFmtId="164" fontId="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9" xfId="0" applyFont="1" applyBorder="1" applyAlignment="1" applyProtection="1">
      <alignment horizontal="center" wrapText="1"/>
    </xf>
    <xf numFmtId="0" fontId="17" fillId="0" borderId="30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 wrapText="1"/>
    </xf>
    <xf numFmtId="164" fontId="7" fillId="0" borderId="16" xfId="0" applyNumberFormat="1" applyFont="1" applyFill="1" applyBorder="1" applyAlignment="1" applyProtection="1">
      <alignment horizontal="right" vertical="center" wrapText="1" indent="1"/>
    </xf>
    <xf numFmtId="0" fontId="7" fillId="0" borderId="11" xfId="1" applyFont="1" applyFill="1" applyBorder="1" applyAlignment="1" applyProtection="1">
      <alignment vertical="center" wrapText="1"/>
    </xf>
    <xf numFmtId="0" fontId="20" fillId="0" borderId="0" xfId="0" applyFont="1" applyFill="1" applyAlignment="1">
      <alignment vertical="center" wrapText="1"/>
    </xf>
    <xf numFmtId="49" fontId="5" fillId="0" borderId="32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3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2" xfId="1" applyFont="1" applyFill="1" applyBorder="1" applyAlignment="1" applyProtection="1">
      <alignment horizontal="left" vertical="center" wrapText="1" indent="1"/>
    </xf>
    <xf numFmtId="0" fontId="5" fillId="0" borderId="34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indent="6"/>
    </xf>
    <xf numFmtId="0" fontId="5" fillId="0" borderId="22" xfId="1" applyFont="1" applyFill="1" applyBorder="1" applyAlignment="1" applyProtection="1">
      <alignment horizontal="left" vertical="center" wrapText="1" indent="6"/>
    </xf>
    <xf numFmtId="49" fontId="5" fillId="0" borderId="35" xfId="1" applyNumberFormat="1" applyFont="1" applyFill="1" applyBorder="1" applyAlignment="1" applyProtection="1">
      <alignment horizontal="center" vertical="center" wrapText="1"/>
    </xf>
    <xf numFmtId="0" fontId="5" fillId="0" borderId="25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3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5" xfId="1" applyFont="1" applyFill="1" applyBorder="1" applyAlignment="1" applyProtection="1">
      <alignment horizontal="left" vertical="center" wrapText="1" indent="1"/>
    </xf>
    <xf numFmtId="0" fontId="12" fillId="0" borderId="25" xfId="0" applyFont="1" applyBorder="1" applyAlignment="1" applyProtection="1">
      <alignment horizontal="left" vertical="center" wrapText="1" indent="1"/>
    </xf>
    <xf numFmtId="0" fontId="12" fillId="0" borderId="22" xfId="0" applyFont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9" xfId="1" applyFont="1" applyFill="1" applyBorder="1" applyAlignment="1" applyProtection="1">
      <alignment horizontal="left" vertical="center" wrapText="1" indent="1"/>
    </xf>
    <xf numFmtId="0" fontId="5" fillId="0" borderId="38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7" xfId="0" applyNumberFormat="1" applyFont="1" applyFill="1" applyBorder="1" applyAlignment="1">
      <alignment horizontal="right" vertical="center" wrapText="1"/>
    </xf>
    <xf numFmtId="164" fontId="21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9" xfId="0" applyFont="1" applyBorder="1" applyAlignment="1" applyProtection="1">
      <alignment horizontal="center" vertical="center" wrapText="1"/>
    </xf>
    <xf numFmtId="0" fontId="21" fillId="0" borderId="30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39" xfId="0" applyFont="1" applyFill="1" applyBorder="1" applyAlignment="1" applyProtection="1">
      <alignment vertical="center" wrapText="1"/>
    </xf>
    <xf numFmtId="4" fontId="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" fontId="7" fillId="0" borderId="17" xfId="0" applyNumberFormat="1" applyFont="1" applyFill="1" applyBorder="1" applyAlignment="1">
      <alignment horizontal="right"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7_2019(IX.16.)%20K&#246;lts&#233;gvet&#233;s%20rend.m&#243;d%20mell&#233;klet-2019.%20szeptember%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1.4.sz.mell. "/>
      <sheetName val="2.1.sz.mell "/>
      <sheetName val="2.2.sz.mell ."/>
      <sheetName val="6.sz.mell."/>
      <sheetName val="7.sz.mell."/>
      <sheetName val="8.3. sz. mell."/>
      <sheetName val="8.6. sz. mell."/>
      <sheetName val="9.1. sz. mell."/>
      <sheetName val="9.1.1. sz. mell. "/>
      <sheetName val="9.2. sz. mell. 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5.sz. tájékoztató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C8">
            <v>1206703676</v>
          </cell>
        </row>
        <row r="9">
          <cell r="C9">
            <v>220097739</v>
          </cell>
        </row>
        <row r="10">
          <cell r="C10">
            <v>239446616</v>
          </cell>
        </row>
        <row r="11">
          <cell r="C11">
            <v>533390615</v>
          </cell>
        </row>
        <row r="12">
          <cell r="C12">
            <v>35183861</v>
          </cell>
        </row>
        <row r="13">
          <cell r="C13">
            <v>178584845</v>
          </cell>
        </row>
        <row r="15">
          <cell r="C15">
            <v>185278861</v>
          </cell>
        </row>
        <row r="20">
          <cell r="C20">
            <v>185278861</v>
          </cell>
        </row>
        <row r="21">
          <cell r="C21">
            <v>151191715</v>
          </cell>
        </row>
        <row r="22">
          <cell r="C22">
            <v>1063805950</v>
          </cell>
        </row>
        <row r="23">
          <cell r="C23">
            <v>369999900</v>
          </cell>
        </row>
        <row r="27">
          <cell r="C27">
            <v>693806050</v>
          </cell>
        </row>
        <row r="28">
          <cell r="C28">
            <v>693114150</v>
          </cell>
        </row>
        <row r="29">
          <cell r="C29">
            <v>482500000</v>
          </cell>
        </row>
        <row r="30">
          <cell r="C30">
            <v>430000000</v>
          </cell>
        </row>
        <row r="31">
          <cell r="C31">
            <v>89000000</v>
          </cell>
        </row>
        <row r="32">
          <cell r="C32">
            <v>341000000</v>
          </cell>
        </row>
        <row r="34">
          <cell r="C34">
            <v>35000000</v>
          </cell>
        </row>
        <row r="35">
          <cell r="C35">
            <v>1000000</v>
          </cell>
        </row>
        <row r="36">
          <cell r="C36">
            <v>16500000</v>
          </cell>
        </row>
        <row r="37">
          <cell r="C37">
            <v>52578395</v>
          </cell>
        </row>
        <row r="38">
          <cell r="C38">
            <v>7395026</v>
          </cell>
        </row>
        <row r="39">
          <cell r="C39">
            <v>15901900</v>
          </cell>
        </row>
        <row r="40">
          <cell r="C40">
            <v>9169692</v>
          </cell>
        </row>
        <row r="41">
          <cell r="C41">
            <v>884667</v>
          </cell>
        </row>
        <row r="43">
          <cell r="C43">
            <v>14574445</v>
          </cell>
        </row>
        <row r="47">
          <cell r="C47">
            <v>500000</v>
          </cell>
        </row>
        <row r="48">
          <cell r="C48">
            <v>4152665</v>
          </cell>
        </row>
        <row r="49">
          <cell r="C49">
            <v>21787500</v>
          </cell>
        </row>
        <row r="51">
          <cell r="C51">
            <v>21787500</v>
          </cell>
        </row>
        <row r="55">
          <cell r="C55">
            <v>1350000</v>
          </cell>
        </row>
        <row r="57">
          <cell r="C57">
            <v>400000</v>
          </cell>
        </row>
        <row r="58">
          <cell r="C58">
            <v>950000</v>
          </cell>
        </row>
        <row r="60">
          <cell r="C60">
            <v>0</v>
          </cell>
        </row>
        <row r="65">
          <cell r="C65">
            <v>3014004382</v>
          </cell>
        </row>
        <row r="66">
          <cell r="C66">
            <v>169269106</v>
          </cell>
        </row>
        <row r="67">
          <cell r="C67">
            <v>69269106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349091822</v>
          </cell>
        </row>
        <row r="76">
          <cell r="C76">
            <v>349091822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518360928</v>
          </cell>
        </row>
        <row r="90">
          <cell r="C90">
            <v>3532365310</v>
          </cell>
        </row>
        <row r="93">
          <cell r="C93">
            <v>804326289</v>
          </cell>
        </row>
        <row r="94">
          <cell r="C94">
            <v>60262487</v>
          </cell>
        </row>
        <row r="95">
          <cell r="C95">
            <v>10562744</v>
          </cell>
        </row>
        <row r="96">
          <cell r="C96">
            <v>321686637</v>
          </cell>
        </row>
        <row r="97">
          <cell r="C97">
            <v>75850000</v>
          </cell>
        </row>
        <row r="98">
          <cell r="C98">
            <v>223519640</v>
          </cell>
        </row>
        <row r="99">
          <cell r="C99">
            <v>6600000</v>
          </cell>
        </row>
        <row r="105">
          <cell r="C105">
            <v>590500</v>
          </cell>
        </row>
        <row r="110">
          <cell r="C110">
            <v>216329140</v>
          </cell>
        </row>
        <row r="111">
          <cell r="C111">
            <v>112444781</v>
          </cell>
        </row>
        <row r="112">
          <cell r="C112">
            <v>46947321</v>
          </cell>
        </row>
        <row r="113">
          <cell r="C113">
            <v>65497460</v>
          </cell>
        </row>
        <row r="114">
          <cell r="C114">
            <v>1353821546</v>
          </cell>
        </row>
        <row r="115">
          <cell r="C115">
            <v>823847814</v>
          </cell>
        </row>
        <row r="116">
          <cell r="C116">
            <v>700947767</v>
          </cell>
        </row>
        <row r="117">
          <cell r="C117">
            <v>503054626</v>
          </cell>
        </row>
        <row r="118">
          <cell r="C118">
            <v>149971308</v>
          </cell>
        </row>
        <row r="119">
          <cell r="C119">
            <v>26919106</v>
          </cell>
        </row>
        <row r="127">
          <cell r="C127">
            <v>26919106</v>
          </cell>
        </row>
        <row r="128">
          <cell r="C128">
            <v>2158147835</v>
          </cell>
        </row>
        <row r="129">
          <cell r="C129">
            <v>111674500</v>
          </cell>
        </row>
        <row r="130">
          <cell r="C130">
            <v>11674500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41904332</v>
          </cell>
        </row>
        <row r="142">
          <cell r="C142">
            <v>41904332</v>
          </cell>
        </row>
        <row r="145">
          <cell r="C145">
            <v>0</v>
          </cell>
        </row>
        <row r="153">
          <cell r="C153">
            <v>153578832</v>
          </cell>
        </row>
        <row r="154">
          <cell r="C154">
            <v>2311726667</v>
          </cell>
        </row>
        <row r="156">
          <cell r="C156">
            <v>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0">
    <tabColor rgb="FF92D050"/>
  </sheetPr>
  <dimension ref="A1:I156"/>
  <sheetViews>
    <sheetView tabSelected="1" topLeftCell="B1" zoomScale="115" zoomScaleNormal="115" zoomScaleSheetLayoutView="85" workbookViewId="0">
      <selection activeCell="G11" sqref="G11"/>
    </sheetView>
  </sheetViews>
  <sheetFormatPr defaultRowHeight="12.75" x14ac:dyDescent="0.2"/>
  <cols>
    <col min="1" max="1" width="19.5" style="107" customWidth="1"/>
    <col min="2" max="2" width="72" style="108" customWidth="1"/>
    <col min="3" max="3" width="25" style="109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7" width="9.33203125" style="22" customWidth="1"/>
    <col min="8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1467589112</v>
      </c>
      <c r="D8" s="34" t="e">
        <f>'[1]9.1.1. sz. mell. '!C8+#REF!</f>
        <v>#REF!</v>
      </c>
      <c r="E8" s="34" t="e">
        <f t="shared" ref="E8:E71" si="0">C8-D8</f>
        <v>#REF!</v>
      </c>
      <c r="F8" s="26" t="e">
        <f>C8-D8</f>
        <v>#REF!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f>211161846+4226000+4709893</f>
        <v>220097739</v>
      </c>
      <c r="D9" s="34" t="e">
        <f>'[1]9.1.1. sz. mell. '!C9+#REF!</f>
        <v>#REF!</v>
      </c>
      <c r="E9" s="38" t="e">
        <f t="shared" si="0"/>
        <v>#REF!</v>
      </c>
      <c r="F9" s="26" t="e">
        <f t="shared" ref="F9:F72" si="1">C9-D9</f>
        <v>#REF!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235351616+4095000</f>
        <v>239446616</v>
      </c>
      <c r="D10" s="34" t="e">
        <f>'[1]9.1.1. sz. mell. '!C10+#REF!</f>
        <v>#REF!</v>
      </c>
      <c r="E10" s="43" t="e">
        <f t="shared" si="0"/>
        <v>#REF!</v>
      </c>
      <c r="F10" s="26" t="e">
        <f t="shared" si="1"/>
        <v>#REF!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132342947+82528441+152850000+191583306+50232560+61299400+1796961+73694436+47948000</f>
        <v>794276051</v>
      </c>
      <c r="D11" s="34" t="e">
        <f>'[1]9.1.1. sz. mell. '!C11+#REF!</f>
        <v>#REF!</v>
      </c>
      <c r="E11" s="43" t="e">
        <f t="shared" si="0"/>
        <v>#REF!</v>
      </c>
      <c r="F11" s="26" t="e">
        <f t="shared" si="1"/>
        <v>#REF!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4617241+15998620+12622000+1404000+542000</f>
        <v>35183861</v>
      </c>
      <c r="D12" s="34" t="e">
        <f>'[1]9.1.1. sz. mell. '!C12+#REF!</f>
        <v>#REF!</v>
      </c>
      <c r="E12" s="43" t="e">
        <f t="shared" si="0"/>
        <v>#REF!</v>
      </c>
      <c r="F12" s="26" t="e">
        <f t="shared" si="1"/>
        <v>#REF!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5">
        <f>29417493+205313443-2600335-5000000+9625137-53811000-4359893</f>
        <v>178584845</v>
      </c>
      <c r="D13" s="34" t="e">
        <f>'[1]9.1.1. sz. mell. '!C13+#REF!</f>
        <v>#REF!</v>
      </c>
      <c r="E13" s="43" t="e">
        <f t="shared" si="0"/>
        <v>#REF!</v>
      </c>
      <c r="F13" s="26" t="e">
        <f t="shared" si="1"/>
        <v>#REF!</v>
      </c>
    </row>
    <row r="14" spans="1:6" s="39" customFormat="1" ht="12" customHeight="1" thickBot="1" x14ac:dyDescent="0.25">
      <c r="A14" s="46" t="s">
        <v>25</v>
      </c>
      <c r="B14" s="47" t="s">
        <v>26</v>
      </c>
      <c r="C14" s="48"/>
      <c r="D14" s="34" t="e">
        <f>'[1]9.1.1. sz. mell. '!C14+#REF!</f>
        <v>#REF!</v>
      </c>
      <c r="E14" s="49" t="e">
        <f t="shared" si="0"/>
        <v>#REF!</v>
      </c>
      <c r="F14" s="26" t="e">
        <f t="shared" si="1"/>
        <v>#REF!</v>
      </c>
    </row>
    <row r="15" spans="1:6" s="39" customFormat="1" ht="12" customHeight="1" thickBot="1" x14ac:dyDescent="0.25">
      <c r="A15" s="31" t="s">
        <v>27</v>
      </c>
      <c r="B15" s="50" t="s">
        <v>28</v>
      </c>
      <c r="C15" s="33">
        <f>+C16+C17+C18+C19+C20</f>
        <v>297587100</v>
      </c>
      <c r="D15" s="34" t="e">
        <f>'[1]9.1.1. sz. mell. '!C15+#REF!</f>
        <v>#REF!</v>
      </c>
      <c r="E15" s="34" t="e">
        <f t="shared" si="0"/>
        <v>#REF!</v>
      </c>
      <c r="F15" s="26" t="e">
        <f t="shared" si="1"/>
        <v>#REF!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51"/>
      <c r="D16" s="34" t="e">
        <f>'[1]9.1.1. sz. mell. '!C16+#REF!</f>
        <v>#REF!</v>
      </c>
      <c r="E16" s="38" t="e">
        <f t="shared" si="0"/>
        <v>#REF!</v>
      </c>
      <c r="F16" s="26" t="e">
        <f t="shared" si="1"/>
        <v>#REF!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2"/>
      <c r="D17" s="34" t="e">
        <f>'[1]9.1.1. sz. mell. '!C17+#REF!</f>
        <v>#REF!</v>
      </c>
      <c r="E17" s="43" t="e">
        <f t="shared" si="0"/>
        <v>#REF!</v>
      </c>
      <c r="F17" s="26" t="e">
        <f t="shared" si="1"/>
        <v>#REF!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52"/>
      <c r="D18" s="34" t="e">
        <f>'[1]9.1.1. sz. mell. '!C18+#REF!</f>
        <v>#REF!</v>
      </c>
      <c r="E18" s="43" t="e">
        <f t="shared" si="0"/>
        <v>#REF!</v>
      </c>
      <c r="F18" s="26" t="e">
        <f t="shared" si="1"/>
        <v>#REF!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52"/>
      <c r="D19" s="34" t="e">
        <f>'[1]9.1.1. sz. mell. '!C19+#REF!</f>
        <v>#REF!</v>
      </c>
      <c r="E19" s="43" t="e">
        <f t="shared" si="0"/>
        <v>#REF!</v>
      </c>
      <c r="F19" s="26" t="e">
        <f t="shared" si="1"/>
        <v>#REF!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3">
        <f>102792540+24250000+3975280+5670000+67037993+2125000+2984246+5540419+66123322+17088300</f>
        <v>297587100</v>
      </c>
      <c r="D20" s="34" t="e">
        <f>'[1]9.1.1. sz. mell. '!C20+#REF!</f>
        <v>#REF!</v>
      </c>
      <c r="E20" s="43" t="e">
        <f t="shared" si="0"/>
        <v>#REF!</v>
      </c>
      <c r="F20" s="26" t="e">
        <f t="shared" si="1"/>
        <v>#REF!</v>
      </c>
    </row>
    <row r="21" spans="1:6" s="44" customFormat="1" ht="12" customHeight="1" thickBot="1" x14ac:dyDescent="0.25">
      <c r="A21" s="46" t="s">
        <v>39</v>
      </c>
      <c r="B21" s="47" t="s">
        <v>40</v>
      </c>
      <c r="C21" s="54">
        <f>67037993+2125000+66123322+15905400</f>
        <v>151191715</v>
      </c>
      <c r="D21" s="34" t="e">
        <f>'[1]9.1.1. sz. mell. '!C21+#REF!</f>
        <v>#REF!</v>
      </c>
      <c r="E21" s="49" t="e">
        <f t="shared" si="0"/>
        <v>#REF!</v>
      </c>
      <c r="F21" s="26" t="e">
        <f t="shared" si="1"/>
        <v>#REF!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1063805950</v>
      </c>
      <c r="D22" s="34" t="e">
        <f>'[1]9.1.1. sz. mell. '!C22+#REF!</f>
        <v>#REF!</v>
      </c>
      <c r="E22" s="34" t="e">
        <f t="shared" si="0"/>
        <v>#REF!</v>
      </c>
      <c r="F22" s="26" t="e">
        <f t="shared" si="1"/>
        <v>#REF!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5">
        <f>369999900</f>
        <v>369999900</v>
      </c>
      <c r="D23" s="34" t="e">
        <f>'[1]9.1.1. sz. mell. '!C23+#REF!</f>
        <v>#REF!</v>
      </c>
      <c r="E23" s="38" t="e">
        <f t="shared" si="0"/>
        <v>#REF!</v>
      </c>
      <c r="F23" s="26" t="e">
        <f t="shared" si="1"/>
        <v>#REF!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48"/>
      <c r="D24" s="34" t="e">
        <f>'[1]9.1.1. sz. mell. '!C24+#REF!</f>
        <v>#REF!</v>
      </c>
      <c r="E24" s="43" t="e">
        <f t="shared" si="0"/>
        <v>#REF!</v>
      </c>
      <c r="F24" s="26" t="e">
        <f t="shared" si="1"/>
        <v>#REF!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8"/>
      <c r="D25" s="34" t="e">
        <f>'[1]9.1.1. sz. mell. '!C25+#REF!</f>
        <v>#REF!</v>
      </c>
      <c r="E25" s="43" t="e">
        <f t="shared" si="0"/>
        <v>#REF!</v>
      </c>
      <c r="F25" s="26" t="e">
        <f t="shared" si="1"/>
        <v>#REF!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8"/>
      <c r="D26" s="34" t="e">
        <f>'[1]9.1.1. sz. mell. '!C26+#REF!</f>
        <v>#REF!</v>
      </c>
      <c r="E26" s="43" t="e">
        <f t="shared" si="0"/>
        <v>#REF!</v>
      </c>
      <c r="F26" s="26" t="e">
        <f t="shared" si="1"/>
        <v>#REF!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3">
        <f>5596040+25377271+3487179+47949076+82875000+370160338+158361146</f>
        <v>693806050</v>
      </c>
      <c r="D27" s="34" t="e">
        <f>'[1]9.1.1. sz. mell. '!C27+#REF!</f>
        <v>#REF!</v>
      </c>
      <c r="E27" s="43" t="e">
        <f t="shared" si="0"/>
        <v>#REF!</v>
      </c>
      <c r="F27" s="26" t="e">
        <f t="shared" si="1"/>
        <v>#REF!</v>
      </c>
    </row>
    <row r="28" spans="1:6" s="44" customFormat="1" ht="12" customHeight="1" thickBot="1" x14ac:dyDescent="0.25">
      <c r="A28" s="46" t="s">
        <v>53</v>
      </c>
      <c r="B28" s="47" t="s">
        <v>54</v>
      </c>
      <c r="C28" s="54">
        <f>5596040+25377271+3487179+47949076+82875000+370160338+157669246</f>
        <v>693114150</v>
      </c>
      <c r="D28" s="34" t="e">
        <f>'[1]9.1.1. sz. mell. '!C28+#REF!</f>
        <v>#REF!</v>
      </c>
      <c r="E28" s="49" t="e">
        <f t="shared" si="0"/>
        <v>#REF!</v>
      </c>
      <c r="F28" s="26" t="e">
        <f t="shared" si="1"/>
        <v>#REF!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6">
        <f>+C30+C34+C35+C36</f>
        <v>482500000</v>
      </c>
      <c r="D29" s="34" t="e">
        <f>'[1]9.1.1. sz. mell. '!C29+#REF!</f>
        <v>#REF!</v>
      </c>
      <c r="E29" s="34" t="e">
        <f t="shared" si="0"/>
        <v>#REF!</v>
      </c>
      <c r="F29" s="26" t="e">
        <f t="shared" si="1"/>
        <v>#REF!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7">
        <f>SUM(C31:C32)</f>
        <v>430000000</v>
      </c>
      <c r="D30" s="34" t="e">
        <f>'[1]9.1.1. sz. mell. '!C30+#REF!</f>
        <v>#REF!</v>
      </c>
      <c r="E30" s="38" t="e">
        <f t="shared" si="0"/>
        <v>#REF!</v>
      </c>
      <c r="F30" s="26" t="e">
        <f t="shared" si="1"/>
        <v>#REF!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2">
        <f>80000000+9000000</f>
        <v>89000000</v>
      </c>
      <c r="D31" s="34" t="e">
        <f>'[1]9.1.1. sz. mell. '!C31+#REF!</f>
        <v>#REF!</v>
      </c>
      <c r="E31" s="43" t="e">
        <f t="shared" si="0"/>
        <v>#REF!</v>
      </c>
      <c r="F31" s="26" t="e">
        <f t="shared" si="1"/>
        <v>#REF!</v>
      </c>
    </row>
    <row r="32" spans="1:6" s="44" customFormat="1" ht="12" customHeight="1" thickBot="1" x14ac:dyDescent="0.25">
      <c r="A32" s="40" t="s">
        <v>61</v>
      </c>
      <c r="B32" s="58" t="s">
        <v>62</v>
      </c>
      <c r="C32" s="52">
        <f>341000000</f>
        <v>341000000</v>
      </c>
      <c r="D32" s="34" t="e">
        <f>'[1]9.1.1. sz. mell. '!C32+#REF!</f>
        <v>#REF!</v>
      </c>
      <c r="E32" s="43" t="e">
        <f t="shared" si="0"/>
        <v>#REF!</v>
      </c>
      <c r="F32" s="26" t="e">
        <f t="shared" si="1"/>
        <v>#REF!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48"/>
      <c r="D33" s="34" t="e">
        <f>'[1]9.1.1. sz. mell. '!C33+#REF!</f>
        <v>#REF!</v>
      </c>
      <c r="E33" s="43" t="e">
        <f t="shared" si="0"/>
        <v>#REF!</v>
      </c>
      <c r="F33" s="26" t="e">
        <f t="shared" si="1"/>
        <v>#REF!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2">
        <f>35000000</f>
        <v>35000000</v>
      </c>
      <c r="D34" s="34" t="e">
        <f>'[1]9.1.1. sz. mell. '!C34+#REF!</f>
        <v>#REF!</v>
      </c>
      <c r="E34" s="43" t="e">
        <f t="shared" si="0"/>
        <v>#REF!</v>
      </c>
      <c r="F34" s="26" t="e">
        <f t="shared" si="1"/>
        <v>#REF!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48">
        <f>1000000</f>
        <v>1000000</v>
      </c>
      <c r="D35" s="34" t="e">
        <f>'[1]9.1.1. sz. mell. '!C35+#REF!</f>
        <v>#REF!</v>
      </c>
      <c r="E35" s="43" t="e">
        <f t="shared" si="0"/>
        <v>#REF!</v>
      </c>
      <c r="F35" s="26" t="e">
        <f t="shared" si="1"/>
        <v>#REF!</v>
      </c>
    </row>
    <row r="36" spans="1:6" s="44" customFormat="1" ht="12" customHeight="1" thickBot="1" x14ac:dyDescent="0.25">
      <c r="A36" s="46" t="s">
        <v>69</v>
      </c>
      <c r="B36" s="47" t="s">
        <v>70</v>
      </c>
      <c r="C36" s="59">
        <f>6000000+4000000+2500000+500000+3500000</f>
        <v>16500000</v>
      </c>
      <c r="D36" s="34" t="e">
        <f>'[1]9.1.1. sz. mell. '!C36+#REF!</f>
        <v>#REF!</v>
      </c>
      <c r="E36" s="49" t="e">
        <f t="shared" si="0"/>
        <v>#REF!</v>
      </c>
      <c r="F36" s="26" t="e">
        <f t="shared" si="1"/>
        <v>#REF!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68210509</v>
      </c>
      <c r="D37" s="34" t="e">
        <f>'[1]9.1.1. sz. mell. '!C37+#REF!</f>
        <v>#REF!</v>
      </c>
      <c r="E37" s="34" t="e">
        <f t="shared" si="0"/>
        <v>#REF!</v>
      </c>
      <c r="F37" s="26" t="e">
        <f t="shared" si="1"/>
        <v>#REF!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60">
        <f>7385026+10000+10375680</f>
        <v>17770706</v>
      </c>
      <c r="D38" s="34" t="e">
        <f>'[1]9.1.1. sz. mell. '!C38+#REF!</f>
        <v>#REF!</v>
      </c>
      <c r="E38" s="38" t="e">
        <f t="shared" si="0"/>
        <v>#REF!</v>
      </c>
      <c r="F38" s="26" t="e">
        <f t="shared" si="1"/>
        <v>#REF!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48">
        <f>15901900+787402+500000+66929+314961</f>
        <v>17571192</v>
      </c>
      <c r="D39" s="34" t="e">
        <f>'[1]9.1.1. sz. mell. '!C39+#REF!</f>
        <v>#REF!</v>
      </c>
      <c r="E39" s="43" t="e">
        <f t="shared" si="0"/>
        <v>#REF!</v>
      </c>
      <c r="F39" s="26" t="e">
        <f t="shared" si="1"/>
        <v>#REF!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48">
        <f>20000+6000000+700000+1000000+1109692+340000</f>
        <v>9169692</v>
      </c>
      <c r="D40" s="34" t="e">
        <f>'[1]9.1.1. sz. mell. '!C40+#REF!</f>
        <v>#REF!</v>
      </c>
      <c r="E40" s="43" t="e">
        <f t="shared" si="0"/>
        <v>#REF!</v>
      </c>
      <c r="F40" s="26" t="e">
        <f t="shared" si="1"/>
        <v>#REF!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48">
        <f>440000+300000+144667</f>
        <v>884667</v>
      </c>
      <c r="D41" s="34" t="e">
        <f>'[1]9.1.1. sz. mell. '!C41+#REF!</f>
        <v>#REF!</v>
      </c>
      <c r="E41" s="43" t="e">
        <f t="shared" si="0"/>
        <v>#REF!</v>
      </c>
      <c r="F41" s="26" t="e">
        <f t="shared" si="1"/>
        <v>#REF!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48"/>
      <c r="D42" s="34" t="e">
        <f>'[1]9.1.1. sz. mell. '!C42+#REF!</f>
        <v>#REF!</v>
      </c>
      <c r="E42" s="43" t="e">
        <f t="shared" si="0"/>
        <v>#REF!</v>
      </c>
      <c r="F42" s="26" t="e">
        <f t="shared" si="1"/>
        <v>#REF!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48">
        <f>5400+1993957+12052638+212598+189000+2801434+333450+135000+18071+85039</f>
        <v>17826587</v>
      </c>
      <c r="D43" s="34" t="e">
        <f>'[1]9.1.1. sz. mell. '!C43+#REF!</f>
        <v>#REF!</v>
      </c>
      <c r="E43" s="43" t="e">
        <f t="shared" si="0"/>
        <v>#REF!</v>
      </c>
      <c r="F43" s="26" t="e">
        <f t="shared" si="1"/>
        <v>#REF!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48"/>
      <c r="D44" s="34" t="e">
        <f>'[1]9.1.1. sz. mell. '!C44+#REF!</f>
        <v>#REF!</v>
      </c>
      <c r="E44" s="43" t="e">
        <f t="shared" si="0"/>
        <v>#REF!</v>
      </c>
      <c r="F44" s="26" t="e">
        <f t="shared" si="1"/>
        <v>#REF!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48"/>
      <c r="D45" s="34" t="e">
        <f>'[1]9.1.1. sz. mell. '!C45+#REF!</f>
        <v>#REF!</v>
      </c>
      <c r="E45" s="43" t="e">
        <f t="shared" si="0"/>
        <v>#REF!</v>
      </c>
      <c r="F45" s="26" t="e">
        <f t="shared" si="1"/>
        <v>#REF!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48"/>
      <c r="D46" s="34" t="e">
        <f>'[1]9.1.1. sz. mell. '!C46+#REF!</f>
        <v>#REF!</v>
      </c>
      <c r="E46" s="43" t="e">
        <f t="shared" si="0"/>
        <v>#REF!</v>
      </c>
      <c r="F46" s="26" t="e">
        <f t="shared" si="1"/>
        <v>#REF!</v>
      </c>
    </row>
    <row r="47" spans="1:6" s="44" customFormat="1" ht="12" customHeight="1" thickBot="1" x14ac:dyDescent="0.25">
      <c r="A47" s="46" t="s">
        <v>91</v>
      </c>
      <c r="B47" s="47" t="s">
        <v>92</v>
      </c>
      <c r="C47" s="59">
        <f>500000</f>
        <v>500000</v>
      </c>
      <c r="D47" s="34" t="e">
        <f>'[1]9.1.1. sz. mell. '!C47+#REF!</f>
        <v>#REF!</v>
      </c>
      <c r="E47" s="43" t="e">
        <f t="shared" si="0"/>
        <v>#REF!</v>
      </c>
      <c r="F47" s="26" t="e">
        <f t="shared" si="1"/>
        <v>#REF!</v>
      </c>
    </row>
    <row r="48" spans="1:6" s="44" customFormat="1" ht="12" customHeight="1" thickBot="1" x14ac:dyDescent="0.25">
      <c r="A48" s="46" t="s">
        <v>93</v>
      </c>
      <c r="B48" s="47" t="s">
        <v>94</v>
      </c>
      <c r="C48" s="59">
        <f>507601+335000+700000+2935064+10000</f>
        <v>4487665</v>
      </c>
      <c r="D48" s="34" t="e">
        <f>'[1]9.1.1. sz. mell. '!C48+#REF!</f>
        <v>#REF!</v>
      </c>
      <c r="E48" s="49" t="e">
        <f t="shared" si="0"/>
        <v>#REF!</v>
      </c>
      <c r="F48" s="26" t="e">
        <f t="shared" si="1"/>
        <v>#REF!</v>
      </c>
    </row>
    <row r="49" spans="1:9" s="44" customFormat="1" ht="12" customHeight="1" thickBot="1" x14ac:dyDescent="0.25">
      <c r="A49" s="31" t="s">
        <v>95</v>
      </c>
      <c r="B49" s="32" t="s">
        <v>96</v>
      </c>
      <c r="C49" s="33">
        <f>SUM(C50:C54)</f>
        <v>21787500</v>
      </c>
      <c r="D49" s="34" t="e">
        <f>'[1]9.1.1. sz. mell. '!C49+#REF!</f>
        <v>#REF!</v>
      </c>
      <c r="E49" s="34" t="e">
        <f t="shared" si="0"/>
        <v>#REF!</v>
      </c>
      <c r="F49" s="26" t="e">
        <f t="shared" si="1"/>
        <v>#REF!</v>
      </c>
    </row>
    <row r="50" spans="1:9" s="44" customFormat="1" ht="12" customHeight="1" thickBot="1" x14ac:dyDescent="0.25">
      <c r="A50" s="35" t="s">
        <v>97</v>
      </c>
      <c r="B50" s="36" t="s">
        <v>98</v>
      </c>
      <c r="C50" s="60"/>
      <c r="D50" s="34" t="e">
        <f>'[1]9.1.1. sz. mell. '!C50+#REF!</f>
        <v>#REF!</v>
      </c>
      <c r="E50" s="38" t="e">
        <f t="shared" si="0"/>
        <v>#REF!</v>
      </c>
      <c r="F50" s="26" t="e">
        <f t="shared" si="1"/>
        <v>#REF!</v>
      </c>
    </row>
    <row r="51" spans="1:9" s="44" customFormat="1" ht="12" customHeight="1" thickBot="1" x14ac:dyDescent="0.25">
      <c r="A51" s="40" t="s">
        <v>99</v>
      </c>
      <c r="B51" s="41" t="s">
        <v>100</v>
      </c>
      <c r="C51" s="48">
        <f>21787500</f>
        <v>21787500</v>
      </c>
      <c r="D51" s="34" t="e">
        <f>'[1]9.1.1. sz. mell. '!C51+#REF!</f>
        <v>#REF!</v>
      </c>
      <c r="E51" s="43" t="e">
        <f t="shared" si="0"/>
        <v>#REF!</v>
      </c>
      <c r="F51" s="26" t="e">
        <f t="shared" si="1"/>
        <v>#REF!</v>
      </c>
    </row>
    <row r="52" spans="1:9" s="44" customFormat="1" ht="12" customHeight="1" thickBot="1" x14ac:dyDescent="0.25">
      <c r="A52" s="40" t="s">
        <v>101</v>
      </c>
      <c r="B52" s="41" t="s">
        <v>102</v>
      </c>
      <c r="C52" s="48"/>
      <c r="D52" s="34" t="e">
        <f>'[1]9.1.1. sz. mell. '!C52+#REF!</f>
        <v>#REF!</v>
      </c>
      <c r="E52" s="43" t="e">
        <f t="shared" si="0"/>
        <v>#REF!</v>
      </c>
      <c r="F52" s="26" t="e">
        <f t="shared" si="1"/>
        <v>#REF!</v>
      </c>
    </row>
    <row r="53" spans="1:9" s="44" customFormat="1" ht="12" customHeight="1" thickBot="1" x14ac:dyDescent="0.25">
      <c r="A53" s="40" t="s">
        <v>103</v>
      </c>
      <c r="B53" s="41" t="s">
        <v>104</v>
      </c>
      <c r="C53" s="48"/>
      <c r="D53" s="34" t="e">
        <f>'[1]9.1.1. sz. mell. '!C53+#REF!</f>
        <v>#REF!</v>
      </c>
      <c r="E53" s="43" t="e">
        <f t="shared" si="0"/>
        <v>#REF!</v>
      </c>
      <c r="F53" s="26" t="e">
        <f t="shared" si="1"/>
        <v>#REF!</v>
      </c>
    </row>
    <row r="54" spans="1:9" s="44" customFormat="1" ht="12" customHeight="1" thickBot="1" x14ac:dyDescent="0.25">
      <c r="A54" s="46" t="s">
        <v>105</v>
      </c>
      <c r="B54" s="47" t="s">
        <v>106</v>
      </c>
      <c r="C54" s="59"/>
      <c r="D54" s="34" t="e">
        <f>'[1]9.1.1. sz. mell. '!C54+#REF!</f>
        <v>#REF!</v>
      </c>
      <c r="E54" s="49" t="e">
        <f t="shared" si="0"/>
        <v>#REF!</v>
      </c>
      <c r="F54" s="26" t="e">
        <f t="shared" si="1"/>
        <v>#REF!</v>
      </c>
    </row>
    <row r="55" spans="1:9" s="44" customFormat="1" ht="12" customHeight="1" thickBot="1" x14ac:dyDescent="0.25">
      <c r="A55" s="31" t="s">
        <v>107</v>
      </c>
      <c r="B55" s="32" t="s">
        <v>108</v>
      </c>
      <c r="C55" s="33">
        <f>SUM(C56:C58)</f>
        <v>2582700</v>
      </c>
      <c r="D55" s="34" t="e">
        <f>'[1]9.1.1. sz. mell. '!C55+#REF!</f>
        <v>#REF!</v>
      </c>
      <c r="E55" s="34" t="e">
        <f t="shared" si="0"/>
        <v>#REF!</v>
      </c>
      <c r="F55" s="26" t="e">
        <f t="shared" si="1"/>
        <v>#REF!</v>
      </c>
      <c r="I55" s="61"/>
    </row>
    <row r="56" spans="1:9" s="44" customFormat="1" ht="12" customHeight="1" thickBot="1" x14ac:dyDescent="0.25">
      <c r="A56" s="35" t="s">
        <v>109</v>
      </c>
      <c r="B56" s="36" t="s">
        <v>110</v>
      </c>
      <c r="C56" s="51"/>
      <c r="D56" s="34" t="e">
        <f>'[1]9.1.1. sz. mell. '!C56+#REF!</f>
        <v>#REF!</v>
      </c>
      <c r="E56" s="38" t="e">
        <f t="shared" si="0"/>
        <v>#REF!</v>
      </c>
      <c r="F56" s="26" t="e">
        <f t="shared" si="1"/>
        <v>#REF!</v>
      </c>
    </row>
    <row r="57" spans="1:9" s="44" customFormat="1" ht="12" customHeight="1" thickBot="1" x14ac:dyDescent="0.25">
      <c r="A57" s="40" t="s">
        <v>111</v>
      </c>
      <c r="B57" s="41" t="s">
        <v>112</v>
      </c>
      <c r="C57" s="48">
        <f>480000+400000</f>
        <v>880000</v>
      </c>
      <c r="D57" s="34" t="e">
        <f>'[1]9.1.1. sz. mell. '!C57+#REF!</f>
        <v>#REF!</v>
      </c>
      <c r="E57" s="43" t="e">
        <f t="shared" si="0"/>
        <v>#REF!</v>
      </c>
      <c r="F57" s="26" t="e">
        <f t="shared" si="1"/>
        <v>#REF!</v>
      </c>
    </row>
    <row r="58" spans="1:9" s="44" customFormat="1" ht="12" customHeight="1" thickBot="1" x14ac:dyDescent="0.25">
      <c r="A58" s="40" t="s">
        <v>113</v>
      </c>
      <c r="B58" s="41" t="s">
        <v>114</v>
      </c>
      <c r="C58" s="48">
        <f>950000+752700</f>
        <v>1702700</v>
      </c>
      <c r="D58" s="34" t="e">
        <f>'[1]9.1.1. sz. mell. '!C58+#REF!</f>
        <v>#REF!</v>
      </c>
      <c r="E58" s="43" t="e">
        <f t="shared" si="0"/>
        <v>#REF!</v>
      </c>
      <c r="F58" s="26" t="e">
        <f t="shared" si="1"/>
        <v>#REF!</v>
      </c>
    </row>
    <row r="59" spans="1:9" s="44" customFormat="1" ht="12" customHeight="1" thickBot="1" x14ac:dyDescent="0.25">
      <c r="A59" s="46" t="s">
        <v>115</v>
      </c>
      <c r="B59" s="47" t="s">
        <v>116</v>
      </c>
      <c r="C59" s="62"/>
      <c r="D59" s="34" t="e">
        <f>'[1]9.1.1. sz. mell. '!C59+#REF!</f>
        <v>#REF!</v>
      </c>
      <c r="E59" s="49" t="e">
        <f t="shared" si="0"/>
        <v>#REF!</v>
      </c>
      <c r="F59" s="26" t="e">
        <f t="shared" si="1"/>
        <v>#REF!</v>
      </c>
    </row>
    <row r="60" spans="1:9" s="44" customFormat="1" ht="12" customHeight="1" thickBot="1" x14ac:dyDescent="0.25">
      <c r="A60" s="31" t="s">
        <v>117</v>
      </c>
      <c r="B60" s="50" t="s">
        <v>118</v>
      </c>
      <c r="C60" s="33">
        <f>SUM(C61:C63)</f>
        <v>0</v>
      </c>
      <c r="D60" s="34" t="e">
        <f>'[1]9.1.1. sz. mell. '!C60+#REF!</f>
        <v>#REF!</v>
      </c>
      <c r="E60" s="34" t="e">
        <f t="shared" si="0"/>
        <v>#REF!</v>
      </c>
      <c r="F60" s="26" t="e">
        <f t="shared" si="1"/>
        <v>#REF!</v>
      </c>
    </row>
    <row r="61" spans="1:9" s="44" customFormat="1" ht="12" customHeight="1" thickBot="1" x14ac:dyDescent="0.25">
      <c r="A61" s="35" t="s">
        <v>119</v>
      </c>
      <c r="B61" s="36" t="s">
        <v>120</v>
      </c>
      <c r="C61" s="48"/>
      <c r="D61" s="34" t="e">
        <f>'[1]9.1.1. sz. mell. '!C61+#REF!</f>
        <v>#REF!</v>
      </c>
      <c r="E61" s="38" t="e">
        <f t="shared" si="0"/>
        <v>#REF!</v>
      </c>
      <c r="F61" s="26" t="e">
        <f t="shared" si="1"/>
        <v>#REF!</v>
      </c>
    </row>
    <row r="62" spans="1:9" s="44" customFormat="1" ht="12" customHeight="1" thickBot="1" x14ac:dyDescent="0.25">
      <c r="A62" s="40" t="s">
        <v>121</v>
      </c>
      <c r="B62" s="41" t="s">
        <v>122</v>
      </c>
      <c r="C62" s="48"/>
      <c r="D62" s="34" t="e">
        <f>'[1]9.1.1. sz. mell. '!C62+#REF!</f>
        <v>#REF!</v>
      </c>
      <c r="E62" s="43" t="e">
        <f t="shared" si="0"/>
        <v>#REF!</v>
      </c>
      <c r="F62" s="26" t="e">
        <f t="shared" si="1"/>
        <v>#REF!</v>
      </c>
    </row>
    <row r="63" spans="1:9" s="44" customFormat="1" ht="12" customHeight="1" thickBot="1" x14ac:dyDescent="0.25">
      <c r="A63" s="40" t="s">
        <v>123</v>
      </c>
      <c r="B63" s="41" t="s">
        <v>124</v>
      </c>
      <c r="C63" s="48"/>
      <c r="D63" s="34" t="e">
        <f>'[1]9.1.1. sz. mell. '!C63+#REF!</f>
        <v>#REF!</v>
      </c>
      <c r="E63" s="43" t="e">
        <f t="shared" si="0"/>
        <v>#REF!</v>
      </c>
      <c r="F63" s="26" t="e">
        <f t="shared" si="1"/>
        <v>#REF!</v>
      </c>
    </row>
    <row r="64" spans="1:9" s="44" customFormat="1" ht="12" customHeight="1" thickBot="1" x14ac:dyDescent="0.25">
      <c r="A64" s="46" t="s">
        <v>125</v>
      </c>
      <c r="B64" s="47" t="s">
        <v>126</v>
      </c>
      <c r="C64" s="48"/>
      <c r="D64" s="34" t="e">
        <f>'[1]9.1.1. sz. mell. '!C64+#REF!</f>
        <v>#REF!</v>
      </c>
      <c r="E64" s="49" t="e">
        <f t="shared" si="0"/>
        <v>#REF!</v>
      </c>
      <c r="F64" s="26" t="e">
        <f t="shared" si="1"/>
        <v>#REF!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6">
        <f>+C8+C15+C22+C29+C37+C49+C55+C60</f>
        <v>3404062871</v>
      </c>
      <c r="D65" s="34" t="e">
        <f>'[1]9.1.1. sz. mell. '!C65+#REF!</f>
        <v>#REF!</v>
      </c>
      <c r="E65" s="34" t="e">
        <f t="shared" si="0"/>
        <v>#REF!</v>
      </c>
      <c r="F65" s="26" t="e">
        <f t="shared" si="1"/>
        <v>#REF!</v>
      </c>
    </row>
    <row r="66" spans="1:6" s="44" customFormat="1" ht="12" customHeight="1" thickBot="1" x14ac:dyDescent="0.2">
      <c r="A66" s="63" t="s">
        <v>129</v>
      </c>
      <c r="B66" s="50" t="s">
        <v>130</v>
      </c>
      <c r="C66" s="33">
        <f>SUM(C67:C69)</f>
        <v>169269106</v>
      </c>
      <c r="D66" s="34" t="e">
        <f>'[1]9.1.1. sz. mell. '!C66+#REF!</f>
        <v>#REF!</v>
      </c>
      <c r="E66" s="34" t="e">
        <f t="shared" si="0"/>
        <v>#REF!</v>
      </c>
      <c r="F66" s="26" t="e">
        <f t="shared" si="1"/>
        <v>#REF!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48">
        <f>69269106</f>
        <v>69269106</v>
      </c>
      <c r="D67" s="34" t="e">
        <f>'[1]9.1.1. sz. mell. '!C67+#REF!</f>
        <v>#REF!</v>
      </c>
      <c r="E67" s="38" t="e">
        <f t="shared" si="0"/>
        <v>#REF!</v>
      </c>
      <c r="F67" s="26" t="e">
        <f t="shared" si="1"/>
        <v>#REF!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48">
        <v>100000000</v>
      </c>
      <c r="D68" s="34" t="e">
        <f>'[1]9.1.1. sz. mell. '!C68+#REF!</f>
        <v>#REF!</v>
      </c>
      <c r="E68" s="43" t="e">
        <f t="shared" si="0"/>
        <v>#REF!</v>
      </c>
      <c r="F68" s="26" t="e">
        <f t="shared" si="1"/>
        <v>#REF!</v>
      </c>
    </row>
    <row r="69" spans="1:6" s="44" customFormat="1" ht="12" customHeight="1" thickBot="1" x14ac:dyDescent="0.25">
      <c r="A69" s="46" t="s">
        <v>135</v>
      </c>
      <c r="B69" s="64" t="s">
        <v>136</v>
      </c>
      <c r="C69" s="48"/>
      <c r="D69" s="34" t="e">
        <f>'[1]9.1.1. sz. mell. '!C69+#REF!</f>
        <v>#REF!</v>
      </c>
      <c r="E69" s="49" t="e">
        <f t="shared" si="0"/>
        <v>#REF!</v>
      </c>
      <c r="F69" s="26" t="e">
        <f t="shared" si="1"/>
        <v>#REF!</v>
      </c>
    </row>
    <row r="70" spans="1:6" s="44" customFormat="1" ht="12" customHeight="1" thickBot="1" x14ac:dyDescent="0.2">
      <c r="A70" s="63" t="s">
        <v>137</v>
      </c>
      <c r="B70" s="50" t="s">
        <v>138</v>
      </c>
      <c r="C70" s="33">
        <f>SUM(C71:C74)</f>
        <v>0</v>
      </c>
      <c r="D70" s="34" t="e">
        <f>'[1]9.1.1. sz. mell. '!C70+#REF!</f>
        <v>#REF!</v>
      </c>
      <c r="E70" s="34" t="e">
        <f t="shared" si="0"/>
        <v>#REF!</v>
      </c>
      <c r="F70" s="26" t="e">
        <f t="shared" si="1"/>
        <v>#REF!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8"/>
      <c r="D71" s="34" t="e">
        <f>'[1]9.1.1. sz. mell. '!C71+#REF!</f>
        <v>#REF!</v>
      </c>
      <c r="E71" s="38" t="e">
        <f t="shared" si="0"/>
        <v>#REF!</v>
      </c>
      <c r="F71" s="26" t="e">
        <f t="shared" si="1"/>
        <v>#REF!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8"/>
      <c r="D72" s="34" t="e">
        <f>'[1]9.1.1. sz. mell. '!C72+#REF!</f>
        <v>#REF!</v>
      </c>
      <c r="E72" s="43" t="e">
        <f t="shared" ref="E72:E90" si="2">C72-D72</f>
        <v>#REF!</v>
      </c>
      <c r="F72" s="26" t="e">
        <f t="shared" si="1"/>
        <v>#REF!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8"/>
      <c r="D73" s="34" t="e">
        <f>'[1]9.1.1. sz. mell. '!C73+#REF!</f>
        <v>#REF!</v>
      </c>
      <c r="E73" s="43" t="e">
        <f t="shared" si="2"/>
        <v>#REF!</v>
      </c>
      <c r="F73" s="26" t="e">
        <f t="shared" ref="F73:F136" si="3">C73-D73</f>
        <v>#REF!</v>
      </c>
    </row>
    <row r="74" spans="1:6" s="44" customFormat="1" ht="12" customHeight="1" thickBot="1" x14ac:dyDescent="0.25">
      <c r="A74" s="46" t="s">
        <v>145</v>
      </c>
      <c r="B74" s="47" t="s">
        <v>146</v>
      </c>
      <c r="C74" s="48"/>
      <c r="D74" s="34" t="e">
        <f>'[1]9.1.1. sz. mell. '!C74+#REF!</f>
        <v>#REF!</v>
      </c>
      <c r="E74" s="49" t="e">
        <f t="shared" si="2"/>
        <v>#REF!</v>
      </c>
      <c r="F74" s="26" t="e">
        <f t="shared" si="3"/>
        <v>#REF!</v>
      </c>
    </row>
    <row r="75" spans="1:6" s="44" customFormat="1" ht="12" customHeight="1" thickBot="1" x14ac:dyDescent="0.2">
      <c r="A75" s="63" t="s">
        <v>147</v>
      </c>
      <c r="B75" s="50" t="s">
        <v>148</v>
      </c>
      <c r="C75" s="33">
        <f>SUM(C76:C77)</f>
        <v>349091822</v>
      </c>
      <c r="D75" s="34" t="e">
        <f>'[1]9.1.1. sz. mell. '!C75+#REF!</f>
        <v>#REF!</v>
      </c>
      <c r="E75" s="34" t="e">
        <f t="shared" si="2"/>
        <v>#REF!</v>
      </c>
      <c r="F75" s="26" t="e">
        <f t="shared" si="3"/>
        <v>#REF!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48">
        <f>346583469+2508353</f>
        <v>349091822</v>
      </c>
      <c r="D76" s="34" t="e">
        <f>'[1]9.1.1. sz. mell. '!C76+#REF!</f>
        <v>#REF!</v>
      </c>
      <c r="E76" s="38" t="e">
        <f t="shared" si="2"/>
        <v>#REF!</v>
      </c>
      <c r="F76" s="26" t="e">
        <f t="shared" si="3"/>
        <v>#REF!</v>
      </c>
    </row>
    <row r="77" spans="1:6" s="44" customFormat="1" ht="12" customHeight="1" thickBot="1" x14ac:dyDescent="0.25">
      <c r="A77" s="46" t="s">
        <v>151</v>
      </c>
      <c r="B77" s="47" t="s">
        <v>152</v>
      </c>
      <c r="C77" s="48"/>
      <c r="D77" s="34" t="e">
        <f>'[1]9.1.1. sz. mell. '!C77+#REF!</f>
        <v>#REF!</v>
      </c>
      <c r="E77" s="49" t="e">
        <f t="shared" si="2"/>
        <v>#REF!</v>
      </c>
      <c r="F77" s="26" t="e">
        <f t="shared" si="3"/>
        <v>#REF!</v>
      </c>
    </row>
    <row r="78" spans="1:6" s="39" customFormat="1" ht="12" customHeight="1" thickBot="1" x14ac:dyDescent="0.2">
      <c r="A78" s="63" t="s">
        <v>153</v>
      </c>
      <c r="B78" s="50" t="s">
        <v>154</v>
      </c>
      <c r="C78" s="33">
        <f>SUM(C79:C81)</f>
        <v>0</v>
      </c>
      <c r="D78" s="34" t="e">
        <f>'[1]9.1.1. sz. mell. '!C78+#REF!</f>
        <v>#REF!</v>
      </c>
      <c r="E78" s="34" t="e">
        <f t="shared" si="2"/>
        <v>#REF!</v>
      </c>
      <c r="F78" s="26" t="e">
        <f t="shared" si="3"/>
        <v>#REF!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8"/>
      <c r="D79" s="34" t="e">
        <f>'[1]9.1.1. sz. mell. '!C79+#REF!</f>
        <v>#REF!</v>
      </c>
      <c r="E79" s="38" t="e">
        <f t="shared" si="2"/>
        <v>#REF!</v>
      </c>
      <c r="F79" s="26" t="e">
        <f t="shared" si="3"/>
        <v>#REF!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8"/>
      <c r="D80" s="34" t="e">
        <f>'[1]9.1.1. sz. mell. '!C80+#REF!</f>
        <v>#REF!</v>
      </c>
      <c r="E80" s="43" t="e">
        <f t="shared" si="2"/>
        <v>#REF!</v>
      </c>
      <c r="F80" s="26" t="e">
        <f t="shared" si="3"/>
        <v>#REF!</v>
      </c>
    </row>
    <row r="81" spans="1:6" s="44" customFormat="1" ht="12" customHeight="1" thickBot="1" x14ac:dyDescent="0.25">
      <c r="A81" s="46" t="s">
        <v>159</v>
      </c>
      <c r="B81" s="47" t="s">
        <v>160</v>
      </c>
      <c r="C81" s="48"/>
      <c r="D81" s="34" t="e">
        <f>'[1]9.1.1. sz. mell. '!C81+#REF!</f>
        <v>#REF!</v>
      </c>
      <c r="E81" s="49" t="e">
        <f t="shared" si="2"/>
        <v>#REF!</v>
      </c>
      <c r="F81" s="26" t="e">
        <f t="shared" si="3"/>
        <v>#REF!</v>
      </c>
    </row>
    <row r="82" spans="1:6" s="44" customFormat="1" ht="12" customHeight="1" thickBot="1" x14ac:dyDescent="0.2">
      <c r="A82" s="63" t="s">
        <v>161</v>
      </c>
      <c r="B82" s="50" t="s">
        <v>162</v>
      </c>
      <c r="C82" s="33">
        <f>SUM(C83:C86)</f>
        <v>0</v>
      </c>
      <c r="D82" s="34" t="e">
        <f>'[1]9.1.1. sz. mell. '!C82+#REF!</f>
        <v>#REF!</v>
      </c>
      <c r="E82" s="34" t="e">
        <f t="shared" si="2"/>
        <v>#REF!</v>
      </c>
      <c r="F82" s="26" t="e">
        <f t="shared" si="3"/>
        <v>#REF!</v>
      </c>
    </row>
    <row r="83" spans="1:6" s="44" customFormat="1" ht="12" customHeight="1" thickBot="1" x14ac:dyDescent="0.25">
      <c r="A83" s="65" t="s">
        <v>163</v>
      </c>
      <c r="B83" s="36" t="s">
        <v>164</v>
      </c>
      <c r="C83" s="48"/>
      <c r="D83" s="34" t="e">
        <f>'[1]9.1.1. sz. mell. '!C83+#REF!</f>
        <v>#REF!</v>
      </c>
      <c r="E83" s="38" t="e">
        <f t="shared" si="2"/>
        <v>#REF!</v>
      </c>
      <c r="F83" s="26" t="e">
        <f t="shared" si="3"/>
        <v>#REF!</v>
      </c>
    </row>
    <row r="84" spans="1:6" s="44" customFormat="1" ht="12" customHeight="1" thickBot="1" x14ac:dyDescent="0.25">
      <c r="A84" s="66" t="s">
        <v>165</v>
      </c>
      <c r="B84" s="41" t="s">
        <v>166</v>
      </c>
      <c r="C84" s="48"/>
      <c r="D84" s="34" t="e">
        <f>'[1]9.1.1. sz. mell. '!C84+#REF!</f>
        <v>#REF!</v>
      </c>
      <c r="E84" s="43" t="e">
        <f t="shared" si="2"/>
        <v>#REF!</v>
      </c>
      <c r="F84" s="26" t="e">
        <f t="shared" si="3"/>
        <v>#REF!</v>
      </c>
    </row>
    <row r="85" spans="1:6" s="44" customFormat="1" ht="12" customHeight="1" thickBot="1" x14ac:dyDescent="0.25">
      <c r="A85" s="66" t="s">
        <v>167</v>
      </c>
      <c r="B85" s="41" t="s">
        <v>168</v>
      </c>
      <c r="C85" s="48"/>
      <c r="D85" s="34" t="e">
        <f>'[1]9.1.1. sz. mell. '!C85+#REF!</f>
        <v>#REF!</v>
      </c>
      <c r="E85" s="43" t="e">
        <f t="shared" si="2"/>
        <v>#REF!</v>
      </c>
      <c r="F85" s="26" t="e">
        <f t="shared" si="3"/>
        <v>#REF!</v>
      </c>
    </row>
    <row r="86" spans="1:6" s="39" customFormat="1" ht="12" customHeight="1" thickBot="1" x14ac:dyDescent="0.25">
      <c r="A86" s="67" t="s">
        <v>169</v>
      </c>
      <c r="B86" s="47" t="s">
        <v>170</v>
      </c>
      <c r="C86" s="48"/>
      <c r="D86" s="34" t="e">
        <f>'[1]9.1.1. sz. mell. '!C86+#REF!</f>
        <v>#REF!</v>
      </c>
      <c r="E86" s="49" t="e">
        <f t="shared" si="2"/>
        <v>#REF!</v>
      </c>
      <c r="F86" s="26" t="e">
        <f t="shared" si="3"/>
        <v>#REF!</v>
      </c>
    </row>
    <row r="87" spans="1:6" s="39" customFormat="1" ht="12" customHeight="1" thickBot="1" x14ac:dyDescent="0.2">
      <c r="A87" s="63" t="s">
        <v>171</v>
      </c>
      <c r="B87" s="50" t="s">
        <v>172</v>
      </c>
      <c r="C87" s="68"/>
      <c r="D87" s="34" t="e">
        <f>'[1]9.1.1. sz. mell. '!C87+#REF!</f>
        <v>#REF!</v>
      </c>
      <c r="E87" s="34" t="e">
        <f t="shared" si="2"/>
        <v>#REF!</v>
      </c>
      <c r="F87" s="26" t="e">
        <f t="shared" si="3"/>
        <v>#REF!</v>
      </c>
    </row>
    <row r="88" spans="1:6" s="39" customFormat="1" ht="12" customHeight="1" thickBot="1" x14ac:dyDescent="0.2">
      <c r="A88" s="63" t="s">
        <v>173</v>
      </c>
      <c r="B88" s="50" t="s">
        <v>174</v>
      </c>
      <c r="C88" s="68"/>
      <c r="D88" s="34" t="e">
        <f>'[1]9.1.1. sz. mell. '!C88+#REF!</f>
        <v>#REF!</v>
      </c>
      <c r="E88" s="34" t="e">
        <f t="shared" si="2"/>
        <v>#REF!</v>
      </c>
      <c r="F88" s="26" t="e">
        <f t="shared" si="3"/>
        <v>#REF!</v>
      </c>
    </row>
    <row r="89" spans="1:6" s="39" customFormat="1" ht="12" customHeight="1" thickBot="1" x14ac:dyDescent="0.2">
      <c r="A89" s="63" t="s">
        <v>175</v>
      </c>
      <c r="B89" s="69" t="s">
        <v>176</v>
      </c>
      <c r="C89" s="56">
        <f>+C66+C70+C75+C78+C82+C88+C87</f>
        <v>518360928</v>
      </c>
      <c r="D89" s="34" t="e">
        <f>'[1]9.1.1. sz. mell. '!C89+#REF!</f>
        <v>#REF!</v>
      </c>
      <c r="E89" s="34" t="e">
        <f t="shared" si="2"/>
        <v>#REF!</v>
      </c>
      <c r="F89" s="26" t="e">
        <f t="shared" si="3"/>
        <v>#REF!</v>
      </c>
    </row>
    <row r="90" spans="1:6" s="39" customFormat="1" ht="12" customHeight="1" thickBot="1" x14ac:dyDescent="0.2">
      <c r="A90" s="70" t="s">
        <v>177</v>
      </c>
      <c r="B90" s="71" t="s">
        <v>178</v>
      </c>
      <c r="C90" s="56">
        <f>+C65+C89</f>
        <v>3922423799</v>
      </c>
      <c r="D90" s="34" t="e">
        <f>'[1]9.1.1. sz. mell. '!C90+#REF!</f>
        <v>#REF!</v>
      </c>
      <c r="E90" s="34" t="e">
        <f t="shared" si="2"/>
        <v>#REF!</v>
      </c>
      <c r="F90" s="26" t="e">
        <f t="shared" si="3"/>
        <v>#REF!</v>
      </c>
    </row>
    <row r="91" spans="1:6" s="44" customFormat="1" ht="15" customHeight="1" thickBot="1" x14ac:dyDescent="0.25">
      <c r="A91" s="72"/>
      <c r="B91" s="73"/>
      <c r="C91" s="74"/>
      <c r="D91" s="34" t="e">
        <f>'[1]9.1.1. sz. mell. '!C91+#REF!</f>
        <v>#REF!</v>
      </c>
      <c r="E91" s="4"/>
      <c r="F91" s="26" t="e">
        <f t="shared" si="3"/>
        <v>#REF!</v>
      </c>
    </row>
    <row r="92" spans="1:6" s="27" customFormat="1" ht="16.5" customHeight="1" thickBot="1" x14ac:dyDescent="0.25">
      <c r="A92" s="75"/>
      <c r="B92" s="76" t="s">
        <v>179</v>
      </c>
      <c r="C92" s="77"/>
      <c r="D92" s="34" t="e">
        <f>'[1]9.1.1. sz. mell. '!C92+#REF!</f>
        <v>#REF!</v>
      </c>
      <c r="E92" s="4"/>
      <c r="F92" s="26" t="e">
        <f t="shared" si="3"/>
        <v>#REF!</v>
      </c>
    </row>
    <row r="93" spans="1:6" s="79" customFormat="1" ht="12" customHeight="1" thickBot="1" x14ac:dyDescent="0.25">
      <c r="A93" s="31" t="s">
        <v>13</v>
      </c>
      <c r="B93" s="78" t="s">
        <v>180</v>
      </c>
      <c r="C93" s="33">
        <f>+C94+C95+C96+C97+C98+C111</f>
        <v>903484850</v>
      </c>
      <c r="D93" s="34" t="e">
        <f>'[1]9.1.1. sz. mell. '!C93+#REF!</f>
        <v>#REF!</v>
      </c>
      <c r="E93" s="34" t="e">
        <f t="shared" ref="E93:E156" si="4">C93-D93</f>
        <v>#REF!</v>
      </c>
      <c r="F93" s="26" t="e">
        <f t="shared" si="3"/>
        <v>#REF!</v>
      </c>
    </row>
    <row r="94" spans="1:6" ht="12" customHeight="1" thickBot="1" x14ac:dyDescent="0.25">
      <c r="A94" s="80" t="s">
        <v>15</v>
      </c>
      <c r="B94" s="81" t="s">
        <v>181</v>
      </c>
      <c r="C94" s="82">
        <f>23173251+2787126+1407675+14384916+61829+2528076+5742073+47565+3199848+1778250-1778250+2716226+13976574+161555</f>
        <v>70186714</v>
      </c>
      <c r="D94" s="34" t="e">
        <f>'[1]9.1.1. sz. mell. '!C94+#REF!</f>
        <v>#REF!</v>
      </c>
      <c r="E94" s="38" t="e">
        <f t="shared" si="4"/>
        <v>#REF!</v>
      </c>
      <c r="F94" s="26" t="e">
        <f t="shared" si="3"/>
        <v>#REF!</v>
      </c>
    </row>
    <row r="95" spans="1:6" ht="12" customHeight="1" thickBot="1" x14ac:dyDescent="0.25">
      <c r="A95" s="40" t="s">
        <v>17</v>
      </c>
      <c r="B95" s="83" t="s">
        <v>182</v>
      </c>
      <c r="C95" s="53">
        <f>4364055+1409889+7817+2684650+14227+10944+444000+1007723+24592+561576+346750-346750+474193+2156830+25445</f>
        <v>13185941</v>
      </c>
      <c r="D95" s="34" t="e">
        <f>'[1]9.1.1. sz. mell. '!C95+#REF!</f>
        <v>#REF!</v>
      </c>
      <c r="E95" s="43" t="e">
        <f t="shared" si="4"/>
        <v>#REF!</v>
      </c>
      <c r="F95" s="26" t="e">
        <f t="shared" si="3"/>
        <v>#REF!</v>
      </c>
    </row>
    <row r="96" spans="1:6" ht="12" customHeight="1" thickBot="1" x14ac:dyDescent="0.25">
      <c r="A96" s="40" t="s">
        <v>19</v>
      </c>
      <c r="B96" s="83" t="s">
        <v>183</v>
      </c>
      <c r="C96" s="54">
        <f>415496+34588831+4192823+96000+889000+13277327+313996+3082677+698500+16688593+835000+27068590+825500+43854655+45600000+4500000+20525292+45669+157480+54851+3760587+437750+7125983+1438017+300000+49047304+2354100+10000+4070204+259082+8850000+91201-72157+400000-64842+2984246+7332000-346116+100000+10000-7239000+104000+2000000+56189772+23353056+17254240</f>
        <v>397459707</v>
      </c>
      <c r="D96" s="34" t="e">
        <f>'[1]9.1.1. sz. mell. '!C96+#REF!</f>
        <v>#REF!</v>
      </c>
      <c r="E96" s="43" t="e">
        <f t="shared" si="4"/>
        <v>#REF!</v>
      </c>
      <c r="F96" s="26" t="e">
        <f t="shared" si="3"/>
        <v>#REF!</v>
      </c>
    </row>
    <row r="97" spans="1:6" ht="12" customHeight="1" thickBot="1" x14ac:dyDescent="0.25">
      <c r="A97" s="40" t="s">
        <v>21</v>
      </c>
      <c r="B97" s="84" t="s">
        <v>184</v>
      </c>
      <c r="C97" s="59">
        <f>24250000+48100000+3500000</f>
        <v>75850000</v>
      </c>
      <c r="D97" s="34" t="e">
        <f>'[1]9.1.1. sz. mell. '!C97+#REF!</f>
        <v>#REF!</v>
      </c>
      <c r="E97" s="43" t="e">
        <f t="shared" si="4"/>
        <v>#REF!</v>
      </c>
      <c r="F97" s="26" t="e">
        <f t="shared" si="3"/>
        <v>#REF!</v>
      </c>
    </row>
    <row r="98" spans="1:6" ht="12" customHeight="1" thickBot="1" x14ac:dyDescent="0.25">
      <c r="A98" s="40" t="s">
        <v>185</v>
      </c>
      <c r="B98" s="85" t="s">
        <v>186</v>
      </c>
      <c r="C98" s="42">
        <f>SUM(C99:C110)</f>
        <v>234357707</v>
      </c>
      <c r="D98" s="34" t="e">
        <f>'[1]9.1.1. sz. mell. '!C98+#REF!</f>
        <v>#REF!</v>
      </c>
      <c r="E98" s="43" t="e">
        <f t="shared" si="4"/>
        <v>#REF!</v>
      </c>
      <c r="F98" s="26" t="e">
        <f t="shared" si="3"/>
        <v>#REF!</v>
      </c>
    </row>
    <row r="99" spans="1:6" ht="12" customHeight="1" thickBot="1" x14ac:dyDescent="0.25">
      <c r="A99" s="40" t="s">
        <v>25</v>
      </c>
      <c r="B99" s="83" t="s">
        <v>187</v>
      </c>
      <c r="C99" s="59">
        <f>100000+3200000+6500000</f>
        <v>9800000</v>
      </c>
      <c r="D99" s="34" t="e">
        <f>'[1]9.1.1. sz. mell. '!C99+#REF!</f>
        <v>#REF!</v>
      </c>
      <c r="E99" s="43" t="e">
        <f t="shared" si="4"/>
        <v>#REF!</v>
      </c>
      <c r="F99" s="26" t="e">
        <f t="shared" si="3"/>
        <v>#REF!</v>
      </c>
    </row>
    <row r="100" spans="1:6" ht="12" customHeight="1" thickBot="1" x14ac:dyDescent="0.25">
      <c r="A100" s="40" t="s">
        <v>188</v>
      </c>
      <c r="B100" s="86" t="s">
        <v>189</v>
      </c>
      <c r="C100" s="59"/>
      <c r="D100" s="34" t="e">
        <f>'[1]9.1.1. sz. mell. '!C100+#REF!</f>
        <v>#REF!</v>
      </c>
      <c r="E100" s="43" t="e">
        <f t="shared" si="4"/>
        <v>#REF!</v>
      </c>
      <c r="F100" s="26" t="e">
        <f t="shared" si="3"/>
        <v>#REF!</v>
      </c>
    </row>
    <row r="101" spans="1:6" ht="12" customHeight="1" thickBot="1" x14ac:dyDescent="0.25">
      <c r="A101" s="40" t="s">
        <v>190</v>
      </c>
      <c r="B101" s="86" t="s">
        <v>191</v>
      </c>
      <c r="C101" s="59"/>
      <c r="D101" s="34" t="e">
        <f>'[1]9.1.1. sz. mell. '!C101+#REF!</f>
        <v>#REF!</v>
      </c>
      <c r="E101" s="43" t="e">
        <f t="shared" si="4"/>
        <v>#REF!</v>
      </c>
      <c r="F101" s="26" t="e">
        <f t="shared" si="3"/>
        <v>#REF!</v>
      </c>
    </row>
    <row r="102" spans="1:6" ht="12" customHeight="1" thickBot="1" x14ac:dyDescent="0.25">
      <c r="A102" s="40" t="s">
        <v>192</v>
      </c>
      <c r="B102" s="86" t="s">
        <v>193</v>
      </c>
      <c r="C102" s="59"/>
      <c r="D102" s="34" t="e">
        <f>'[1]9.1.1. sz. mell. '!C102+#REF!</f>
        <v>#REF!</v>
      </c>
      <c r="E102" s="43" t="e">
        <f t="shared" si="4"/>
        <v>#REF!</v>
      </c>
      <c r="F102" s="26" t="e">
        <f t="shared" si="3"/>
        <v>#REF!</v>
      </c>
    </row>
    <row r="103" spans="1:6" ht="12" customHeight="1" thickBot="1" x14ac:dyDescent="0.25">
      <c r="A103" s="40" t="s">
        <v>194</v>
      </c>
      <c r="B103" s="87" t="s">
        <v>195</v>
      </c>
      <c r="C103" s="59"/>
      <c r="D103" s="34" t="e">
        <f>'[1]9.1.1. sz. mell. '!C103+#REF!</f>
        <v>#REF!</v>
      </c>
      <c r="E103" s="43" t="e">
        <f t="shared" si="4"/>
        <v>#REF!</v>
      </c>
      <c r="F103" s="26" t="e">
        <f t="shared" si="3"/>
        <v>#REF!</v>
      </c>
    </row>
    <row r="104" spans="1:6" ht="12" customHeight="1" thickBot="1" x14ac:dyDescent="0.25">
      <c r="A104" s="40" t="s">
        <v>196</v>
      </c>
      <c r="B104" s="87" t="s">
        <v>197</v>
      </c>
      <c r="C104" s="59"/>
      <c r="D104" s="34" t="e">
        <f>'[1]9.1.1. sz. mell. '!C104+#REF!</f>
        <v>#REF!</v>
      </c>
      <c r="E104" s="43" t="e">
        <f t="shared" si="4"/>
        <v>#REF!</v>
      </c>
      <c r="F104" s="26" t="e">
        <f t="shared" si="3"/>
        <v>#REF!</v>
      </c>
    </row>
    <row r="105" spans="1:6" ht="12" customHeight="1" thickBot="1" x14ac:dyDescent="0.25">
      <c r="A105" s="40" t="s">
        <v>198</v>
      </c>
      <c r="B105" s="86" t="s">
        <v>199</v>
      </c>
      <c r="C105" s="59">
        <f>523000+67500</f>
        <v>590500</v>
      </c>
      <c r="D105" s="34" t="e">
        <f>'[1]9.1.1. sz. mell. '!C105+#REF!</f>
        <v>#REF!</v>
      </c>
      <c r="E105" s="43" t="e">
        <f t="shared" si="4"/>
        <v>#REF!</v>
      </c>
      <c r="F105" s="26" t="e">
        <f t="shared" si="3"/>
        <v>#REF!</v>
      </c>
    </row>
    <row r="106" spans="1:6" ht="12" customHeight="1" thickBot="1" x14ac:dyDescent="0.25">
      <c r="A106" s="40" t="s">
        <v>200</v>
      </c>
      <c r="B106" s="86" t="s">
        <v>201</v>
      </c>
      <c r="C106" s="59"/>
      <c r="D106" s="34" t="e">
        <f>'[1]9.1.1. sz. mell. '!C106+#REF!</f>
        <v>#REF!</v>
      </c>
      <c r="E106" s="43" t="e">
        <f t="shared" si="4"/>
        <v>#REF!</v>
      </c>
      <c r="F106" s="26" t="e">
        <f t="shared" si="3"/>
        <v>#REF!</v>
      </c>
    </row>
    <row r="107" spans="1:6" ht="12" customHeight="1" thickBot="1" x14ac:dyDescent="0.25">
      <c r="A107" s="40" t="s">
        <v>202</v>
      </c>
      <c r="B107" s="87" t="s">
        <v>203</v>
      </c>
      <c r="C107" s="59">
        <v>400000</v>
      </c>
      <c r="D107" s="34" t="e">
        <f>'[1]9.1.1. sz. mell. '!C107+#REF!</f>
        <v>#REF!</v>
      </c>
      <c r="E107" s="43" t="e">
        <f t="shared" si="4"/>
        <v>#REF!</v>
      </c>
      <c r="F107" s="26" t="e">
        <f t="shared" si="3"/>
        <v>#REF!</v>
      </c>
    </row>
    <row r="108" spans="1:6" ht="12" customHeight="1" thickBot="1" x14ac:dyDescent="0.25">
      <c r="A108" s="88" t="s">
        <v>204</v>
      </c>
      <c r="B108" s="89" t="s">
        <v>205</v>
      </c>
      <c r="C108" s="59"/>
      <c r="D108" s="34" t="e">
        <f>'[1]9.1.1. sz. mell. '!C108+#REF!</f>
        <v>#REF!</v>
      </c>
      <c r="E108" s="43" t="e">
        <f t="shared" si="4"/>
        <v>#REF!</v>
      </c>
      <c r="F108" s="26" t="e">
        <f t="shared" si="3"/>
        <v>#REF!</v>
      </c>
    </row>
    <row r="109" spans="1:6" ht="12" customHeight="1" thickBot="1" x14ac:dyDescent="0.25">
      <c r="A109" s="40" t="s">
        <v>206</v>
      </c>
      <c r="B109" s="89" t="s">
        <v>207</v>
      </c>
      <c r="C109" s="59"/>
      <c r="D109" s="34" t="e">
        <f>'[1]9.1.1. sz. mell. '!C109+#REF!</f>
        <v>#REF!</v>
      </c>
      <c r="E109" s="43" t="e">
        <f t="shared" si="4"/>
        <v>#REF!</v>
      </c>
      <c r="F109" s="26" t="e">
        <f t="shared" si="3"/>
        <v>#REF!</v>
      </c>
    </row>
    <row r="110" spans="1:6" ht="12" customHeight="1" thickBot="1" x14ac:dyDescent="0.25">
      <c r="A110" s="40" t="s">
        <v>208</v>
      </c>
      <c r="B110" s="87" t="s">
        <v>209</v>
      </c>
      <c r="C110" s="48">
        <f>1000000+47869145+6604733+15489215+46984511+23326783+69312000+7332000+1437616+580000+1338067-7332000+9625137</f>
        <v>223567207</v>
      </c>
      <c r="D110" s="34" t="e">
        <f>'[1]9.1.1. sz. mell. '!C110+#REF!</f>
        <v>#REF!</v>
      </c>
      <c r="E110" s="43" t="e">
        <f t="shared" si="4"/>
        <v>#REF!</v>
      </c>
      <c r="F110" s="26" t="e">
        <f t="shared" si="3"/>
        <v>#REF!</v>
      </c>
    </row>
    <row r="111" spans="1:6" ht="12" customHeight="1" thickBot="1" x14ac:dyDescent="0.25">
      <c r="A111" s="40" t="s">
        <v>210</v>
      </c>
      <c r="B111" s="84" t="s">
        <v>211</v>
      </c>
      <c r="C111" s="53">
        <f>SUM(C112:C113)</f>
        <v>112444781</v>
      </c>
      <c r="D111" s="34" t="e">
        <f>'[1]9.1.1. sz. mell. '!C111+#REF!</f>
        <v>#REF!</v>
      </c>
      <c r="E111" s="43" t="e">
        <f t="shared" si="4"/>
        <v>#REF!</v>
      </c>
      <c r="F111" s="26" t="e">
        <f t="shared" si="3"/>
        <v>#REF!</v>
      </c>
    </row>
    <row r="112" spans="1:6" ht="12" customHeight="1" thickBot="1" x14ac:dyDescent="0.25">
      <c r="A112" s="46" t="s">
        <v>212</v>
      </c>
      <c r="B112" s="83" t="s">
        <v>213</v>
      </c>
      <c r="C112" s="54">
        <f>15000000-580000+1410503+2373731-7043400-3015664+1903020-5520064+42419195</f>
        <v>46947321</v>
      </c>
      <c r="D112" s="34" t="e">
        <f>'[1]9.1.1. sz. mell. '!C112+#REF!</f>
        <v>#REF!</v>
      </c>
      <c r="E112" s="43" t="e">
        <f t="shared" si="4"/>
        <v>#REF!</v>
      </c>
      <c r="F112" s="26" t="e">
        <f t="shared" si="3"/>
        <v>#REF!</v>
      </c>
    </row>
    <row r="113" spans="1:6" ht="12" customHeight="1" thickBot="1" x14ac:dyDescent="0.25">
      <c r="A113" s="90" t="s">
        <v>214</v>
      </c>
      <c r="B113" s="91" t="s">
        <v>215</v>
      </c>
      <c r="C113" s="92">
        <f>63390965+131495-200000-100000-3560000-150000+5985000</f>
        <v>65497460</v>
      </c>
      <c r="D113" s="34" t="e">
        <f>'[1]9.1.1. sz. mell. '!C113+#REF!</f>
        <v>#REF!</v>
      </c>
      <c r="E113" s="49" t="e">
        <f t="shared" si="4"/>
        <v>#REF!</v>
      </c>
      <c r="F113" s="26" t="e">
        <f t="shared" si="3"/>
        <v>#REF!</v>
      </c>
    </row>
    <row r="114" spans="1:6" ht="12" customHeight="1" thickBot="1" x14ac:dyDescent="0.25">
      <c r="A114" s="31" t="s">
        <v>27</v>
      </c>
      <c r="B114" s="78" t="s">
        <v>216</v>
      </c>
      <c r="C114" s="33">
        <f>+C115+C117+C119</f>
        <v>1366302869</v>
      </c>
      <c r="D114" s="34" t="e">
        <f>'[1]9.1.1. sz. mell. '!C114+#REF!</f>
        <v>#REF!</v>
      </c>
      <c r="E114" s="34" t="e">
        <f t="shared" si="4"/>
        <v>#REF!</v>
      </c>
      <c r="F114" s="26" t="e">
        <f t="shared" si="3"/>
        <v>#REF!</v>
      </c>
    </row>
    <row r="115" spans="1:6" ht="12" customHeight="1" thickBot="1" x14ac:dyDescent="0.25">
      <c r="A115" s="35" t="s">
        <v>29</v>
      </c>
      <c r="B115" s="83" t="s">
        <v>217</v>
      </c>
      <c r="C115" s="55">
        <f>229989520+300000+13809000+835610+12076323+1270000+359410+4508500+2505001+5000+6704583+82307980+346116+7239000+230000+283798100-23353056+213398050</f>
        <v>836329137</v>
      </c>
      <c r="D115" s="34" t="e">
        <f>'[1]9.1.1. sz. mell. '!C115+#REF!</f>
        <v>#REF!</v>
      </c>
      <c r="E115" s="38" t="e">
        <f t="shared" si="4"/>
        <v>#REF!</v>
      </c>
      <c r="F115" s="26" t="e">
        <f t="shared" si="3"/>
        <v>#REF!</v>
      </c>
    </row>
    <row r="116" spans="1:6" ht="12" customHeight="1" thickBot="1" x14ac:dyDescent="0.25">
      <c r="A116" s="35" t="s">
        <v>31</v>
      </c>
      <c r="B116" s="93" t="s">
        <v>218</v>
      </c>
      <c r="C116" s="55">
        <f>156693000+42191010+12076323+6704583+82307980+283698100-23353056+152706150</f>
        <v>713024090</v>
      </c>
      <c r="D116" s="34" t="e">
        <f>'[1]9.1.1. sz. mell. '!C116+#REF!</f>
        <v>#REF!</v>
      </c>
      <c r="E116" s="43" t="e">
        <f t="shared" si="4"/>
        <v>#REF!</v>
      </c>
      <c r="F116" s="26" t="e">
        <f t="shared" si="3"/>
        <v>#REF!</v>
      </c>
    </row>
    <row r="117" spans="1:6" ht="12" customHeight="1" thickBot="1" x14ac:dyDescent="0.25">
      <c r="A117" s="35" t="s">
        <v>33</v>
      </c>
      <c r="B117" s="93" t="s">
        <v>219</v>
      </c>
      <c r="C117" s="53">
        <f>9517731+51474577+42450993+1905000+81765265+315941060</f>
        <v>503054626</v>
      </c>
      <c r="D117" s="34" t="e">
        <f>'[1]9.1.1. sz. mell. '!C117+#REF!</f>
        <v>#REF!</v>
      </c>
      <c r="E117" s="43" t="e">
        <f t="shared" si="4"/>
        <v>#REF!</v>
      </c>
      <c r="F117" s="26" t="e">
        <f t="shared" si="3"/>
        <v>#REF!</v>
      </c>
    </row>
    <row r="118" spans="1:6" ht="12" customHeight="1" thickBot="1" x14ac:dyDescent="0.25">
      <c r="A118" s="35" t="s">
        <v>35</v>
      </c>
      <c r="B118" s="93" t="s">
        <v>220</v>
      </c>
      <c r="C118" s="48">
        <f>28614577+42450993-1206500+80112238</f>
        <v>149971308</v>
      </c>
      <c r="D118" s="34" t="e">
        <f>'[1]9.1.1. sz. mell. '!C118+#REF!</f>
        <v>#REF!</v>
      </c>
      <c r="E118" s="43" t="e">
        <f t="shared" si="4"/>
        <v>#REF!</v>
      </c>
      <c r="F118" s="26" t="e">
        <f t="shared" si="3"/>
        <v>#REF!</v>
      </c>
    </row>
    <row r="119" spans="1:6" ht="12" customHeight="1" thickBot="1" x14ac:dyDescent="0.25">
      <c r="A119" s="35" t="s">
        <v>37</v>
      </c>
      <c r="B119" s="94" t="s">
        <v>221</v>
      </c>
      <c r="C119" s="48">
        <f>SUM(C120:C127)</f>
        <v>26919106</v>
      </c>
      <c r="D119" s="34" t="e">
        <f>'[1]9.1.1. sz. mell. '!C119+#REF!</f>
        <v>#REF!</v>
      </c>
      <c r="E119" s="43" t="e">
        <f t="shared" si="4"/>
        <v>#REF!</v>
      </c>
      <c r="F119" s="26" t="e">
        <f t="shared" si="3"/>
        <v>#REF!</v>
      </c>
    </row>
    <row r="120" spans="1:6" ht="12" customHeight="1" thickBot="1" x14ac:dyDescent="0.25">
      <c r="A120" s="35" t="s">
        <v>39</v>
      </c>
      <c r="B120" s="95" t="s">
        <v>222</v>
      </c>
      <c r="C120" s="52"/>
      <c r="D120" s="34" t="e">
        <f>'[1]9.1.1. sz. mell. '!C120+#REF!</f>
        <v>#REF!</v>
      </c>
      <c r="E120" s="43" t="e">
        <f t="shared" si="4"/>
        <v>#REF!</v>
      </c>
      <c r="F120" s="26" t="e">
        <f t="shared" si="3"/>
        <v>#REF!</v>
      </c>
    </row>
    <row r="121" spans="1:6" ht="12" customHeight="1" thickBot="1" x14ac:dyDescent="0.25">
      <c r="A121" s="35" t="s">
        <v>223</v>
      </c>
      <c r="B121" s="96" t="s">
        <v>224</v>
      </c>
      <c r="C121" s="52"/>
      <c r="D121" s="34" t="e">
        <f>'[1]9.1.1. sz. mell. '!C121+#REF!</f>
        <v>#REF!</v>
      </c>
      <c r="E121" s="43" t="e">
        <f t="shared" si="4"/>
        <v>#REF!</v>
      </c>
      <c r="F121" s="26" t="e">
        <f t="shared" si="3"/>
        <v>#REF!</v>
      </c>
    </row>
    <row r="122" spans="1:6" ht="12" customHeight="1" thickBot="1" x14ac:dyDescent="0.25">
      <c r="A122" s="35" t="s">
        <v>225</v>
      </c>
      <c r="B122" s="87" t="s">
        <v>197</v>
      </c>
      <c r="C122" s="52"/>
      <c r="D122" s="34" t="e">
        <f>'[1]9.1.1. sz. mell. '!C122+#REF!</f>
        <v>#REF!</v>
      </c>
      <c r="E122" s="43" t="e">
        <f t="shared" si="4"/>
        <v>#REF!</v>
      </c>
      <c r="F122" s="26" t="e">
        <f t="shared" si="3"/>
        <v>#REF!</v>
      </c>
    </row>
    <row r="123" spans="1:6" ht="12" customHeight="1" thickBot="1" x14ac:dyDescent="0.25">
      <c r="A123" s="35" t="s">
        <v>226</v>
      </c>
      <c r="B123" s="87" t="s">
        <v>227</v>
      </c>
      <c r="C123" s="52"/>
      <c r="D123" s="34" t="e">
        <f>'[1]9.1.1. sz. mell. '!C123+#REF!</f>
        <v>#REF!</v>
      </c>
      <c r="E123" s="43" t="e">
        <f t="shared" si="4"/>
        <v>#REF!</v>
      </c>
      <c r="F123" s="26" t="e">
        <f t="shared" si="3"/>
        <v>#REF!</v>
      </c>
    </row>
    <row r="124" spans="1:6" ht="12" customHeight="1" thickBot="1" x14ac:dyDescent="0.25">
      <c r="A124" s="35" t="s">
        <v>228</v>
      </c>
      <c r="B124" s="87" t="s">
        <v>229</v>
      </c>
      <c r="C124" s="52"/>
      <c r="D124" s="34" t="e">
        <f>'[1]9.1.1. sz. mell. '!C124+#REF!</f>
        <v>#REF!</v>
      </c>
      <c r="E124" s="43" t="e">
        <f t="shared" si="4"/>
        <v>#REF!</v>
      </c>
      <c r="F124" s="26" t="e">
        <f t="shared" si="3"/>
        <v>#REF!</v>
      </c>
    </row>
    <row r="125" spans="1:6" ht="12" customHeight="1" thickBot="1" x14ac:dyDescent="0.25">
      <c r="A125" s="35" t="s">
        <v>230</v>
      </c>
      <c r="B125" s="87" t="s">
        <v>203</v>
      </c>
      <c r="C125" s="52"/>
      <c r="D125" s="34" t="e">
        <f>'[1]9.1.1. sz. mell. '!C125+#REF!</f>
        <v>#REF!</v>
      </c>
      <c r="E125" s="43" t="e">
        <f t="shared" si="4"/>
        <v>#REF!</v>
      </c>
      <c r="F125" s="26" t="e">
        <f t="shared" si="3"/>
        <v>#REF!</v>
      </c>
    </row>
    <row r="126" spans="1:6" ht="12" customHeight="1" thickBot="1" x14ac:dyDescent="0.25">
      <c r="A126" s="35" t="s">
        <v>231</v>
      </c>
      <c r="B126" s="87" t="s">
        <v>232</v>
      </c>
      <c r="C126" s="52"/>
      <c r="D126" s="34" t="e">
        <f>'[1]9.1.1. sz. mell. '!C126+#REF!</f>
        <v>#REF!</v>
      </c>
      <c r="E126" s="43" t="e">
        <f t="shared" si="4"/>
        <v>#REF!</v>
      </c>
      <c r="F126" s="26" t="e">
        <f t="shared" si="3"/>
        <v>#REF!</v>
      </c>
    </row>
    <row r="127" spans="1:6" ht="12" customHeight="1" thickBot="1" x14ac:dyDescent="0.25">
      <c r="A127" s="88" t="s">
        <v>233</v>
      </c>
      <c r="B127" s="87" t="s">
        <v>234</v>
      </c>
      <c r="C127" s="59">
        <f>650000+26269106</f>
        <v>26919106</v>
      </c>
      <c r="D127" s="34" t="e">
        <f>'[1]9.1.1. sz. mell. '!C127+#REF!</f>
        <v>#REF!</v>
      </c>
      <c r="E127" s="49" t="e">
        <f t="shared" si="4"/>
        <v>#REF!</v>
      </c>
      <c r="F127" s="26" t="e">
        <f t="shared" si="3"/>
        <v>#REF!</v>
      </c>
    </row>
    <row r="128" spans="1:6" ht="12" customHeight="1" thickBot="1" x14ac:dyDescent="0.25">
      <c r="A128" s="31" t="s">
        <v>41</v>
      </c>
      <c r="B128" s="97" t="s">
        <v>235</v>
      </c>
      <c r="C128" s="33">
        <f>+C93+C114</f>
        <v>2269787719</v>
      </c>
      <c r="D128" s="34" t="e">
        <f>'[1]9.1.1. sz. mell. '!C128+#REF!</f>
        <v>#REF!</v>
      </c>
      <c r="E128" s="34" t="e">
        <f t="shared" si="4"/>
        <v>#REF!</v>
      </c>
      <c r="F128" s="26" t="e">
        <f t="shared" si="3"/>
        <v>#REF!</v>
      </c>
    </row>
    <row r="129" spans="1:9" ht="12" customHeight="1" thickBot="1" x14ac:dyDescent="0.25">
      <c r="A129" s="31" t="s">
        <v>236</v>
      </c>
      <c r="B129" s="97" t="s">
        <v>237</v>
      </c>
      <c r="C129" s="33">
        <f>+C130+C131+C132</f>
        <v>116952500</v>
      </c>
      <c r="D129" s="34" t="e">
        <f>'[1]9.1.1. sz. mell. '!C129+#REF!</f>
        <v>#REF!</v>
      </c>
      <c r="E129" s="34" t="e">
        <f t="shared" si="4"/>
        <v>#REF!</v>
      </c>
      <c r="F129" s="26" t="e">
        <f t="shared" si="3"/>
        <v>#REF!</v>
      </c>
    </row>
    <row r="130" spans="1:9" s="79" customFormat="1" ht="12" customHeight="1" thickBot="1" x14ac:dyDescent="0.25">
      <c r="A130" s="35" t="s">
        <v>57</v>
      </c>
      <c r="B130" s="98" t="s">
        <v>238</v>
      </c>
      <c r="C130" s="48">
        <f>11674500+5278000</f>
        <v>16952500</v>
      </c>
      <c r="D130" s="34" t="e">
        <f>'[1]9.1.1. sz. mell. '!C130+#REF!</f>
        <v>#REF!</v>
      </c>
      <c r="E130" s="38" t="e">
        <f t="shared" si="4"/>
        <v>#REF!</v>
      </c>
      <c r="F130" s="26" t="e">
        <f t="shared" si="3"/>
        <v>#REF!</v>
      </c>
    </row>
    <row r="131" spans="1:9" ht="12" customHeight="1" thickBot="1" x14ac:dyDescent="0.25">
      <c r="A131" s="35" t="s">
        <v>63</v>
      </c>
      <c r="B131" s="98" t="s">
        <v>239</v>
      </c>
      <c r="C131" s="52">
        <v>100000000</v>
      </c>
      <c r="D131" s="34" t="e">
        <f>'[1]9.1.1. sz. mell. '!C131+#REF!</f>
        <v>#REF!</v>
      </c>
      <c r="E131" s="43" t="e">
        <f t="shared" si="4"/>
        <v>#REF!</v>
      </c>
      <c r="F131" s="26" t="e">
        <f t="shared" si="3"/>
        <v>#REF!</v>
      </c>
    </row>
    <row r="132" spans="1:9" ht="12" customHeight="1" thickBot="1" x14ac:dyDescent="0.25">
      <c r="A132" s="88" t="s">
        <v>240</v>
      </c>
      <c r="B132" s="99" t="s">
        <v>241</v>
      </c>
      <c r="C132" s="52"/>
      <c r="D132" s="34" t="e">
        <f>'[1]9.1.1. sz. mell. '!C132+#REF!</f>
        <v>#REF!</v>
      </c>
      <c r="E132" s="49" t="e">
        <f t="shared" si="4"/>
        <v>#REF!</v>
      </c>
      <c r="F132" s="26" t="e">
        <f t="shared" si="3"/>
        <v>#REF!</v>
      </c>
    </row>
    <row r="133" spans="1:9" ht="12" customHeight="1" thickBot="1" x14ac:dyDescent="0.25">
      <c r="A133" s="31" t="s">
        <v>71</v>
      </c>
      <c r="B133" s="97" t="s">
        <v>242</v>
      </c>
      <c r="C133" s="33">
        <f>+C134+C135+C136+C137+C138+C139</f>
        <v>0</v>
      </c>
      <c r="D133" s="34" t="e">
        <f>'[1]9.1.1. sz. mell. '!C133+#REF!</f>
        <v>#REF!</v>
      </c>
      <c r="E133" s="34" t="e">
        <f t="shared" si="4"/>
        <v>#REF!</v>
      </c>
      <c r="F133" s="26" t="e">
        <f t="shared" si="3"/>
        <v>#REF!</v>
      </c>
    </row>
    <row r="134" spans="1:9" ht="12" customHeight="1" thickBot="1" x14ac:dyDescent="0.25">
      <c r="A134" s="35" t="s">
        <v>73</v>
      </c>
      <c r="B134" s="98" t="s">
        <v>243</v>
      </c>
      <c r="C134" s="52"/>
      <c r="D134" s="34" t="e">
        <f>'[1]9.1.1. sz. mell. '!C134+#REF!</f>
        <v>#REF!</v>
      </c>
      <c r="E134" s="38" t="e">
        <f t="shared" si="4"/>
        <v>#REF!</v>
      </c>
      <c r="F134" s="26" t="e">
        <f t="shared" si="3"/>
        <v>#REF!</v>
      </c>
    </row>
    <row r="135" spans="1:9" ht="12" customHeight="1" thickBot="1" x14ac:dyDescent="0.25">
      <c r="A135" s="35" t="s">
        <v>75</v>
      </c>
      <c r="B135" s="98" t="s">
        <v>244</v>
      </c>
      <c r="C135" s="52"/>
      <c r="D135" s="34" t="e">
        <f>'[1]9.1.1. sz. mell. '!C135+#REF!</f>
        <v>#REF!</v>
      </c>
      <c r="E135" s="43" t="e">
        <f t="shared" si="4"/>
        <v>#REF!</v>
      </c>
      <c r="F135" s="26" t="e">
        <f t="shared" si="3"/>
        <v>#REF!</v>
      </c>
    </row>
    <row r="136" spans="1:9" ht="12" customHeight="1" thickBot="1" x14ac:dyDescent="0.25">
      <c r="A136" s="35" t="s">
        <v>77</v>
      </c>
      <c r="B136" s="98" t="s">
        <v>245</v>
      </c>
      <c r="C136" s="52"/>
      <c r="D136" s="34" t="e">
        <f>'[1]9.1.1. sz. mell. '!C136+#REF!</f>
        <v>#REF!</v>
      </c>
      <c r="E136" s="43" t="e">
        <f t="shared" si="4"/>
        <v>#REF!</v>
      </c>
      <c r="F136" s="26" t="e">
        <f t="shared" si="3"/>
        <v>#REF!</v>
      </c>
    </row>
    <row r="137" spans="1:9" ht="12" customHeight="1" thickBot="1" x14ac:dyDescent="0.25">
      <c r="A137" s="35" t="s">
        <v>79</v>
      </c>
      <c r="B137" s="98" t="s">
        <v>246</v>
      </c>
      <c r="C137" s="52"/>
      <c r="D137" s="34" t="e">
        <f>'[1]9.1.1. sz. mell. '!C137+#REF!</f>
        <v>#REF!</v>
      </c>
      <c r="E137" s="43" t="e">
        <f t="shared" si="4"/>
        <v>#REF!</v>
      </c>
      <c r="F137" s="26" t="e">
        <f t="shared" ref="F137:F156" si="5">C137-D137</f>
        <v>#REF!</v>
      </c>
    </row>
    <row r="138" spans="1:9" ht="12" customHeight="1" thickBot="1" x14ac:dyDescent="0.25">
      <c r="A138" s="35" t="s">
        <v>81</v>
      </c>
      <c r="B138" s="98" t="s">
        <v>247</v>
      </c>
      <c r="C138" s="52"/>
      <c r="D138" s="34" t="e">
        <f>'[1]9.1.1. sz. mell. '!C138+#REF!</f>
        <v>#REF!</v>
      </c>
      <c r="E138" s="43" t="e">
        <f t="shared" si="4"/>
        <v>#REF!</v>
      </c>
      <c r="F138" s="26" t="e">
        <f t="shared" si="5"/>
        <v>#REF!</v>
      </c>
    </row>
    <row r="139" spans="1:9" s="79" customFormat="1" ht="12" customHeight="1" thickBot="1" x14ac:dyDescent="0.25">
      <c r="A139" s="88" t="s">
        <v>83</v>
      </c>
      <c r="B139" s="99" t="s">
        <v>248</v>
      </c>
      <c r="C139" s="52"/>
      <c r="D139" s="34" t="e">
        <f>'[1]9.1.1. sz. mell. '!C139+#REF!</f>
        <v>#REF!</v>
      </c>
      <c r="E139" s="49" t="e">
        <f t="shared" si="4"/>
        <v>#REF!</v>
      </c>
      <c r="F139" s="26" t="e">
        <f t="shared" si="5"/>
        <v>#REF!</v>
      </c>
    </row>
    <row r="140" spans="1:9" ht="12" customHeight="1" thickBot="1" x14ac:dyDescent="0.25">
      <c r="A140" s="31" t="s">
        <v>95</v>
      </c>
      <c r="B140" s="97" t="s">
        <v>249</v>
      </c>
      <c r="C140" s="56">
        <f>+C141+C142+C143+C144</f>
        <v>41904332</v>
      </c>
      <c r="D140" s="34" t="e">
        <f>'[1]9.1.1. sz. mell. '!C140+#REF!</f>
        <v>#REF!</v>
      </c>
      <c r="E140" s="34" t="e">
        <f t="shared" si="4"/>
        <v>#REF!</v>
      </c>
      <c r="F140" s="26" t="e">
        <f t="shared" si="5"/>
        <v>#REF!</v>
      </c>
      <c r="I140" s="100"/>
    </row>
    <row r="141" spans="1:9" ht="13.5" thickBot="1" x14ac:dyDescent="0.25">
      <c r="A141" s="35" t="s">
        <v>97</v>
      </c>
      <c r="B141" s="98" t="s">
        <v>250</v>
      </c>
      <c r="C141" s="52"/>
      <c r="D141" s="34" t="e">
        <f>'[1]9.1.1. sz. mell. '!C141+#REF!</f>
        <v>#REF!</v>
      </c>
      <c r="E141" s="38" t="e">
        <f t="shared" si="4"/>
        <v>#REF!</v>
      </c>
      <c r="F141" s="26" t="e">
        <f t="shared" si="5"/>
        <v>#REF!</v>
      </c>
    </row>
    <row r="142" spans="1:9" ht="12" customHeight="1" thickBot="1" x14ac:dyDescent="0.25">
      <c r="A142" s="35" t="s">
        <v>99</v>
      </c>
      <c r="B142" s="98" t="s">
        <v>251</v>
      </c>
      <c r="C142" s="52">
        <f>41904332</f>
        <v>41904332</v>
      </c>
      <c r="D142" s="34" t="e">
        <f>'[1]9.1.1. sz. mell. '!C142+#REF!</f>
        <v>#REF!</v>
      </c>
      <c r="E142" s="43" t="e">
        <f t="shared" si="4"/>
        <v>#REF!</v>
      </c>
      <c r="F142" s="26" t="e">
        <f t="shared" si="5"/>
        <v>#REF!</v>
      </c>
    </row>
    <row r="143" spans="1:9" s="79" customFormat="1" ht="12" customHeight="1" thickBot="1" x14ac:dyDescent="0.25">
      <c r="A143" s="35" t="s">
        <v>101</v>
      </c>
      <c r="B143" s="98" t="s">
        <v>252</v>
      </c>
      <c r="C143" s="52"/>
      <c r="D143" s="34" t="e">
        <f>'[1]9.1.1. sz. mell. '!C143+#REF!</f>
        <v>#REF!</v>
      </c>
      <c r="E143" s="43" t="e">
        <f t="shared" si="4"/>
        <v>#REF!</v>
      </c>
      <c r="F143" s="26" t="e">
        <f t="shared" si="5"/>
        <v>#REF!</v>
      </c>
    </row>
    <row r="144" spans="1:9" s="79" customFormat="1" ht="12" customHeight="1" thickBot="1" x14ac:dyDescent="0.25">
      <c r="A144" s="88" t="s">
        <v>103</v>
      </c>
      <c r="B144" s="99" t="s">
        <v>253</v>
      </c>
      <c r="C144" s="52"/>
      <c r="D144" s="34" t="e">
        <f>'[1]9.1.1. sz. mell. '!C144+#REF!</f>
        <v>#REF!</v>
      </c>
      <c r="E144" s="49" t="e">
        <f t="shared" si="4"/>
        <v>#REF!</v>
      </c>
      <c r="F144" s="26" t="e">
        <f t="shared" si="5"/>
        <v>#REF!</v>
      </c>
    </row>
    <row r="145" spans="1:6" s="79" customFormat="1" ht="12" customHeight="1" thickBot="1" x14ac:dyDescent="0.25">
      <c r="A145" s="31" t="s">
        <v>254</v>
      </c>
      <c r="B145" s="97" t="s">
        <v>255</v>
      </c>
      <c r="C145" s="101">
        <f>+C146+C147+C148+C149+C150</f>
        <v>0</v>
      </c>
      <c r="D145" s="34" t="e">
        <f>'[1]9.1.1. sz. mell. '!C145+#REF!</f>
        <v>#REF!</v>
      </c>
      <c r="E145" s="34" t="e">
        <f t="shared" si="4"/>
        <v>#REF!</v>
      </c>
      <c r="F145" s="26" t="e">
        <f t="shared" si="5"/>
        <v>#REF!</v>
      </c>
    </row>
    <row r="146" spans="1:6" s="79" customFormat="1" ht="12" customHeight="1" thickBot="1" x14ac:dyDescent="0.25">
      <c r="A146" s="35" t="s">
        <v>109</v>
      </c>
      <c r="B146" s="98" t="s">
        <v>256</v>
      </c>
      <c r="C146" s="52"/>
      <c r="D146" s="34" t="e">
        <f>'[1]9.1.1. sz. mell. '!C146+#REF!</f>
        <v>#REF!</v>
      </c>
      <c r="E146" s="38" t="e">
        <f t="shared" si="4"/>
        <v>#REF!</v>
      </c>
      <c r="F146" s="26" t="e">
        <f t="shared" si="5"/>
        <v>#REF!</v>
      </c>
    </row>
    <row r="147" spans="1:6" s="79" customFormat="1" ht="12" customHeight="1" thickBot="1" x14ac:dyDescent="0.25">
      <c r="A147" s="35" t="s">
        <v>111</v>
      </c>
      <c r="B147" s="98" t="s">
        <v>257</v>
      </c>
      <c r="C147" s="52"/>
      <c r="D147" s="34" t="e">
        <f>'[1]9.1.1. sz. mell. '!C147+#REF!</f>
        <v>#REF!</v>
      </c>
      <c r="E147" s="43" t="e">
        <f t="shared" si="4"/>
        <v>#REF!</v>
      </c>
      <c r="F147" s="26" t="e">
        <f t="shared" si="5"/>
        <v>#REF!</v>
      </c>
    </row>
    <row r="148" spans="1:6" s="79" customFormat="1" ht="12" customHeight="1" thickBot="1" x14ac:dyDescent="0.25">
      <c r="A148" s="35" t="s">
        <v>113</v>
      </c>
      <c r="B148" s="98" t="s">
        <v>258</v>
      </c>
      <c r="C148" s="52"/>
      <c r="D148" s="34" t="e">
        <f>'[1]9.1.1. sz. mell. '!C148+#REF!</f>
        <v>#REF!</v>
      </c>
      <c r="E148" s="43" t="e">
        <f t="shared" si="4"/>
        <v>#REF!</v>
      </c>
      <c r="F148" s="26" t="e">
        <f t="shared" si="5"/>
        <v>#REF!</v>
      </c>
    </row>
    <row r="149" spans="1:6" s="79" customFormat="1" ht="12" customHeight="1" thickBot="1" x14ac:dyDescent="0.25">
      <c r="A149" s="35" t="s">
        <v>115</v>
      </c>
      <c r="B149" s="98" t="s">
        <v>259</v>
      </c>
      <c r="C149" s="52"/>
      <c r="D149" s="34" t="e">
        <f>'[1]9.1.1. sz. mell. '!C149+#REF!</f>
        <v>#REF!</v>
      </c>
      <c r="E149" s="43" t="e">
        <f t="shared" si="4"/>
        <v>#REF!</v>
      </c>
      <c r="F149" s="26" t="e">
        <f t="shared" si="5"/>
        <v>#REF!</v>
      </c>
    </row>
    <row r="150" spans="1:6" ht="12.75" customHeight="1" thickBot="1" x14ac:dyDescent="0.25">
      <c r="A150" s="88" t="s">
        <v>260</v>
      </c>
      <c r="B150" s="99" t="s">
        <v>261</v>
      </c>
      <c r="C150" s="62"/>
      <c r="D150" s="34" t="e">
        <f>'[1]9.1.1. sz. mell. '!C150+#REF!</f>
        <v>#REF!</v>
      </c>
      <c r="E150" s="49" t="e">
        <f t="shared" si="4"/>
        <v>#REF!</v>
      </c>
      <c r="F150" s="26" t="e">
        <f t="shared" si="5"/>
        <v>#REF!</v>
      </c>
    </row>
    <row r="151" spans="1:6" ht="12.75" customHeight="1" thickBot="1" x14ac:dyDescent="0.25">
      <c r="A151" s="102" t="s">
        <v>117</v>
      </c>
      <c r="B151" s="97" t="s">
        <v>262</v>
      </c>
      <c r="C151" s="101"/>
      <c r="D151" s="34" t="e">
        <f>'[1]9.1.1. sz. mell. '!C151+#REF!</f>
        <v>#REF!</v>
      </c>
      <c r="E151" s="34" t="e">
        <f t="shared" si="4"/>
        <v>#REF!</v>
      </c>
      <c r="F151" s="26" t="e">
        <f t="shared" si="5"/>
        <v>#REF!</v>
      </c>
    </row>
    <row r="152" spans="1:6" ht="12.75" customHeight="1" thickBot="1" x14ac:dyDescent="0.25">
      <c r="A152" s="102" t="s">
        <v>127</v>
      </c>
      <c r="B152" s="97" t="s">
        <v>263</v>
      </c>
      <c r="C152" s="101"/>
      <c r="D152" s="34" t="e">
        <f>'[1]9.1.1. sz. mell. '!C152+#REF!</f>
        <v>#REF!</v>
      </c>
      <c r="E152" s="103" t="e">
        <f t="shared" si="4"/>
        <v>#REF!</v>
      </c>
      <c r="F152" s="26" t="e">
        <f t="shared" si="5"/>
        <v>#REF!</v>
      </c>
    </row>
    <row r="153" spans="1:6" ht="12" customHeight="1" thickBot="1" x14ac:dyDescent="0.25">
      <c r="A153" s="31" t="s">
        <v>264</v>
      </c>
      <c r="B153" s="97" t="s">
        <v>265</v>
      </c>
      <c r="C153" s="104">
        <f>+C129+C133+C140+C145+C151+C152</f>
        <v>158856832</v>
      </c>
      <c r="D153" s="34" t="e">
        <f>'[1]9.1.1. sz. mell. '!C153+#REF!</f>
        <v>#REF!</v>
      </c>
      <c r="E153" s="34" t="e">
        <f t="shared" si="4"/>
        <v>#REF!</v>
      </c>
      <c r="F153" s="26" t="e">
        <f t="shared" si="5"/>
        <v>#REF!</v>
      </c>
    </row>
    <row r="154" spans="1:6" ht="15" customHeight="1" thickBot="1" x14ac:dyDescent="0.25">
      <c r="A154" s="105" t="s">
        <v>266</v>
      </c>
      <c r="B154" s="106" t="s">
        <v>267</v>
      </c>
      <c r="C154" s="104">
        <f>+C128+C153</f>
        <v>2428644551</v>
      </c>
      <c r="D154" s="34" t="e">
        <f>'[1]9.1.1. sz. mell. '!C154+#REF!</f>
        <v>#REF!</v>
      </c>
      <c r="E154" s="34" t="e">
        <f t="shared" si="4"/>
        <v>#REF!</v>
      </c>
      <c r="F154" s="26" t="e">
        <f t="shared" si="5"/>
        <v>#REF!</v>
      </c>
    </row>
    <row r="155" spans="1:6" ht="13.5" thickBot="1" x14ac:dyDescent="0.25">
      <c r="D155" s="34" t="e">
        <f>'[1]9.1.1. sz. mell. '!C155+#REF!</f>
        <v>#REF!</v>
      </c>
      <c r="E155" s="34" t="e">
        <f t="shared" si="4"/>
        <v>#REF!</v>
      </c>
      <c r="F155" s="26" t="e">
        <f t="shared" si="5"/>
        <v>#REF!</v>
      </c>
    </row>
    <row r="156" spans="1:6" ht="15" customHeight="1" thickBot="1" x14ac:dyDescent="0.25">
      <c r="A156" s="110" t="s">
        <v>268</v>
      </c>
      <c r="B156" s="111"/>
      <c r="C156" s="112">
        <f>5+0.92+1.44</f>
        <v>7.3599999999999994</v>
      </c>
      <c r="D156" s="113" t="e">
        <f>'[1]9.1.1. sz. mell. '!C156+#REF!</f>
        <v>#REF!</v>
      </c>
      <c r="E156" s="34" t="e">
        <f t="shared" si="4"/>
        <v>#REF!</v>
      </c>
      <c r="F156" s="26" t="e">
        <f t="shared" si="5"/>
        <v>#REF!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11. számú melléklet a 27/2019.(IX.16.)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2019-09-17T07:55:52Z</dcterms:created>
  <dcterms:modified xsi:type="dcterms:W3CDTF">2019-09-17T07:55:52Z</dcterms:modified>
</cp:coreProperties>
</file>