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Kiadás" sheetId="1" r:id="rId1"/>
    <sheet name="Bevétel" sheetId="2" r:id="rId2"/>
    <sheet name="Munka2" sheetId="3" r:id="rId3"/>
    <sheet name="Munka9" sheetId="4" r:id="rId4"/>
    <sheet name="Munka1" sheetId="5" r:id="rId5"/>
    <sheet name="Munka3" sheetId="6" r:id="rId6"/>
  </sheets>
  <definedNames>
    <definedName name="_xlnm.Print_Titles" localSheetId="0">'Kiadás'!$1:$1</definedName>
    <definedName name="_xlnm.Print_Area" localSheetId="1">'Bevétel'!$A$1:$D$22</definedName>
    <definedName name="_xlnm.Print_Area" localSheetId="0">'Kiadás'!$A$1:$E$108</definedName>
  </definedNames>
  <calcPr fullCalcOnLoad="1"/>
  <pivotCaches>
    <pivotCache cacheId="1" r:id="rId7"/>
  </pivotCaches>
</workbook>
</file>

<file path=xl/sharedStrings.xml><?xml version="1.0" encoding="utf-8"?>
<sst xmlns="http://schemas.openxmlformats.org/spreadsheetml/2006/main" count="661" uniqueCount="185">
  <si>
    <t>Kormányzati funció</t>
  </si>
  <si>
    <t>Rovatszám</t>
  </si>
  <si>
    <t>Rovat megnevezés</t>
  </si>
  <si>
    <t>Összeg</t>
  </si>
  <si>
    <t>K1101</t>
  </si>
  <si>
    <t>K1107</t>
  </si>
  <si>
    <t>K11</t>
  </si>
  <si>
    <t>K1</t>
  </si>
  <si>
    <t>K2</t>
  </si>
  <si>
    <t>Munkaadókat terhelő járulékok és szociális hozzájárulási adó</t>
  </si>
  <si>
    <t>K312</t>
  </si>
  <si>
    <t xml:space="preserve">Üzemeltetési anyagok beszerzése </t>
  </si>
  <si>
    <t>K313</t>
  </si>
  <si>
    <t>Árubeszerzés</t>
  </si>
  <si>
    <t>K31</t>
  </si>
  <si>
    <t>Készletbeszerzés</t>
  </si>
  <si>
    <t>K321</t>
  </si>
  <si>
    <t>Informatikai szolgáltatások igénybevétele</t>
  </si>
  <si>
    <t>K322</t>
  </si>
  <si>
    <t>K32</t>
  </si>
  <si>
    <t>Kommunikációs szolgáltatások</t>
  </si>
  <si>
    <t>K331</t>
  </si>
  <si>
    <t>Közüzemi díjak</t>
  </si>
  <si>
    <t>K334</t>
  </si>
  <si>
    <t>K337</t>
  </si>
  <si>
    <t>Egyéb szolgáltatások</t>
  </si>
  <si>
    <t>K33</t>
  </si>
  <si>
    <t>Szolgáltatási kiadások</t>
  </si>
  <si>
    <t>K342</t>
  </si>
  <si>
    <t>Reklám és propaganda</t>
  </si>
  <si>
    <t>K352</t>
  </si>
  <si>
    <t>Fizetendő ÁFA</t>
  </si>
  <si>
    <t>K3</t>
  </si>
  <si>
    <t>K512</t>
  </si>
  <si>
    <t>Tartalékok</t>
  </si>
  <si>
    <t xml:space="preserve">B16 </t>
  </si>
  <si>
    <t>B408</t>
  </si>
  <si>
    <t>B63</t>
  </si>
  <si>
    <t>Egyéb működési célú átvett pénzeszközök</t>
  </si>
  <si>
    <t>B8131</t>
  </si>
  <si>
    <t>B111</t>
  </si>
  <si>
    <t xml:space="preserve">Helyi önkormányzatok működésének általános támogatása </t>
  </si>
  <si>
    <t>B113</t>
  </si>
  <si>
    <t xml:space="preserve">Települési Önkormányzatok szociális és gyermekjóléti feladatainak támogatása </t>
  </si>
  <si>
    <t>Falugondnoki szolgálat</t>
  </si>
  <si>
    <t xml:space="preserve">gyermekjóléti szolgálat </t>
  </si>
  <si>
    <t>kistelepülések szociális feladatinak támogatása</t>
  </si>
  <si>
    <t>B114</t>
  </si>
  <si>
    <t xml:space="preserve">Települési Önkormányzat kulturális támogatása </t>
  </si>
  <si>
    <t>B34</t>
  </si>
  <si>
    <t>Vagyoni tupusú adók</t>
  </si>
  <si>
    <t>B351</t>
  </si>
  <si>
    <t xml:space="preserve">Értékesítési és forgalmi adók </t>
  </si>
  <si>
    <t>B354</t>
  </si>
  <si>
    <t>Belföldi gépjárművek adójának a központi költségvetést megillető része 60%</t>
  </si>
  <si>
    <t xml:space="preserve">Kamat bevételek </t>
  </si>
  <si>
    <t>B36</t>
  </si>
  <si>
    <t xml:space="preserve">Egyéb közhatalmi bevételek </t>
  </si>
  <si>
    <t xml:space="preserve">B402 </t>
  </si>
  <si>
    <t>Szolgáltatások ellenértéke</t>
  </si>
  <si>
    <t xml:space="preserve">Egyéb működési célú támogatások bevételei államháztartáson belülről </t>
  </si>
  <si>
    <t>Előző évi költségvetési maradvány igénybevétele</t>
  </si>
  <si>
    <t xml:space="preserve">Össz bevétel: </t>
  </si>
  <si>
    <t>K1108</t>
  </si>
  <si>
    <t>Ruházati költség térítés</t>
  </si>
  <si>
    <t>Béren kívüli juttatások</t>
  </si>
  <si>
    <t>Foglalkoztatottak személyi juttatásai</t>
  </si>
  <si>
    <t>K121</t>
  </si>
  <si>
    <t>Külső személyi juttatások</t>
  </si>
  <si>
    <t xml:space="preserve">Személyi juttatások </t>
  </si>
  <si>
    <t>élelmiszerek</t>
  </si>
  <si>
    <t>Irodaszer,nyomtatványok</t>
  </si>
  <si>
    <t>hajtó és kenőanyag</t>
  </si>
  <si>
    <t xml:space="preserve">Egyéb kommunikációs szolgálatatások </t>
  </si>
  <si>
    <t>víz</t>
  </si>
  <si>
    <t>gáz</t>
  </si>
  <si>
    <t xml:space="preserve"> </t>
  </si>
  <si>
    <t>áram</t>
  </si>
  <si>
    <t>K333</t>
  </si>
  <si>
    <t>Bérleti és lízing díjak</t>
  </si>
  <si>
    <t>Karbantartás, kisjavítás</t>
  </si>
  <si>
    <t>K34</t>
  </si>
  <si>
    <t>Kiküldetések, reklám- és propagandakiadások</t>
  </si>
  <si>
    <t>K353</t>
  </si>
  <si>
    <t>Kamatkiadások</t>
  </si>
  <si>
    <t>K355</t>
  </si>
  <si>
    <t>Egyéb dologi kiadás</t>
  </si>
  <si>
    <t>K35</t>
  </si>
  <si>
    <t>Kölönféle befizetések és egyéb dologi kiadások</t>
  </si>
  <si>
    <t>Dologi kiadások</t>
  </si>
  <si>
    <t>K506</t>
  </si>
  <si>
    <t xml:space="preserve">Gk.adó 60 % </t>
  </si>
  <si>
    <t>K71</t>
  </si>
  <si>
    <t>Egyéb működésű célú támogatások államháztartáson belülre</t>
  </si>
  <si>
    <t>KÖH</t>
  </si>
  <si>
    <t>Óvoda</t>
  </si>
  <si>
    <t>Étkezés - Óvoda</t>
  </si>
  <si>
    <t>Iskola</t>
  </si>
  <si>
    <t>Szoc. Gyermekjóléti</t>
  </si>
  <si>
    <t>házi segítségnyújtás</t>
  </si>
  <si>
    <t>Törvény szerinti illetmények, munkabérek</t>
  </si>
  <si>
    <t>Dologi kiadások összesen</t>
  </si>
  <si>
    <t>K336</t>
  </si>
  <si>
    <t>Szakmai tevékenységet segítő szolgáltatások</t>
  </si>
  <si>
    <t>K48</t>
  </si>
  <si>
    <t>Egyéb nem intézményi ellátások</t>
  </si>
  <si>
    <t>Rendszeres szoc. Segély</t>
  </si>
  <si>
    <t>K45</t>
  </si>
  <si>
    <t>Foglalkoztatással, munkanélküliséggel kapcsolatos ellátások</t>
  </si>
  <si>
    <t>Fogl. Hely. Támogatás</t>
  </si>
  <si>
    <t>K46</t>
  </si>
  <si>
    <t>Lakhatással kapcsolatos ellátások</t>
  </si>
  <si>
    <t>Lakásfenntartási támogatás</t>
  </si>
  <si>
    <t>Közművelődés, közösségi és társadalmi részvétel fejlesztése</t>
  </si>
  <si>
    <t>Könyvtári állomány gyarapítása, nyilvántartása</t>
  </si>
  <si>
    <t xml:space="preserve">  </t>
  </si>
  <si>
    <t>Munkaadókat terhelő járulékok</t>
  </si>
  <si>
    <t xml:space="preserve">választott  tisztségviselők juttatásai </t>
  </si>
  <si>
    <t xml:space="preserve">K12 </t>
  </si>
  <si>
    <t>Ingatlanok felújjítása (vis major)</t>
  </si>
  <si>
    <t>Összesen:</t>
  </si>
  <si>
    <t>Kiadások összes:</t>
  </si>
  <si>
    <t>K351</t>
  </si>
  <si>
    <t>Műk.célu előz.felsz. ÁFA</t>
  </si>
  <si>
    <t>B1</t>
  </si>
  <si>
    <t>Működési célú támogatások államháztartáson belül</t>
  </si>
  <si>
    <t xml:space="preserve">Belföldi gépjárművek adójának a helyi önkormányzatokat megillető rész  40% </t>
  </si>
  <si>
    <t>011130</t>
  </si>
  <si>
    <t>neve</t>
  </si>
  <si>
    <t>igazgatási tev</t>
  </si>
  <si>
    <t>önk elsz. Közp költs</t>
  </si>
  <si>
    <t>018010</t>
  </si>
  <si>
    <t>066020</t>
  </si>
  <si>
    <t>Város és községgazd</t>
  </si>
  <si>
    <t>013320</t>
  </si>
  <si>
    <t>Köztemető</t>
  </si>
  <si>
    <t>064010</t>
  </si>
  <si>
    <t>Közvilágítás</t>
  </si>
  <si>
    <t>072112</t>
  </si>
  <si>
    <t>háziorvos</t>
  </si>
  <si>
    <t>járóbeteg</t>
  </si>
  <si>
    <t>072210</t>
  </si>
  <si>
    <t>074011</t>
  </si>
  <si>
    <t>fogl egészségügy</t>
  </si>
  <si>
    <t>munkanélküliek ellátása</t>
  </si>
  <si>
    <t>egyéb szoc ellátás</t>
  </si>
  <si>
    <t>082091</t>
  </si>
  <si>
    <t>Közművelődés</t>
  </si>
  <si>
    <t>könyvtár</t>
  </si>
  <si>
    <t>082042</t>
  </si>
  <si>
    <t>hulladék gazd</t>
  </si>
  <si>
    <t>051030</t>
  </si>
  <si>
    <t>041233</t>
  </si>
  <si>
    <t>közfoglalkoztatás</t>
  </si>
  <si>
    <t>falubusz</t>
  </si>
  <si>
    <t>közfogi</t>
  </si>
  <si>
    <t>1havi 48000</t>
  </si>
  <si>
    <t>lakbér</t>
  </si>
  <si>
    <t>25000/hó</t>
  </si>
  <si>
    <t>mezőőr?</t>
  </si>
  <si>
    <t xml:space="preserve">tsz </t>
  </si>
  <si>
    <t>mezőőri szolg</t>
  </si>
  <si>
    <t>szocsegély</t>
  </si>
  <si>
    <t>2 hónap</t>
  </si>
  <si>
    <t>12 motorfűrész</t>
  </si>
  <si>
    <t>12 mg projekt</t>
  </si>
  <si>
    <t>maradvány a forrása</t>
  </si>
  <si>
    <t>települési támogatás</t>
  </si>
  <si>
    <t>busz beszerzés</t>
  </si>
  <si>
    <t>K64</t>
  </si>
  <si>
    <t>családseegítés</t>
  </si>
  <si>
    <t>B411</t>
  </si>
  <si>
    <t>Egyéb bevételek</t>
  </si>
  <si>
    <t>Falugondnoki</t>
  </si>
  <si>
    <t>K5</t>
  </si>
  <si>
    <t>K7</t>
  </si>
  <si>
    <t>K6</t>
  </si>
  <si>
    <t>K4</t>
  </si>
  <si>
    <t>ROVAT</t>
  </si>
  <si>
    <t>ÖSSZEG</t>
  </si>
  <si>
    <t>(üres)</t>
  </si>
  <si>
    <t>Végösszeg</t>
  </si>
  <si>
    <t>Összesen</t>
  </si>
  <si>
    <t>Összeg / ÖSSZEG</t>
  </si>
  <si>
    <t>JAVÍTANI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</si>
</sst>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3" fontId="0" fillId="0" borderId="0" xfId="0" applyNumberForma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vertical="center" wrapText="1"/>
    </xf>
    <xf numFmtId="3" fontId="0" fillId="0" borderId="13" xfId="0" applyNumberFormat="1" applyBorder="1" applyAlignment="1">
      <alignment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vertical="center" wrapText="1"/>
    </xf>
    <xf numFmtId="3" fontId="2" fillId="0" borderId="13" xfId="0" applyNumberFormat="1" applyFont="1" applyBorder="1" applyAlignment="1">
      <alignment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vertical="center" wrapText="1"/>
    </xf>
    <xf numFmtId="3" fontId="2" fillId="0" borderId="15" xfId="0" applyNumberFormat="1" applyFont="1" applyBorder="1" applyAlignment="1">
      <alignment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3" fontId="3" fillId="0" borderId="13" xfId="0" applyNumberFormat="1" applyFont="1" applyBorder="1" applyAlignment="1">
      <alignment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6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20" xfId="0" applyNumberFormat="1" applyFont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3" fontId="0" fillId="0" borderId="13" xfId="0" applyNumberFormat="1" applyFill="1" applyBorder="1" applyAlignment="1">
      <alignment vertical="center" wrapText="1"/>
    </xf>
    <xf numFmtId="3" fontId="0" fillId="0" borderId="0" xfId="0" applyNumberFormat="1" applyAlignment="1">
      <alignment horizontal="center" vertical="center" wrapText="1"/>
    </xf>
    <xf numFmtId="3" fontId="2" fillId="0" borderId="0" xfId="0" applyNumberFormat="1" applyFont="1" applyAlignment="1">
      <alignment vertical="center" wrapText="1"/>
    </xf>
    <xf numFmtId="3" fontId="0" fillId="0" borderId="0" xfId="0" applyNumberFormat="1" applyFont="1" applyAlignment="1">
      <alignment vertical="center" wrapText="1"/>
    </xf>
    <xf numFmtId="0" fontId="2" fillId="24" borderId="0" xfId="0" applyFont="1" applyFill="1" applyAlignment="1">
      <alignment vertical="center" wrapText="1"/>
    </xf>
    <xf numFmtId="3" fontId="3" fillId="0" borderId="13" xfId="0" applyNumberFormat="1" applyFont="1" applyFill="1" applyBorder="1" applyAlignment="1">
      <alignment vertical="center" wrapText="1"/>
    </xf>
    <xf numFmtId="3" fontId="0" fillId="0" borderId="13" xfId="0" applyNumberFormat="1" applyFont="1" applyFill="1" applyBorder="1" applyAlignment="1">
      <alignment vertical="center" wrapText="1"/>
    </xf>
    <xf numFmtId="3" fontId="2" fillId="0" borderId="13" xfId="0" applyNumberFormat="1" applyFont="1" applyFill="1" applyBorder="1" applyAlignment="1">
      <alignment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2" xfId="0" applyFill="1" applyBorder="1" applyAlignment="1">
      <alignment vertical="center" wrapText="1"/>
    </xf>
    <xf numFmtId="49" fontId="0" fillId="0" borderId="20" xfId="0" applyNumberForma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vertical="center" wrapText="1"/>
    </xf>
    <xf numFmtId="3" fontId="2" fillId="0" borderId="23" xfId="0" applyNumberFormat="1" applyFont="1" applyFill="1" applyBorder="1" applyAlignment="1">
      <alignment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6" xfId="0" applyFont="1" applyBorder="1" applyAlignment="1">
      <alignment vertical="center" wrapText="1"/>
    </xf>
    <xf numFmtId="49" fontId="0" fillId="0" borderId="24" xfId="0" applyNumberFormat="1" applyFont="1" applyBorder="1" applyAlignment="1">
      <alignment horizontal="center" vertical="center" wrapText="1"/>
    </xf>
    <xf numFmtId="3" fontId="2" fillId="0" borderId="25" xfId="0" applyNumberFormat="1" applyFont="1" applyFill="1" applyBorder="1" applyAlignment="1">
      <alignment vertical="center" wrapText="1"/>
    </xf>
    <xf numFmtId="3" fontId="0" fillId="0" borderId="23" xfId="0" applyNumberFormat="1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26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9" xfId="0" applyNumberFormat="1" applyBorder="1" applyAlignment="1">
      <alignment/>
    </xf>
    <xf numFmtId="0" fontId="0" fillId="0" borderId="30" xfId="0" applyNumberFormat="1" applyBorder="1" applyAlignment="1">
      <alignment/>
    </xf>
    <xf numFmtId="0" fontId="0" fillId="0" borderId="31" xfId="0" applyNumberFormat="1" applyBorder="1" applyAlignment="1">
      <alignment/>
    </xf>
    <xf numFmtId="3" fontId="0" fillId="0" borderId="0" xfId="0" applyNumberFormat="1" applyAlignment="1">
      <alignment/>
    </xf>
    <xf numFmtId="3" fontId="3" fillId="24" borderId="13" xfId="0" applyNumberFormat="1" applyFont="1" applyFill="1" applyBorder="1" applyAlignment="1">
      <alignment vertical="center" wrapText="1"/>
    </xf>
    <xf numFmtId="0" fontId="0" fillId="24" borderId="0" xfId="0" applyFill="1" applyAlignment="1">
      <alignment vertical="center" wrapText="1"/>
    </xf>
    <xf numFmtId="0" fontId="0" fillId="0" borderId="32" xfId="0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0" fillId="0" borderId="16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49" fontId="0" fillId="0" borderId="18" xfId="0" applyNumberFormat="1" applyBorder="1" applyAlignment="1">
      <alignment horizontal="center" vertical="center" wrapText="1"/>
    </xf>
    <xf numFmtId="49" fontId="0" fillId="0" borderId="21" xfId="0" applyNumberFormat="1" applyBorder="1" applyAlignment="1">
      <alignment horizontal="center" vertical="center" wrapText="1"/>
    </xf>
    <xf numFmtId="49" fontId="0" fillId="0" borderId="32" xfId="0" applyNumberFormat="1" applyBorder="1" applyAlignment="1">
      <alignment horizontal="center" vertical="center" wrapText="1"/>
    </xf>
    <xf numFmtId="49" fontId="0" fillId="0" borderId="36" xfId="0" applyNumberForma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49" fontId="2" fillId="0" borderId="36" xfId="0" applyNumberFormat="1" applyFont="1" applyBorder="1" applyAlignment="1">
      <alignment horizontal="center" vertical="center" wrapText="1"/>
    </xf>
    <xf numFmtId="49" fontId="0" fillId="0" borderId="32" xfId="0" applyNumberFormat="1" applyFont="1" applyBorder="1" applyAlignment="1">
      <alignment horizontal="center" vertical="center" wrapText="1"/>
    </xf>
    <xf numFmtId="49" fontId="0" fillId="0" borderId="36" xfId="0" applyNumberFormat="1" applyFont="1" applyBorder="1" applyAlignment="1">
      <alignment horizontal="center" vertical="center" wrapText="1"/>
    </xf>
    <xf numFmtId="49" fontId="2" fillId="0" borderId="37" xfId="0" applyNumberFormat="1" applyFont="1" applyBorder="1" applyAlignment="1">
      <alignment horizontal="center" vertical="center" wrapText="1"/>
    </xf>
    <xf numFmtId="49" fontId="2" fillId="0" borderId="38" xfId="0" applyNumberFormat="1" applyFont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B119" sheet="Munka1"/>
  </cacheSource>
  <cacheFields count="2">
    <cacheField name="ROVAT">
      <sharedItems containsBlank="1" containsMixedTypes="0" count="8">
        <s v="K1"/>
        <m/>
        <s v="K2"/>
        <s v="K3"/>
        <s v="K5"/>
        <s v="K7"/>
        <s v="K4"/>
        <s v="K6"/>
      </sharedItems>
    </cacheField>
    <cacheField name="?SSZEG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Kimutatás7" cacheId="1" applyNumberFormats="0" applyBorderFormats="0" applyFontFormats="0" applyPatternFormats="0" applyAlignmentFormats="0" applyWidthHeightFormats="0" dataCaption="Adatok" showMissing="1" preserveFormatting="1" useAutoFormatting="1" itemPrintTitles="1" compactData="0" updatedVersion="2" indent="0" showMemberPropertyTips="1">
  <location ref="A3:B13" firstHeaderRow="2" firstDataRow="2" firstDataCol="1"/>
  <pivotFields count="2">
    <pivotField axis="axisRow" compact="0" outline="0" subtotalTop="0" showAll="0">
      <items count="9">
        <item x="0"/>
        <item x="2"/>
        <item x="3"/>
        <item x="6"/>
        <item x="4"/>
        <item x="7"/>
        <item x="5"/>
        <item x="1"/>
        <item t="default"/>
      </items>
    </pivotField>
    <pivotField dataField="1" compact="0" outline="0" subtotalTop="0" showAll="0"/>
  </pivotFields>
  <rowFields count="1">
    <field x="0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?sszeg / ?SSZEG" fld="1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1"/>
  <sheetViews>
    <sheetView tabSelected="1" zoomScale="154" zoomScaleNormal="154" zoomScalePageLayoutView="0" workbookViewId="0" topLeftCell="A31">
      <selection activeCell="E43" sqref="E43"/>
    </sheetView>
  </sheetViews>
  <sheetFormatPr defaultColWidth="9.140625" defaultRowHeight="12.75"/>
  <cols>
    <col min="1" max="1" width="12.8515625" style="32" customWidth="1"/>
    <col min="2" max="2" width="14.140625" style="32" customWidth="1"/>
    <col min="3" max="3" width="14.421875" style="2" customWidth="1"/>
    <col min="4" max="4" width="42.57421875" style="3" customWidth="1"/>
    <col min="5" max="5" width="12.57421875" style="4" customWidth="1"/>
    <col min="6" max="6" width="13.7109375" style="3" customWidth="1"/>
    <col min="7" max="7" width="19.421875" style="3" customWidth="1"/>
    <col min="8" max="8" width="20.28125" style="3" customWidth="1"/>
    <col min="9" max="9" width="10.140625" style="4" bestFit="1" customWidth="1"/>
    <col min="10" max="10" width="21.421875" style="3" customWidth="1"/>
    <col min="11" max="16384" width="9.140625" style="3" customWidth="1"/>
  </cols>
  <sheetData>
    <row r="1" spans="1:9" s="1" customFormat="1" ht="26.25" thickBot="1">
      <c r="A1" s="26" t="s">
        <v>0</v>
      </c>
      <c r="B1" s="26" t="s">
        <v>128</v>
      </c>
      <c r="C1" s="7" t="s">
        <v>1</v>
      </c>
      <c r="D1" s="6" t="s">
        <v>2</v>
      </c>
      <c r="E1" s="8" t="s">
        <v>3</v>
      </c>
      <c r="I1" s="39"/>
    </row>
    <row r="2" spans="1:5" ht="12.75">
      <c r="A2" s="29" t="s">
        <v>127</v>
      </c>
      <c r="B2" s="33" t="s">
        <v>129</v>
      </c>
      <c r="C2" s="47" t="s">
        <v>4</v>
      </c>
      <c r="D2" s="12" t="s">
        <v>100</v>
      </c>
      <c r="E2" s="38">
        <f>122000*12</f>
        <v>1464000</v>
      </c>
    </row>
    <row r="3" spans="1:5" ht="12.75">
      <c r="A3" s="79"/>
      <c r="B3" s="80"/>
      <c r="C3" s="11" t="s">
        <v>63</v>
      </c>
      <c r="D3" s="12" t="s">
        <v>64</v>
      </c>
      <c r="E3" s="38">
        <v>30000</v>
      </c>
    </row>
    <row r="4" spans="1:5" ht="12.75">
      <c r="A4" s="81"/>
      <c r="B4" s="82"/>
      <c r="C4" s="11" t="s">
        <v>5</v>
      </c>
      <c r="D4" s="12" t="s">
        <v>65</v>
      </c>
      <c r="E4" s="38">
        <v>96000</v>
      </c>
    </row>
    <row r="5" spans="1:5" ht="12.75">
      <c r="A5" s="83"/>
      <c r="B5" s="84"/>
      <c r="C5" s="14" t="s">
        <v>6</v>
      </c>
      <c r="D5" s="15" t="s">
        <v>66</v>
      </c>
      <c r="E5" s="43">
        <f>SUM(E2:E4)</f>
        <v>1590000</v>
      </c>
    </row>
    <row r="6" spans="1:9" s="22" customFormat="1" ht="12.75">
      <c r="A6" s="85"/>
      <c r="B6" s="86"/>
      <c r="C6" s="20" t="s">
        <v>67</v>
      </c>
      <c r="D6" s="21" t="s">
        <v>117</v>
      </c>
      <c r="E6" s="44">
        <v>1140000</v>
      </c>
      <c r="I6" s="41"/>
    </row>
    <row r="7" spans="1:9" s="5" customFormat="1" ht="12.75">
      <c r="A7" s="83"/>
      <c r="B7" s="84"/>
      <c r="C7" s="14" t="s">
        <v>118</v>
      </c>
      <c r="D7" s="15" t="s">
        <v>68</v>
      </c>
      <c r="E7" s="43">
        <f>SUM(E6)</f>
        <v>1140000</v>
      </c>
      <c r="I7" s="40"/>
    </row>
    <row r="8" spans="1:5" ht="12.75">
      <c r="A8" s="83"/>
      <c r="B8" s="84"/>
      <c r="C8" s="14" t="s">
        <v>7</v>
      </c>
      <c r="D8" s="15" t="s">
        <v>69</v>
      </c>
      <c r="E8" s="43">
        <f>SUM(E5+E7)</f>
        <v>2730000</v>
      </c>
    </row>
    <row r="9" spans="1:9" s="5" customFormat="1" ht="25.5">
      <c r="A9" s="83"/>
      <c r="B9" s="84"/>
      <c r="C9" s="14" t="s">
        <v>8</v>
      </c>
      <c r="D9" s="15" t="s">
        <v>9</v>
      </c>
      <c r="E9" s="43">
        <v>430000</v>
      </c>
      <c r="I9" s="40"/>
    </row>
    <row r="10" spans="1:5" ht="12.75">
      <c r="A10" s="81"/>
      <c r="B10" s="82"/>
      <c r="C10" s="11" t="s">
        <v>10</v>
      </c>
      <c r="D10" s="12" t="s">
        <v>11</v>
      </c>
      <c r="E10" s="38"/>
    </row>
    <row r="11" spans="1:9" s="5" customFormat="1" ht="12.75">
      <c r="A11" s="81"/>
      <c r="B11" s="82"/>
      <c r="C11" s="20" t="s">
        <v>10</v>
      </c>
      <c r="D11" s="12" t="s">
        <v>70</v>
      </c>
      <c r="E11" s="38">
        <v>500000</v>
      </c>
      <c r="I11" s="40"/>
    </row>
    <row r="12" spans="1:5" ht="12.75">
      <c r="A12" s="81"/>
      <c r="B12" s="82"/>
      <c r="C12" s="11" t="s">
        <v>10</v>
      </c>
      <c r="D12" s="12" t="s">
        <v>71</v>
      </c>
      <c r="E12" s="38">
        <v>50000</v>
      </c>
    </row>
    <row r="13" spans="1:5" ht="12.75">
      <c r="A13" s="81"/>
      <c r="B13" s="82"/>
      <c r="C13" s="11" t="s">
        <v>12</v>
      </c>
      <c r="D13" s="12" t="s">
        <v>13</v>
      </c>
      <c r="E13" s="13">
        <v>150000</v>
      </c>
    </row>
    <row r="14" spans="1:5" ht="12.75">
      <c r="A14" s="83"/>
      <c r="B14" s="84"/>
      <c r="C14" s="14" t="s">
        <v>14</v>
      </c>
      <c r="D14" s="15" t="s">
        <v>15</v>
      </c>
      <c r="E14" s="23">
        <f>SUM(E11:E13)</f>
        <v>700000</v>
      </c>
    </row>
    <row r="15" spans="1:5" ht="12.75">
      <c r="A15" s="81"/>
      <c r="B15" s="82"/>
      <c r="C15" s="11" t="s">
        <v>16</v>
      </c>
      <c r="D15" s="12" t="s">
        <v>17</v>
      </c>
      <c r="E15" s="13">
        <v>155000</v>
      </c>
    </row>
    <row r="16" spans="1:5" ht="12.75">
      <c r="A16" s="81"/>
      <c r="B16" s="82"/>
      <c r="C16" s="11" t="s">
        <v>18</v>
      </c>
      <c r="D16" s="12" t="s">
        <v>73</v>
      </c>
      <c r="E16" s="13">
        <v>480000</v>
      </c>
    </row>
    <row r="17" spans="1:5" ht="12.75">
      <c r="A17" s="83"/>
      <c r="B17" s="84"/>
      <c r="C17" s="14" t="s">
        <v>19</v>
      </c>
      <c r="D17" s="15" t="s">
        <v>20</v>
      </c>
      <c r="E17" s="23">
        <f>SUM(E15:E16)</f>
        <v>635000</v>
      </c>
    </row>
    <row r="18" spans="1:5" ht="12.75">
      <c r="A18" s="81"/>
      <c r="B18" s="82"/>
      <c r="C18" s="11" t="s">
        <v>21</v>
      </c>
      <c r="D18" s="12" t="s">
        <v>22</v>
      </c>
      <c r="E18" s="13"/>
    </row>
    <row r="19" spans="1:9" s="5" customFormat="1" ht="12.75">
      <c r="A19" s="81"/>
      <c r="B19" s="82"/>
      <c r="C19" s="20" t="s">
        <v>21</v>
      </c>
      <c r="D19" s="12" t="s">
        <v>74</v>
      </c>
      <c r="E19" s="13">
        <v>30000</v>
      </c>
      <c r="I19" s="40"/>
    </row>
    <row r="20" spans="1:9" s="5" customFormat="1" ht="12.75">
      <c r="A20" s="81"/>
      <c r="B20" s="82"/>
      <c r="C20" s="11" t="s">
        <v>21</v>
      </c>
      <c r="D20" s="12" t="s">
        <v>75</v>
      </c>
      <c r="E20" s="13">
        <v>100000</v>
      </c>
      <c r="I20" s="40"/>
    </row>
    <row r="21" spans="1:5" ht="12.75">
      <c r="A21" s="81"/>
      <c r="B21" s="82"/>
      <c r="C21" s="20" t="s">
        <v>21</v>
      </c>
      <c r="D21" s="12" t="s">
        <v>77</v>
      </c>
      <c r="E21" s="13">
        <v>75000</v>
      </c>
    </row>
    <row r="22" spans="1:9" s="5" customFormat="1" ht="12.75">
      <c r="A22" s="81"/>
      <c r="B22" s="82"/>
      <c r="C22" s="11" t="s">
        <v>78</v>
      </c>
      <c r="D22" s="12" t="s">
        <v>79</v>
      </c>
      <c r="E22" s="13"/>
      <c r="I22" s="40"/>
    </row>
    <row r="23" spans="1:5" ht="12.75">
      <c r="A23" s="81"/>
      <c r="B23" s="82"/>
      <c r="C23" s="11" t="s">
        <v>23</v>
      </c>
      <c r="D23" s="12" t="s">
        <v>80</v>
      </c>
      <c r="E23" s="13">
        <v>50000</v>
      </c>
    </row>
    <row r="24" spans="1:5" ht="12.75">
      <c r="A24" s="81"/>
      <c r="B24" s="82"/>
      <c r="C24" s="11" t="s">
        <v>24</v>
      </c>
      <c r="D24" s="12" t="s">
        <v>25</v>
      </c>
      <c r="E24" s="13">
        <v>150000</v>
      </c>
    </row>
    <row r="25" spans="1:5" ht="12.75">
      <c r="A25" s="83"/>
      <c r="B25" s="84"/>
      <c r="C25" s="14" t="s">
        <v>26</v>
      </c>
      <c r="D25" s="15" t="s">
        <v>27</v>
      </c>
      <c r="E25" s="23">
        <f>SUM(E19:E24)</f>
        <v>405000</v>
      </c>
    </row>
    <row r="26" spans="1:5" ht="12.75">
      <c r="A26" s="81"/>
      <c r="B26" s="82"/>
      <c r="C26" s="11" t="s">
        <v>28</v>
      </c>
      <c r="D26" s="12" t="s">
        <v>29</v>
      </c>
      <c r="E26" s="13">
        <v>100000</v>
      </c>
    </row>
    <row r="27" spans="1:9" s="5" customFormat="1" ht="25.5">
      <c r="A27" s="83"/>
      <c r="B27" s="84"/>
      <c r="C27" s="14" t="s">
        <v>81</v>
      </c>
      <c r="D27" s="15" t="s">
        <v>82</v>
      </c>
      <c r="E27" s="23">
        <f>SUM(E26)</f>
        <v>100000</v>
      </c>
      <c r="I27" s="40"/>
    </row>
    <row r="28" spans="1:6" ht="12.75">
      <c r="A28" s="81"/>
      <c r="B28" s="82"/>
      <c r="C28" s="11" t="s">
        <v>122</v>
      </c>
      <c r="D28" s="12" t="s">
        <v>123</v>
      </c>
      <c r="E28" s="13">
        <v>500000</v>
      </c>
      <c r="F28" s="3">
        <f>(E14+E17+E25+E27)*0.27</f>
        <v>496800.00000000006</v>
      </c>
    </row>
    <row r="29" spans="1:9" s="5" customFormat="1" ht="12.75">
      <c r="A29" s="81"/>
      <c r="B29" s="82"/>
      <c r="C29" s="11" t="s">
        <v>83</v>
      </c>
      <c r="D29" s="12" t="s">
        <v>84</v>
      </c>
      <c r="E29" s="13"/>
      <c r="I29" s="40"/>
    </row>
    <row r="30" spans="1:9" s="5" customFormat="1" ht="12.75">
      <c r="A30" s="81"/>
      <c r="B30" s="82"/>
      <c r="C30" s="11" t="s">
        <v>85</v>
      </c>
      <c r="D30" s="12" t="s">
        <v>86</v>
      </c>
      <c r="E30" s="13">
        <v>50000</v>
      </c>
      <c r="I30" s="40"/>
    </row>
    <row r="31" spans="1:9" s="5" customFormat="1" ht="25.5">
      <c r="A31" s="83"/>
      <c r="B31" s="84"/>
      <c r="C31" s="14" t="s">
        <v>87</v>
      </c>
      <c r="D31" s="15" t="s">
        <v>88</v>
      </c>
      <c r="E31" s="23">
        <f>SUM(E28:E30)</f>
        <v>550000</v>
      </c>
      <c r="I31" s="40"/>
    </row>
    <row r="32" spans="1:5" ht="12.75">
      <c r="A32" s="83"/>
      <c r="B32" s="84"/>
      <c r="C32" s="14" t="s">
        <v>32</v>
      </c>
      <c r="D32" s="15" t="s">
        <v>89</v>
      </c>
      <c r="E32" s="23">
        <f>SUM(E14+E17+E25+E27+E31)</f>
        <v>2390000</v>
      </c>
    </row>
    <row r="33" spans="1:5" ht="12.75">
      <c r="A33" s="81"/>
      <c r="B33" s="82"/>
      <c r="C33" s="20" t="s">
        <v>90</v>
      </c>
      <c r="D33" s="12" t="s">
        <v>34</v>
      </c>
      <c r="E33" s="23">
        <v>1500000</v>
      </c>
    </row>
    <row r="34" spans="1:5" ht="12.75">
      <c r="A34" s="81"/>
      <c r="B34" s="82"/>
      <c r="C34" s="11" t="s">
        <v>90</v>
      </c>
      <c r="D34" s="12" t="s">
        <v>91</v>
      </c>
      <c r="E34" s="23">
        <v>690000</v>
      </c>
    </row>
    <row r="35" spans="1:5" ht="12.75">
      <c r="A35" s="81"/>
      <c r="B35" s="82"/>
      <c r="C35" s="11" t="s">
        <v>92</v>
      </c>
      <c r="D35" s="12" t="s">
        <v>119</v>
      </c>
      <c r="E35" s="23">
        <v>0</v>
      </c>
    </row>
    <row r="36" spans="1:9" s="5" customFormat="1" ht="12.75">
      <c r="A36" s="87"/>
      <c r="B36" s="88"/>
      <c r="C36" s="14"/>
      <c r="D36" s="15" t="s">
        <v>120</v>
      </c>
      <c r="E36" s="16">
        <f>SUM(E8+E9+E32+E33+E34+E35)</f>
        <v>7740000</v>
      </c>
      <c r="I36" s="40"/>
    </row>
    <row r="37" spans="1:5" ht="25.5">
      <c r="A37" s="29" t="s">
        <v>131</v>
      </c>
      <c r="B37" s="33" t="s">
        <v>130</v>
      </c>
      <c r="C37" s="11" t="s">
        <v>90</v>
      </c>
      <c r="D37" s="12" t="s">
        <v>93</v>
      </c>
      <c r="E37" s="13"/>
    </row>
    <row r="38" spans="1:9" s="5" customFormat="1" ht="12.75">
      <c r="A38" s="27"/>
      <c r="B38" s="34"/>
      <c r="C38" s="20" t="s">
        <v>90</v>
      </c>
      <c r="D38" s="12" t="s">
        <v>94</v>
      </c>
      <c r="E38" s="38">
        <v>2914000</v>
      </c>
      <c r="F38" s="5">
        <v>2914000</v>
      </c>
      <c r="I38" s="40"/>
    </row>
    <row r="39" spans="1:5" ht="12.75">
      <c r="A39" s="27"/>
      <c r="B39" s="34"/>
      <c r="C39" s="11" t="s">
        <v>90</v>
      </c>
      <c r="D39" s="12" t="s">
        <v>95</v>
      </c>
      <c r="E39" s="38">
        <v>702000</v>
      </c>
    </row>
    <row r="40" spans="1:5" ht="12.75">
      <c r="A40" s="27"/>
      <c r="B40" s="34"/>
      <c r="C40" s="20" t="s">
        <v>90</v>
      </c>
      <c r="D40" s="12" t="s">
        <v>96</v>
      </c>
      <c r="E40" s="38">
        <v>411000</v>
      </c>
    </row>
    <row r="41" spans="1:9" s="5" customFormat="1" ht="12.75">
      <c r="A41" s="27"/>
      <c r="B41" s="34"/>
      <c r="C41" s="11" t="s">
        <v>90</v>
      </c>
      <c r="D41" s="12" t="s">
        <v>97</v>
      </c>
      <c r="E41" s="38">
        <v>905000</v>
      </c>
      <c r="I41" s="40"/>
    </row>
    <row r="42" spans="1:6" ht="12.75">
      <c r="A42" s="27"/>
      <c r="B42" s="34"/>
      <c r="C42" s="20" t="s">
        <v>90</v>
      </c>
      <c r="D42" s="12" t="s">
        <v>98</v>
      </c>
      <c r="E42" s="38">
        <v>327000</v>
      </c>
      <c r="F42" s="22">
        <f>1364/2</f>
        <v>682</v>
      </c>
    </row>
    <row r="43" spans="1:6" ht="12.75">
      <c r="A43" s="27"/>
      <c r="B43" s="34"/>
      <c r="C43" s="11" t="s">
        <v>90</v>
      </c>
      <c r="D43" s="12" t="s">
        <v>99</v>
      </c>
      <c r="E43" s="38">
        <v>1038000</v>
      </c>
      <c r="F43" s="4">
        <f>SUM(E42:E43)</f>
        <v>1365000</v>
      </c>
    </row>
    <row r="44" spans="1:9" s="5" customFormat="1" ht="12.75">
      <c r="A44" s="28"/>
      <c r="B44" s="35"/>
      <c r="C44" s="20" t="s">
        <v>90</v>
      </c>
      <c r="D44" s="15" t="s">
        <v>120</v>
      </c>
      <c r="E44" s="45">
        <f>SUM(E38:E43)</f>
        <v>6297000</v>
      </c>
      <c r="I44" s="40"/>
    </row>
    <row r="45" spans="1:5" ht="25.5">
      <c r="A45" s="29" t="s">
        <v>132</v>
      </c>
      <c r="B45" s="33" t="s">
        <v>133</v>
      </c>
      <c r="C45" s="11" t="s">
        <v>4</v>
      </c>
      <c r="D45" s="12" t="s">
        <v>100</v>
      </c>
      <c r="E45" s="38">
        <f>122000*12</f>
        <v>1464000</v>
      </c>
    </row>
    <row r="46" spans="1:5" ht="12.75">
      <c r="A46" s="27"/>
      <c r="B46" s="34"/>
      <c r="C46" s="11" t="s">
        <v>5</v>
      </c>
      <c r="D46" s="12" t="s">
        <v>65</v>
      </c>
      <c r="E46" s="38">
        <v>96000</v>
      </c>
    </row>
    <row r="47" spans="1:5" ht="12.75">
      <c r="A47" s="27"/>
      <c r="B47" s="34"/>
      <c r="C47" s="11" t="s">
        <v>63</v>
      </c>
      <c r="D47" s="12" t="s">
        <v>64</v>
      </c>
      <c r="E47" s="38">
        <v>30000</v>
      </c>
    </row>
    <row r="48" spans="1:5" ht="12.75">
      <c r="A48" s="28"/>
      <c r="B48" s="35"/>
      <c r="C48" s="14" t="s">
        <v>6</v>
      </c>
      <c r="D48" s="15" t="s">
        <v>66</v>
      </c>
      <c r="E48" s="43">
        <f>SUM(E45:E47)</f>
        <v>1590000</v>
      </c>
    </row>
    <row r="49" spans="1:5" ht="12.75">
      <c r="A49" s="28"/>
      <c r="B49" s="35"/>
      <c r="C49" s="14" t="s">
        <v>7</v>
      </c>
      <c r="D49" s="15" t="s">
        <v>69</v>
      </c>
      <c r="E49" s="45">
        <f>SUM(E48)</f>
        <v>1590000</v>
      </c>
    </row>
    <row r="50" spans="1:9" s="5" customFormat="1" ht="25.5">
      <c r="A50" s="27"/>
      <c r="B50" s="34"/>
      <c r="C50" s="14" t="s">
        <v>8</v>
      </c>
      <c r="D50" s="15" t="s">
        <v>9</v>
      </c>
      <c r="E50" s="43">
        <v>430000</v>
      </c>
      <c r="I50" s="40"/>
    </row>
    <row r="51" spans="1:5" ht="12.75">
      <c r="A51" s="27"/>
      <c r="B51" s="34"/>
      <c r="C51" s="11" t="s">
        <v>10</v>
      </c>
      <c r="D51" s="12" t="s">
        <v>11</v>
      </c>
      <c r="E51" s="13">
        <v>200000</v>
      </c>
    </row>
    <row r="52" spans="1:9" s="5" customFormat="1" ht="12.75">
      <c r="A52" s="27"/>
      <c r="B52" s="34"/>
      <c r="C52" s="11" t="s">
        <v>12</v>
      </c>
      <c r="D52" s="12" t="s">
        <v>13</v>
      </c>
      <c r="E52" s="13">
        <v>200000</v>
      </c>
      <c r="I52" s="40"/>
    </row>
    <row r="53" spans="1:5" ht="12.75">
      <c r="A53" s="27"/>
      <c r="B53" s="34"/>
      <c r="C53" s="11" t="s">
        <v>18</v>
      </c>
      <c r="D53" s="12" t="s">
        <v>73</v>
      </c>
      <c r="E53" s="13">
        <v>85000</v>
      </c>
    </row>
    <row r="54" spans="1:6" ht="12.75">
      <c r="A54" s="27"/>
      <c r="B54" s="34"/>
      <c r="C54" s="11" t="s">
        <v>23</v>
      </c>
      <c r="D54" s="12" t="s">
        <v>80</v>
      </c>
      <c r="E54" s="13">
        <v>300000</v>
      </c>
      <c r="F54" s="4"/>
    </row>
    <row r="55" spans="1:5" ht="12.75">
      <c r="A55" s="27"/>
      <c r="B55" s="34"/>
      <c r="C55" s="20" t="s">
        <v>122</v>
      </c>
      <c r="D55" s="12" t="s">
        <v>31</v>
      </c>
      <c r="E55" s="13">
        <v>212000</v>
      </c>
    </row>
    <row r="56" spans="1:9" s="5" customFormat="1" ht="12.75">
      <c r="A56" s="28"/>
      <c r="B56" s="35"/>
      <c r="C56" s="14" t="s">
        <v>32</v>
      </c>
      <c r="D56" s="15" t="s">
        <v>101</v>
      </c>
      <c r="E56" s="23">
        <f>SUM(E51:E55)</f>
        <v>997000</v>
      </c>
      <c r="I56" s="40"/>
    </row>
    <row r="57" spans="1:9" s="5" customFormat="1" ht="12.75">
      <c r="A57" s="28"/>
      <c r="B57" s="35"/>
      <c r="C57" s="14"/>
      <c r="D57" s="15" t="s">
        <v>120</v>
      </c>
      <c r="E57" s="16">
        <f>SUM(E49+E50+E56)</f>
        <v>3017000</v>
      </c>
      <c r="I57" s="40"/>
    </row>
    <row r="58" spans="1:9" s="5" customFormat="1" ht="12.75">
      <c r="A58" s="29" t="s">
        <v>134</v>
      </c>
      <c r="B58" s="33" t="s">
        <v>135</v>
      </c>
      <c r="C58" s="11" t="s">
        <v>21</v>
      </c>
      <c r="D58" s="12" t="s">
        <v>22</v>
      </c>
      <c r="E58" s="13"/>
      <c r="I58" s="40"/>
    </row>
    <row r="59" spans="1:5" ht="12.75">
      <c r="A59" s="27"/>
      <c r="B59" s="34"/>
      <c r="C59" s="11"/>
      <c r="D59" s="12" t="s">
        <v>74</v>
      </c>
      <c r="E59" s="13">
        <v>4000</v>
      </c>
    </row>
    <row r="60" spans="1:5" ht="12.75">
      <c r="A60" s="27"/>
      <c r="B60" s="34"/>
      <c r="C60" s="11" t="s">
        <v>76</v>
      </c>
      <c r="D60" s="12" t="s">
        <v>77</v>
      </c>
      <c r="E60" s="13">
        <v>6000</v>
      </c>
    </row>
    <row r="61" spans="1:5" ht="12.75">
      <c r="A61" s="27"/>
      <c r="B61" s="34"/>
      <c r="C61" s="11" t="s">
        <v>122</v>
      </c>
      <c r="D61" s="12" t="s">
        <v>31</v>
      </c>
      <c r="E61" s="13">
        <v>3000</v>
      </c>
    </row>
    <row r="62" spans="1:5" ht="12.75">
      <c r="A62" s="28"/>
      <c r="B62" s="35"/>
      <c r="C62" s="14" t="s">
        <v>32</v>
      </c>
      <c r="D62" s="15" t="s">
        <v>101</v>
      </c>
      <c r="E62" s="16">
        <f>SUM(E59:E61)</f>
        <v>13000</v>
      </c>
    </row>
    <row r="63" spans="1:5" ht="12.75">
      <c r="A63" s="29" t="s">
        <v>136</v>
      </c>
      <c r="B63" s="33" t="s">
        <v>137</v>
      </c>
      <c r="C63" s="11" t="s">
        <v>21</v>
      </c>
      <c r="D63" s="12" t="s">
        <v>22</v>
      </c>
      <c r="E63" s="13"/>
    </row>
    <row r="64" spans="1:5" ht="12.75">
      <c r="A64" s="27"/>
      <c r="B64" s="34"/>
      <c r="C64" s="11"/>
      <c r="D64" s="12" t="s">
        <v>77</v>
      </c>
      <c r="E64" s="13">
        <v>420000</v>
      </c>
    </row>
    <row r="65" spans="1:5" ht="12.75">
      <c r="A65" s="27"/>
      <c r="B65" s="34"/>
      <c r="C65" s="11" t="s">
        <v>122</v>
      </c>
      <c r="D65" s="12" t="s">
        <v>31</v>
      </c>
      <c r="E65" s="13">
        <v>113400</v>
      </c>
    </row>
    <row r="66" spans="1:9" s="5" customFormat="1" ht="12.75">
      <c r="A66" s="28"/>
      <c r="B66" s="35"/>
      <c r="C66" s="14"/>
      <c r="D66" s="15" t="s">
        <v>120</v>
      </c>
      <c r="E66" s="16">
        <f>SUM(E64:E65)</f>
        <v>533400</v>
      </c>
      <c r="I66" s="40"/>
    </row>
    <row r="67" spans="1:5" ht="12.75">
      <c r="A67" s="29" t="s">
        <v>138</v>
      </c>
      <c r="B67" s="33" t="s">
        <v>139</v>
      </c>
      <c r="C67" s="11" t="s">
        <v>102</v>
      </c>
      <c r="D67" s="12" t="s">
        <v>103</v>
      </c>
      <c r="E67" s="16">
        <v>300000</v>
      </c>
    </row>
    <row r="68" spans="1:5" ht="12.75">
      <c r="A68" s="29" t="s">
        <v>141</v>
      </c>
      <c r="B68" s="33" t="s">
        <v>140</v>
      </c>
      <c r="C68" s="11" t="s">
        <v>102</v>
      </c>
      <c r="D68" s="12" t="s">
        <v>103</v>
      </c>
      <c r="E68" s="16">
        <v>40000</v>
      </c>
    </row>
    <row r="69" spans="1:5" ht="25.5">
      <c r="A69" s="29" t="s">
        <v>142</v>
      </c>
      <c r="B69" s="33" t="s">
        <v>143</v>
      </c>
      <c r="C69" s="11" t="s">
        <v>102</v>
      </c>
      <c r="D69" s="12" t="s">
        <v>103</v>
      </c>
      <c r="E69" s="16">
        <v>40000</v>
      </c>
    </row>
    <row r="70" spans="1:7" ht="12.75">
      <c r="A70" s="27">
        <v>107055</v>
      </c>
      <c r="B70" s="33" t="s">
        <v>173</v>
      </c>
      <c r="C70" s="11" t="s">
        <v>4</v>
      </c>
      <c r="D70" s="12" t="s">
        <v>100</v>
      </c>
      <c r="E70" s="13">
        <v>1416000</v>
      </c>
      <c r="F70" s="71">
        <f>12*122000</f>
        <v>1464000</v>
      </c>
      <c r="G70" s="22" t="s">
        <v>184</v>
      </c>
    </row>
    <row r="71" spans="1:5" ht="12.75">
      <c r="A71" s="27"/>
      <c r="B71" s="34"/>
      <c r="C71" s="11" t="s">
        <v>5</v>
      </c>
      <c r="D71" s="12" t="s">
        <v>65</v>
      </c>
      <c r="E71" s="13">
        <v>96000</v>
      </c>
    </row>
    <row r="72" spans="1:5" ht="12.75">
      <c r="A72" s="27"/>
      <c r="B72" s="34"/>
      <c r="C72" s="11" t="s">
        <v>63</v>
      </c>
      <c r="D72" s="12" t="s">
        <v>64</v>
      </c>
      <c r="E72" s="13">
        <v>30000</v>
      </c>
    </row>
    <row r="73" spans="1:9" s="5" customFormat="1" ht="12.75">
      <c r="A73" s="28"/>
      <c r="B73" s="35"/>
      <c r="C73" s="14" t="s">
        <v>7</v>
      </c>
      <c r="D73" s="15" t="s">
        <v>69</v>
      </c>
      <c r="E73" s="43">
        <f>SUM(E70:E72)</f>
        <v>1542000</v>
      </c>
      <c r="F73" s="40">
        <f>E73+E49+E8+E102</f>
        <v>10612000</v>
      </c>
      <c r="I73" s="40"/>
    </row>
    <row r="74" spans="1:9" s="5" customFormat="1" ht="25.5">
      <c r="A74" s="28"/>
      <c r="B74" s="35"/>
      <c r="C74" s="14" t="s">
        <v>8</v>
      </c>
      <c r="D74" s="15" t="s">
        <v>9</v>
      </c>
      <c r="E74" s="43">
        <v>416000</v>
      </c>
      <c r="I74" s="40"/>
    </row>
    <row r="75" spans="1:5" ht="12.75">
      <c r="A75" s="27"/>
      <c r="B75" s="34"/>
      <c r="C75" s="11" t="s">
        <v>10</v>
      </c>
      <c r="D75" s="12" t="s">
        <v>11</v>
      </c>
      <c r="E75" s="13">
        <v>400000</v>
      </c>
    </row>
    <row r="76" spans="1:5" ht="12.75">
      <c r="A76" s="27"/>
      <c r="B76" s="34"/>
      <c r="C76" s="11" t="s">
        <v>23</v>
      </c>
      <c r="D76" s="12" t="s">
        <v>80</v>
      </c>
      <c r="E76" s="13">
        <v>100000</v>
      </c>
    </row>
    <row r="77" spans="1:5" ht="12.75">
      <c r="A77" s="27"/>
      <c r="B77" s="34"/>
      <c r="C77" s="11" t="s">
        <v>24</v>
      </c>
      <c r="D77" s="12" t="s">
        <v>25</v>
      </c>
      <c r="E77" s="13">
        <v>202000</v>
      </c>
    </row>
    <row r="78" spans="1:5" ht="12.75">
      <c r="A78" s="27"/>
      <c r="B78" s="34"/>
      <c r="C78" s="11" t="s">
        <v>30</v>
      </c>
      <c r="D78" s="12" t="s">
        <v>31</v>
      </c>
      <c r="E78" s="13">
        <v>216600</v>
      </c>
    </row>
    <row r="79" spans="1:5" ht="12.75">
      <c r="A79" s="27"/>
      <c r="B79" s="34"/>
      <c r="C79" s="11" t="s">
        <v>85</v>
      </c>
      <c r="D79" s="12" t="s">
        <v>86</v>
      </c>
      <c r="E79" s="13">
        <v>100000</v>
      </c>
    </row>
    <row r="80" spans="1:9" s="5" customFormat="1" ht="12.75">
      <c r="A80" s="28"/>
      <c r="B80" s="35"/>
      <c r="C80" s="14" t="s">
        <v>32</v>
      </c>
      <c r="D80" s="15" t="s">
        <v>89</v>
      </c>
      <c r="E80" s="23">
        <f>SUM(E75:E79)</f>
        <v>1018600</v>
      </c>
      <c r="I80" s="40"/>
    </row>
    <row r="81" spans="1:9" s="5" customFormat="1" ht="12.75">
      <c r="A81" s="28"/>
      <c r="B81" s="35"/>
      <c r="C81" s="14"/>
      <c r="D81" s="15" t="s">
        <v>120</v>
      </c>
      <c r="E81" s="16">
        <f>SUM(E73+E74+E80)</f>
        <v>2976600</v>
      </c>
      <c r="I81" s="40"/>
    </row>
    <row r="82" spans="1:5" ht="25.5">
      <c r="A82" s="27">
        <v>105010</v>
      </c>
      <c r="B82" s="33" t="s">
        <v>144</v>
      </c>
      <c r="C82" s="11" t="s">
        <v>104</v>
      </c>
      <c r="D82" s="12" t="s">
        <v>105</v>
      </c>
      <c r="E82" s="13"/>
    </row>
    <row r="83" spans="1:9" s="5" customFormat="1" ht="12.75">
      <c r="A83" s="27"/>
      <c r="B83" s="34"/>
      <c r="C83" s="11"/>
      <c r="D83" s="12" t="s">
        <v>106</v>
      </c>
      <c r="E83" s="16">
        <v>193000</v>
      </c>
      <c r="I83" s="40"/>
    </row>
    <row r="84" spans="1:5" ht="25.5">
      <c r="A84" s="27">
        <v>107060</v>
      </c>
      <c r="B84" s="33" t="s">
        <v>145</v>
      </c>
      <c r="C84" s="11" t="s">
        <v>104</v>
      </c>
      <c r="D84" s="21" t="s">
        <v>167</v>
      </c>
      <c r="E84" s="45">
        <v>350000</v>
      </c>
    </row>
    <row r="85" spans="1:5" ht="25.5">
      <c r="A85" s="29" t="s">
        <v>146</v>
      </c>
      <c r="B85" s="33" t="s">
        <v>147</v>
      </c>
      <c r="C85" s="11"/>
      <c r="D85" s="12" t="s">
        <v>113</v>
      </c>
      <c r="E85" s="13"/>
    </row>
    <row r="86" spans="1:5" ht="12.75">
      <c r="A86" s="27"/>
      <c r="B86" s="34"/>
      <c r="C86" s="11" t="s">
        <v>21</v>
      </c>
      <c r="D86" s="12" t="s">
        <v>22</v>
      </c>
      <c r="E86" s="13"/>
    </row>
    <row r="87" spans="1:5" ht="12.75">
      <c r="A87" s="27"/>
      <c r="B87" s="34"/>
      <c r="C87" s="11"/>
      <c r="D87" s="12" t="s">
        <v>75</v>
      </c>
      <c r="E87" s="13">
        <v>80000</v>
      </c>
    </row>
    <row r="88" spans="1:5" ht="12.75">
      <c r="A88" s="27"/>
      <c r="B88" s="34"/>
      <c r="C88" s="11"/>
      <c r="D88" s="12" t="s">
        <v>77</v>
      </c>
      <c r="E88" s="13">
        <v>30000</v>
      </c>
    </row>
    <row r="89" spans="1:5" ht="12.75">
      <c r="A89" s="27"/>
      <c r="B89" s="34"/>
      <c r="C89" s="11" t="s">
        <v>122</v>
      </c>
      <c r="D89" s="12" t="s">
        <v>31</v>
      </c>
      <c r="E89" s="13">
        <v>30000</v>
      </c>
    </row>
    <row r="90" spans="1:9" s="5" customFormat="1" ht="12.75">
      <c r="A90" s="28"/>
      <c r="B90" s="35"/>
      <c r="C90" s="14"/>
      <c r="D90" s="15" t="s">
        <v>120</v>
      </c>
      <c r="E90" s="16">
        <f>SUM(E87:E89)</f>
        <v>140000</v>
      </c>
      <c r="I90" s="40"/>
    </row>
    <row r="91" spans="1:9" s="5" customFormat="1" ht="12.75">
      <c r="A91" s="29" t="s">
        <v>149</v>
      </c>
      <c r="B91" s="46" t="s">
        <v>148</v>
      </c>
      <c r="C91" s="47"/>
      <c r="D91" s="48" t="s">
        <v>114</v>
      </c>
      <c r="E91" s="38"/>
      <c r="I91" s="40"/>
    </row>
    <row r="92" spans="1:5" ht="12.75">
      <c r="A92" s="27" t="s">
        <v>115</v>
      </c>
      <c r="B92" s="49"/>
      <c r="C92" s="47" t="s">
        <v>18</v>
      </c>
      <c r="D92" s="48" t="s">
        <v>73</v>
      </c>
      <c r="E92" s="38">
        <v>30000</v>
      </c>
    </row>
    <row r="93" spans="1:5" ht="12.75">
      <c r="A93" s="27"/>
      <c r="B93" s="49"/>
      <c r="C93" s="47" t="s">
        <v>16</v>
      </c>
      <c r="D93" s="48" t="s">
        <v>17</v>
      </c>
      <c r="E93" s="38">
        <v>30000</v>
      </c>
    </row>
    <row r="94" spans="1:5" ht="12.75">
      <c r="A94" s="27"/>
      <c r="B94" s="49"/>
      <c r="C94" s="47" t="s">
        <v>21</v>
      </c>
      <c r="D94" s="48" t="s">
        <v>22</v>
      </c>
      <c r="E94" s="38"/>
    </row>
    <row r="95" spans="1:5" ht="12.75">
      <c r="A95" s="27"/>
      <c r="B95" s="49"/>
      <c r="C95" s="47"/>
      <c r="D95" s="48" t="s">
        <v>75</v>
      </c>
      <c r="E95" s="38">
        <v>80000</v>
      </c>
    </row>
    <row r="96" spans="1:5" ht="12.75">
      <c r="A96" s="27"/>
      <c r="B96" s="49"/>
      <c r="C96" s="47"/>
      <c r="D96" s="48" t="s">
        <v>77</v>
      </c>
      <c r="E96" s="38">
        <v>30000</v>
      </c>
    </row>
    <row r="97" spans="1:5" ht="12.75">
      <c r="A97" s="27"/>
      <c r="B97" s="49"/>
      <c r="C97" s="47" t="s">
        <v>122</v>
      </c>
      <c r="D97" s="48" t="s">
        <v>31</v>
      </c>
      <c r="E97" s="38">
        <v>46000</v>
      </c>
    </row>
    <row r="98" spans="1:9" s="5" customFormat="1" ht="12.75">
      <c r="A98" s="28"/>
      <c r="B98" s="50"/>
      <c r="C98" s="51"/>
      <c r="D98" s="52" t="s">
        <v>120</v>
      </c>
      <c r="E98" s="45">
        <f>SUM(E92:E97)</f>
        <v>216000</v>
      </c>
      <c r="I98" s="40"/>
    </row>
    <row r="99" spans="1:5" ht="12.75">
      <c r="A99" s="29" t="s">
        <v>151</v>
      </c>
      <c r="B99" s="33" t="s">
        <v>150</v>
      </c>
      <c r="C99" s="11" t="s">
        <v>24</v>
      </c>
      <c r="D99" s="12" t="s">
        <v>25</v>
      </c>
      <c r="E99" s="13">
        <v>105000</v>
      </c>
    </row>
    <row r="100" spans="1:5" ht="12.75">
      <c r="A100" s="27"/>
      <c r="B100" s="34"/>
      <c r="C100" s="11" t="s">
        <v>122</v>
      </c>
      <c r="D100" s="12" t="s">
        <v>31</v>
      </c>
      <c r="E100" s="13">
        <v>29000</v>
      </c>
    </row>
    <row r="101" spans="1:9" s="5" customFormat="1" ht="12.75">
      <c r="A101" s="28"/>
      <c r="B101" s="35"/>
      <c r="C101" s="14"/>
      <c r="D101" s="15" t="s">
        <v>120</v>
      </c>
      <c r="E101" s="16">
        <f>SUM(E99:E100)</f>
        <v>134000</v>
      </c>
      <c r="I101" s="40"/>
    </row>
    <row r="102" spans="1:10" ht="25.5" customHeight="1">
      <c r="A102" s="29" t="s">
        <v>152</v>
      </c>
      <c r="B102" s="33" t="s">
        <v>153</v>
      </c>
      <c r="C102" s="11" t="s">
        <v>4</v>
      </c>
      <c r="D102" s="12" t="s">
        <v>100</v>
      </c>
      <c r="E102" s="43">
        <f>2850000+1900000</f>
        <v>4750000</v>
      </c>
      <c r="F102" s="23">
        <f>3*12*79155</f>
        <v>2849580</v>
      </c>
      <c r="G102" s="22" t="s">
        <v>164</v>
      </c>
      <c r="H102" s="22" t="s">
        <v>165</v>
      </c>
      <c r="I102" s="41">
        <f>12*2*79155</f>
        <v>1899720</v>
      </c>
      <c r="J102" s="22" t="s">
        <v>166</v>
      </c>
    </row>
    <row r="103" spans="1:9" ht="12.75">
      <c r="A103" s="28"/>
      <c r="B103" s="35"/>
      <c r="C103" s="14" t="s">
        <v>8</v>
      </c>
      <c r="D103" s="15" t="s">
        <v>116</v>
      </c>
      <c r="E103" s="43">
        <f>385000+256000</f>
        <v>641000</v>
      </c>
      <c r="F103" s="23">
        <f>E103+E74+E50+E9</f>
        <v>1917000</v>
      </c>
      <c r="I103" s="4">
        <f>I102*0.135</f>
        <v>256462.2</v>
      </c>
    </row>
    <row r="104" spans="1:10" ht="12.75">
      <c r="A104" s="27"/>
      <c r="B104" s="34"/>
      <c r="C104" s="11" t="s">
        <v>10</v>
      </c>
      <c r="D104" s="12" t="s">
        <v>11</v>
      </c>
      <c r="E104" s="44">
        <v>656000</v>
      </c>
      <c r="I104" s="4">
        <f>SUM(I102:I103)</f>
        <v>2156182.2</v>
      </c>
      <c r="J104" s="22" t="s">
        <v>166</v>
      </c>
    </row>
    <row r="105" spans="1:5" ht="12.75">
      <c r="A105" s="27"/>
      <c r="B105" s="34"/>
      <c r="C105" s="11" t="s">
        <v>122</v>
      </c>
      <c r="D105" s="12" t="s">
        <v>31</v>
      </c>
      <c r="E105" s="38">
        <v>177000</v>
      </c>
    </row>
    <row r="106" spans="1:9" s="5" customFormat="1" ht="12.75">
      <c r="A106" s="30"/>
      <c r="B106" s="36"/>
      <c r="C106" s="24"/>
      <c r="D106" s="25" t="s">
        <v>120</v>
      </c>
      <c r="E106" s="53">
        <f>SUM(E102:E105)</f>
        <v>6224000</v>
      </c>
      <c r="I106" s="4"/>
    </row>
    <row r="107" spans="1:9" s="5" customFormat="1" ht="12.75">
      <c r="A107" s="27">
        <v>107055</v>
      </c>
      <c r="B107" s="33" t="s">
        <v>173</v>
      </c>
      <c r="C107" s="24" t="s">
        <v>169</v>
      </c>
      <c r="D107" s="25" t="s">
        <v>168</v>
      </c>
      <c r="E107" s="53">
        <v>10000000</v>
      </c>
      <c r="I107" s="4"/>
    </row>
    <row r="108" spans="1:5" ht="13.5" thickBot="1">
      <c r="A108" s="31"/>
      <c r="B108" s="37"/>
      <c r="C108" s="17"/>
      <c r="D108" s="18" t="s">
        <v>121</v>
      </c>
      <c r="E108" s="19">
        <f>SUM(E36+E44+E57+E62+E66+E67+E68+E69+E81+E83+E84+E90+E98+E101+E106)+E107</f>
        <v>38214000</v>
      </c>
    </row>
    <row r="109" ht="12.75">
      <c r="E109" s="4">
        <f>Bevétel!D22-Kiadás!E108</f>
        <v>0</v>
      </c>
    </row>
    <row r="116" spans="1:9" s="5" customFormat="1" ht="12.75">
      <c r="A116" s="32"/>
      <c r="B116" s="32"/>
      <c r="C116" s="2"/>
      <c r="D116" s="3"/>
      <c r="E116" s="4"/>
      <c r="I116" s="40"/>
    </row>
    <row r="127" spans="1:9" s="5" customFormat="1" ht="12.75">
      <c r="A127" s="32"/>
      <c r="B127" s="32"/>
      <c r="C127" s="2"/>
      <c r="D127" s="3"/>
      <c r="E127" s="4"/>
      <c r="I127" s="40"/>
    </row>
    <row r="131" spans="1:9" s="5" customFormat="1" ht="12.75">
      <c r="A131" s="32"/>
      <c r="B131" s="32"/>
      <c r="C131" s="2"/>
      <c r="D131" s="3"/>
      <c r="E131" s="4"/>
      <c r="I131" s="40"/>
    </row>
  </sheetData>
  <sheetProtection/>
  <printOptions/>
  <pageMargins left="0.35433070866141736" right="0.3937007874015748" top="0.984251968503937" bottom="0.7480314960629921" header="0.5118110236220472" footer="0.5118110236220472"/>
  <pageSetup orientation="portrait" paperSize="9" scale="99" r:id="rId1"/>
  <headerFooter alignWithMargins="0">
    <oddHeader>&amp;C&amp;"Arial,Félkövér"Zók költségvetés 2015.
KIADÁSOK</oddHeader>
    <oddFooter>&amp;C&amp;P. oldal</oddFooter>
  </headerFooter>
  <rowBreaks count="1" manualBreakCount="1">
    <brk id="44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29"/>
  <sheetViews>
    <sheetView showGridLines="0" zoomScale="124" zoomScaleNormal="124" zoomScalePageLayoutView="0" workbookViewId="0" topLeftCell="A1">
      <selection activeCell="C25" sqref="C25"/>
    </sheetView>
  </sheetViews>
  <sheetFormatPr defaultColWidth="9.140625" defaultRowHeight="12.75"/>
  <cols>
    <col min="1" max="1" width="18.57421875" style="1" customWidth="1"/>
    <col min="2" max="2" width="10.57421875" style="2" customWidth="1"/>
    <col min="3" max="3" width="42.57421875" style="3" customWidth="1"/>
    <col min="4" max="4" width="15.28125" style="4" customWidth="1"/>
    <col min="5" max="5" width="12.421875" style="4" customWidth="1"/>
    <col min="6" max="7" width="9.140625" style="3" customWidth="1"/>
    <col min="8" max="8" width="12.00390625" style="3" bestFit="1" customWidth="1"/>
    <col min="9" max="16384" width="9.140625" style="3" customWidth="1"/>
  </cols>
  <sheetData>
    <row r="1" spans="1:5" s="1" customFormat="1" ht="26.25" thickBot="1">
      <c r="A1" s="6" t="s">
        <v>0</v>
      </c>
      <c r="B1" s="7" t="s">
        <v>1</v>
      </c>
      <c r="C1" s="6" t="s">
        <v>2</v>
      </c>
      <c r="D1" s="8" t="s">
        <v>3</v>
      </c>
      <c r="E1" s="39"/>
    </row>
    <row r="2" spans="1:4" ht="25.5">
      <c r="A2" s="57" t="s">
        <v>131</v>
      </c>
      <c r="B2" s="9" t="s">
        <v>40</v>
      </c>
      <c r="C2" s="10" t="s">
        <v>41</v>
      </c>
      <c r="D2" s="58">
        <v>7282000</v>
      </c>
    </row>
    <row r="3" spans="1:4" ht="25.5">
      <c r="A3" s="54"/>
      <c r="B3" s="11" t="s">
        <v>42</v>
      </c>
      <c r="C3" s="12" t="s">
        <v>43</v>
      </c>
      <c r="D3" s="45">
        <f>SUM(D4:D7)</f>
        <v>4397000</v>
      </c>
    </row>
    <row r="4" spans="1:4" ht="12.75">
      <c r="A4" s="72"/>
      <c r="B4" s="76"/>
      <c r="C4" s="12" t="s">
        <v>44</v>
      </c>
      <c r="D4" s="38">
        <v>2500000</v>
      </c>
    </row>
    <row r="5" spans="1:4" ht="12.75">
      <c r="A5" s="72"/>
      <c r="B5" s="77"/>
      <c r="C5" s="12" t="s">
        <v>45</v>
      </c>
      <c r="D5" s="38">
        <v>121000</v>
      </c>
    </row>
    <row r="6" spans="1:4" ht="12.75">
      <c r="A6" s="72"/>
      <c r="B6" s="77"/>
      <c r="C6" s="21" t="s">
        <v>170</v>
      </c>
      <c r="D6" s="38">
        <v>120000</v>
      </c>
    </row>
    <row r="7" spans="1:4" ht="12.75">
      <c r="A7" s="72"/>
      <c r="B7" s="78"/>
      <c r="C7" s="12" t="s">
        <v>46</v>
      </c>
      <c r="D7" s="38">
        <v>1656000</v>
      </c>
    </row>
    <row r="8" spans="1:5" s="5" customFormat="1" ht="25.5">
      <c r="A8" s="73"/>
      <c r="B8" s="14" t="s">
        <v>124</v>
      </c>
      <c r="C8" s="21" t="s">
        <v>125</v>
      </c>
      <c r="D8" s="45">
        <f>SUM(D2:D3)</f>
        <v>11679000</v>
      </c>
      <c r="E8" s="40"/>
    </row>
    <row r="9" spans="1:5" ht="12.75">
      <c r="A9" s="72"/>
      <c r="B9" s="11" t="s">
        <v>47</v>
      </c>
      <c r="C9" s="12" t="s">
        <v>48</v>
      </c>
      <c r="D9" s="38">
        <v>600000</v>
      </c>
      <c r="E9" s="41" t="s">
        <v>156</v>
      </c>
    </row>
    <row r="10" spans="1:6" s="5" customFormat="1" ht="25.5">
      <c r="A10" s="73"/>
      <c r="B10" s="20" t="s">
        <v>35</v>
      </c>
      <c r="C10" s="21" t="s">
        <v>60</v>
      </c>
      <c r="D10" s="44">
        <v>908000</v>
      </c>
      <c r="E10" s="3">
        <f>227000*4</f>
        <v>908000</v>
      </c>
      <c r="F10" s="22" t="s">
        <v>161</v>
      </c>
    </row>
    <row r="11" spans="1:5" s="22" customFormat="1" ht="12.75">
      <c r="A11" s="74"/>
      <c r="B11" s="20" t="s">
        <v>49</v>
      </c>
      <c r="C11" s="21" t="s">
        <v>50</v>
      </c>
      <c r="D11" s="44">
        <v>2700000</v>
      </c>
      <c r="E11" s="41"/>
    </row>
    <row r="12" spans="1:4" ht="12.75">
      <c r="A12" s="72"/>
      <c r="B12" s="11" t="s">
        <v>51</v>
      </c>
      <c r="C12" s="12" t="s">
        <v>52</v>
      </c>
      <c r="D12" s="38">
        <v>1400000</v>
      </c>
    </row>
    <row r="13" spans="1:4" ht="25.5">
      <c r="A13" s="72"/>
      <c r="B13" s="11" t="s">
        <v>53</v>
      </c>
      <c r="C13" s="12" t="s">
        <v>54</v>
      </c>
      <c r="D13" s="38">
        <v>690000</v>
      </c>
    </row>
    <row r="14" spans="1:5" ht="25.5">
      <c r="A14" s="72"/>
      <c r="B14" s="11" t="s">
        <v>53</v>
      </c>
      <c r="C14" s="12" t="s">
        <v>126</v>
      </c>
      <c r="D14" s="38">
        <v>460000</v>
      </c>
      <c r="E14" s="41">
        <f>1150000*0.6</f>
        <v>690000</v>
      </c>
    </row>
    <row r="15" spans="1:4" ht="12.75">
      <c r="A15" s="72"/>
      <c r="B15" s="11" t="s">
        <v>56</v>
      </c>
      <c r="C15" s="12" t="s">
        <v>57</v>
      </c>
      <c r="D15" s="38">
        <v>70000</v>
      </c>
    </row>
    <row r="16" spans="1:6" ht="12.75">
      <c r="A16" s="72"/>
      <c r="B16" s="11" t="s">
        <v>58</v>
      </c>
      <c r="C16" s="12" t="s">
        <v>59</v>
      </c>
      <c r="D16" s="38">
        <v>963000</v>
      </c>
      <c r="E16" s="41" t="s">
        <v>157</v>
      </c>
      <c r="F16" s="22" t="s">
        <v>158</v>
      </c>
    </row>
    <row r="17" spans="1:4" ht="12.75">
      <c r="A17" s="72"/>
      <c r="B17" s="11" t="s">
        <v>36</v>
      </c>
      <c r="C17" s="12" t="s">
        <v>55</v>
      </c>
      <c r="D17" s="38">
        <v>50000</v>
      </c>
    </row>
    <row r="18" spans="1:4" ht="12.75">
      <c r="A18" s="72"/>
      <c r="B18" s="55" t="s">
        <v>171</v>
      </c>
      <c r="C18" s="56" t="s">
        <v>172</v>
      </c>
      <c r="D18" s="38">
        <f>1982000+1500000</f>
        <v>3482000</v>
      </c>
    </row>
    <row r="19" spans="1:9" s="5" customFormat="1" ht="12.75">
      <c r="A19" s="73"/>
      <c r="B19" s="20" t="s">
        <v>37</v>
      </c>
      <c r="C19" s="21" t="s">
        <v>38</v>
      </c>
      <c r="D19" s="44">
        <f>1078000+I19</f>
        <v>1741000</v>
      </c>
      <c r="E19" s="40" t="s">
        <v>159</v>
      </c>
      <c r="F19" s="5" t="s">
        <v>155</v>
      </c>
      <c r="G19" s="5">
        <v>1078000</v>
      </c>
      <c r="H19" s="22" t="s">
        <v>160</v>
      </c>
      <c r="I19" s="3">
        <v>663000</v>
      </c>
    </row>
    <row r="20" spans="1:6" ht="12.75">
      <c r="A20" s="72"/>
      <c r="B20" s="11" t="s">
        <v>39</v>
      </c>
      <c r="C20" s="12" t="s">
        <v>61</v>
      </c>
      <c r="D20" s="44">
        <f>11315000+2156000</f>
        <v>13471000</v>
      </c>
      <c r="E20" s="41">
        <v>10000000</v>
      </c>
      <c r="F20" s="22" t="s">
        <v>154</v>
      </c>
    </row>
    <row r="21" spans="1:6" ht="12.75">
      <c r="A21" s="72"/>
      <c r="B21" s="55"/>
      <c r="C21" s="56"/>
      <c r="D21" s="59"/>
      <c r="E21" s="41"/>
      <c r="F21" s="22"/>
    </row>
    <row r="22" spans="1:6" s="5" customFormat="1" ht="13.5" thickBot="1">
      <c r="A22" s="75"/>
      <c r="B22" s="17"/>
      <c r="C22" s="18" t="s">
        <v>62</v>
      </c>
      <c r="D22" s="19">
        <f>SUM(D8:D20)+D21</f>
        <v>38214000</v>
      </c>
      <c r="E22" s="41">
        <v>1315000</v>
      </c>
      <c r="F22" s="22" t="s">
        <v>155</v>
      </c>
    </row>
    <row r="23" ht="12.75">
      <c r="D23" s="4">
        <f>D22-Kiadás!E108</f>
        <v>0</v>
      </c>
    </row>
    <row r="24" spans="5:7" ht="12.75">
      <c r="E24" s="41" t="s">
        <v>162</v>
      </c>
      <c r="F24" s="22" t="s">
        <v>163</v>
      </c>
      <c r="G24" s="3">
        <v>57760</v>
      </c>
    </row>
    <row r="25" ht="12.75">
      <c r="G25" s="3">
        <v>29070</v>
      </c>
    </row>
    <row r="26" spans="1:7" s="5" customFormat="1" ht="12.75">
      <c r="A26" s="1"/>
      <c r="B26" s="2"/>
      <c r="C26" s="3"/>
      <c r="D26" s="4"/>
      <c r="E26" s="40"/>
      <c r="G26" s="5">
        <v>31950</v>
      </c>
    </row>
    <row r="27" ht="12.75">
      <c r="G27" s="3">
        <v>54720</v>
      </c>
    </row>
    <row r="28" spans="1:8" s="5" customFormat="1" ht="12.75">
      <c r="A28" s="1"/>
      <c r="B28" s="2"/>
      <c r="C28" s="3"/>
      <c r="D28" s="4"/>
      <c r="E28" s="40"/>
      <c r="G28" s="42">
        <f>SUM(G24:G27)</f>
        <v>173500</v>
      </c>
      <c r="H28" s="5">
        <f>G28/0.9</f>
        <v>192777.77777777778</v>
      </c>
    </row>
    <row r="29" spans="1:5" s="5" customFormat="1" ht="12.75">
      <c r="A29" s="1"/>
      <c r="B29" s="2"/>
      <c r="C29" s="3"/>
      <c r="D29" s="4"/>
      <c r="E29" s="40"/>
    </row>
    <row r="30" spans="1:5" s="5" customFormat="1" ht="12.75">
      <c r="A30" s="1"/>
      <c r="B30" s="2"/>
      <c r="C30" s="3"/>
      <c r="D30" s="4"/>
      <c r="E30" s="40"/>
    </row>
    <row r="36" spans="1:5" s="5" customFormat="1" ht="12.75">
      <c r="A36" s="1"/>
      <c r="B36" s="2"/>
      <c r="C36" s="3"/>
      <c r="D36" s="4"/>
      <c r="E36" s="40"/>
    </row>
    <row r="39" spans="1:5" s="5" customFormat="1" ht="12.75">
      <c r="A39" s="1"/>
      <c r="B39" s="2"/>
      <c r="C39" s="3"/>
      <c r="D39" s="4"/>
      <c r="E39" s="40"/>
    </row>
    <row r="47" spans="1:5" s="5" customFormat="1" ht="12.75">
      <c r="A47" s="1"/>
      <c r="B47" s="2"/>
      <c r="C47" s="3"/>
      <c r="D47" s="4"/>
      <c r="E47" s="40"/>
    </row>
    <row r="49" spans="1:5" s="5" customFormat="1" ht="12.75">
      <c r="A49" s="1"/>
      <c r="B49" s="2"/>
      <c r="C49" s="3"/>
      <c r="D49" s="4"/>
      <c r="E49" s="40"/>
    </row>
    <row r="53" spans="1:5" s="5" customFormat="1" ht="12.75">
      <c r="A53" s="1"/>
      <c r="B53" s="2"/>
      <c r="C53" s="3"/>
      <c r="D53" s="4"/>
      <c r="E53" s="40"/>
    </row>
    <row r="54" spans="1:5" s="5" customFormat="1" ht="12.75">
      <c r="A54" s="1"/>
      <c r="B54" s="2"/>
      <c r="C54" s="3"/>
      <c r="D54" s="4"/>
      <c r="E54" s="40"/>
    </row>
    <row r="68" spans="1:5" s="5" customFormat="1" ht="12.75">
      <c r="A68" s="1"/>
      <c r="B68" s="2"/>
      <c r="C68" s="3"/>
      <c r="D68" s="4"/>
      <c r="E68" s="40"/>
    </row>
    <row r="69" spans="1:5" s="5" customFormat="1" ht="12.75">
      <c r="A69" s="1"/>
      <c r="B69" s="2"/>
      <c r="C69" s="3"/>
      <c r="D69" s="4"/>
      <c r="E69" s="40"/>
    </row>
    <row r="76" spans="1:5" s="5" customFormat="1" ht="12.75">
      <c r="A76" s="1"/>
      <c r="B76" s="2"/>
      <c r="C76" s="3"/>
      <c r="D76" s="4"/>
      <c r="E76" s="40"/>
    </row>
    <row r="81" spans="1:5" s="5" customFormat="1" ht="12.75">
      <c r="A81" s="1"/>
      <c r="B81" s="2"/>
      <c r="C81" s="3"/>
      <c r="D81" s="4"/>
      <c r="E81" s="40"/>
    </row>
    <row r="91" spans="1:5" s="5" customFormat="1" ht="12.75">
      <c r="A91" s="1"/>
      <c r="B91" s="2"/>
      <c r="C91" s="3"/>
      <c r="D91" s="4"/>
      <c r="E91" s="40"/>
    </row>
    <row r="92" spans="1:5" s="5" customFormat="1" ht="12.75">
      <c r="A92" s="1"/>
      <c r="B92" s="2"/>
      <c r="C92" s="3"/>
      <c r="D92" s="4"/>
      <c r="E92" s="40"/>
    </row>
    <row r="114" spans="1:5" s="5" customFormat="1" ht="12.75">
      <c r="A114" s="1"/>
      <c r="B114" s="2"/>
      <c r="C114" s="3"/>
      <c r="D114" s="4"/>
      <c r="E114" s="40"/>
    </row>
    <row r="125" spans="1:5" s="5" customFormat="1" ht="12.75">
      <c r="A125" s="1"/>
      <c r="B125" s="2"/>
      <c r="C125" s="3"/>
      <c r="D125" s="4"/>
      <c r="E125" s="40"/>
    </row>
    <row r="129" spans="1:5" s="5" customFormat="1" ht="12.75">
      <c r="A129" s="1"/>
      <c r="B129" s="2"/>
      <c r="C129" s="3"/>
      <c r="D129" s="4"/>
      <c r="E129" s="40"/>
    </row>
  </sheetData>
  <sheetProtection/>
  <printOptions/>
  <pageMargins left="0.7480314960629921" right="0.7480314960629921" top="0.984251968503937" bottom="0.984251968503937" header="0.5118110236220472" footer="0.5118110236220472"/>
  <pageSetup orientation="portrait" paperSize="9" r:id="rId1"/>
  <headerFooter alignWithMargins="0">
    <oddHeader>&amp;CZók Község Önkormányzat 
2015.év BEVÉTELEI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" sqref="A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B14"/>
  <sheetViews>
    <sheetView zoomScalePageLayoutView="0" workbookViewId="0" topLeftCell="A1">
      <selection activeCell="E28" sqref="E28"/>
    </sheetView>
  </sheetViews>
  <sheetFormatPr defaultColWidth="9.140625" defaultRowHeight="12.75"/>
  <cols>
    <col min="1" max="1" width="17.00390625" style="0" bestFit="1" customWidth="1"/>
    <col min="2" max="2" width="10.140625" style="0" bestFit="1" customWidth="1"/>
  </cols>
  <sheetData>
    <row r="3" spans="1:2" ht="12.75">
      <c r="A3" s="62" t="s">
        <v>183</v>
      </c>
      <c r="B3" s="65"/>
    </row>
    <row r="4" spans="1:2" ht="12.75">
      <c r="A4" s="62" t="s">
        <v>178</v>
      </c>
      <c r="B4" s="65" t="s">
        <v>182</v>
      </c>
    </row>
    <row r="5" spans="1:2" ht="12.75">
      <c r="A5" s="61" t="s">
        <v>7</v>
      </c>
      <c r="B5" s="66">
        <v>10612000</v>
      </c>
    </row>
    <row r="6" spans="1:2" ht="12.75">
      <c r="A6" s="63" t="s">
        <v>8</v>
      </c>
      <c r="B6" s="67">
        <v>1917000</v>
      </c>
    </row>
    <row r="7" spans="1:2" ht="12.75">
      <c r="A7" s="63" t="s">
        <v>32</v>
      </c>
      <c r="B7" s="67">
        <v>6655000</v>
      </c>
    </row>
    <row r="8" spans="1:2" ht="12.75">
      <c r="A8" s="63" t="s">
        <v>177</v>
      </c>
      <c r="B8" s="67">
        <v>543000</v>
      </c>
    </row>
    <row r="9" spans="1:2" ht="12.75">
      <c r="A9" s="63" t="s">
        <v>174</v>
      </c>
      <c r="B9" s="67">
        <v>6987000</v>
      </c>
    </row>
    <row r="10" spans="1:2" ht="12.75">
      <c r="A10" s="63" t="s">
        <v>176</v>
      </c>
      <c r="B10" s="67">
        <v>10000000</v>
      </c>
    </row>
    <row r="11" spans="1:2" ht="12.75">
      <c r="A11" s="63" t="s">
        <v>175</v>
      </c>
      <c r="B11" s="67"/>
    </row>
    <row r="12" spans="1:2" ht="12.75">
      <c r="A12" s="63" t="s">
        <v>180</v>
      </c>
      <c r="B12" s="67">
        <v>79482600</v>
      </c>
    </row>
    <row r="13" spans="1:2" ht="12.75">
      <c r="A13" s="64" t="s">
        <v>181</v>
      </c>
      <c r="B13" s="68">
        <v>116196600</v>
      </c>
    </row>
    <row r="14" ht="12.75">
      <c r="B14" s="69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19"/>
  <sheetViews>
    <sheetView zoomScalePageLayoutView="0" workbookViewId="0" topLeftCell="A1">
      <selection activeCell="A1" sqref="A1:B119"/>
    </sheetView>
  </sheetViews>
  <sheetFormatPr defaultColWidth="9.140625" defaultRowHeight="12.75"/>
  <cols>
    <col min="2" max="2" width="42.8515625" style="0" customWidth="1"/>
  </cols>
  <sheetData>
    <row r="1" spans="1:2" ht="12.75">
      <c r="A1" s="60" t="s">
        <v>178</v>
      </c>
      <c r="B1" s="60" t="s">
        <v>179</v>
      </c>
    </row>
    <row r="2" spans="1:2" ht="12.75">
      <c r="A2" s="60" t="s">
        <v>7</v>
      </c>
      <c r="B2" s="38">
        <f>122000*12</f>
        <v>1464000</v>
      </c>
    </row>
    <row r="3" spans="1:2" ht="12.75">
      <c r="A3" s="60" t="s">
        <v>7</v>
      </c>
      <c r="B3" s="38">
        <v>30000</v>
      </c>
    </row>
    <row r="4" spans="1:2" ht="12.75">
      <c r="A4" s="60" t="s">
        <v>7</v>
      </c>
      <c r="B4" s="38">
        <v>96000</v>
      </c>
    </row>
    <row r="5" ht="12.75">
      <c r="B5" s="43">
        <f>SUM(B2:B4)</f>
        <v>1590000</v>
      </c>
    </row>
    <row r="6" spans="1:2" ht="12.75">
      <c r="A6" s="60" t="s">
        <v>7</v>
      </c>
      <c r="B6" s="44">
        <v>1140000</v>
      </c>
    </row>
    <row r="7" spans="1:2" ht="12.75">
      <c r="A7" s="60"/>
      <c r="B7" s="43">
        <f>SUM(B6)</f>
        <v>1140000</v>
      </c>
    </row>
    <row r="8" ht="12.75">
      <c r="B8" s="43">
        <f>SUM(B5+B7)</f>
        <v>2730000</v>
      </c>
    </row>
    <row r="9" spans="1:2" ht="12.75">
      <c r="A9" s="60" t="s">
        <v>8</v>
      </c>
      <c r="B9" s="43">
        <v>430000</v>
      </c>
    </row>
    <row r="10" spans="1:2" ht="12.75">
      <c r="A10" s="60"/>
      <c r="B10" s="38"/>
    </row>
    <row r="11" spans="1:2" ht="12.75">
      <c r="A11" s="60" t="s">
        <v>32</v>
      </c>
      <c r="B11" s="38">
        <v>500000</v>
      </c>
    </row>
    <row r="12" spans="1:2" ht="12.75">
      <c r="A12" s="60" t="s">
        <v>32</v>
      </c>
      <c r="B12" s="38">
        <v>50000</v>
      </c>
    </row>
    <row r="13" spans="1:2" ht="12.75">
      <c r="A13" s="60" t="s">
        <v>32</v>
      </c>
      <c r="B13" s="13"/>
    </row>
    <row r="14" spans="1:2" ht="12.75">
      <c r="A14" s="60" t="s">
        <v>32</v>
      </c>
      <c r="B14" s="13">
        <v>150000</v>
      </c>
    </row>
    <row r="15" ht="12.75">
      <c r="B15" s="23">
        <f>SUM(B11:B14)</f>
        <v>700000</v>
      </c>
    </row>
    <row r="16" spans="1:2" ht="12.75">
      <c r="A16" s="60" t="s">
        <v>32</v>
      </c>
      <c r="B16" s="13">
        <v>155000</v>
      </c>
    </row>
    <row r="17" spans="1:2" ht="12.75">
      <c r="A17" s="60" t="s">
        <v>32</v>
      </c>
      <c r="B17" s="13">
        <v>480000</v>
      </c>
    </row>
    <row r="18" ht="12.75">
      <c r="B18" s="23">
        <f>SUM(B16:B17)</f>
        <v>635000</v>
      </c>
    </row>
    <row r="19" ht="12.75">
      <c r="B19" s="13"/>
    </row>
    <row r="20" spans="1:2" ht="12.75">
      <c r="A20" s="60" t="s">
        <v>32</v>
      </c>
      <c r="B20" s="13">
        <v>30000</v>
      </c>
    </row>
    <row r="21" spans="1:2" ht="12.75">
      <c r="A21" s="60" t="s">
        <v>32</v>
      </c>
      <c r="B21" s="13">
        <v>100000</v>
      </c>
    </row>
    <row r="22" spans="1:2" ht="12.75">
      <c r="A22" s="60" t="s">
        <v>32</v>
      </c>
      <c r="B22" s="13">
        <v>75000</v>
      </c>
    </row>
    <row r="23" spans="1:2" ht="12.75">
      <c r="A23" s="60" t="s">
        <v>32</v>
      </c>
      <c r="B23" s="13"/>
    </row>
    <row r="24" spans="1:2" ht="12.75">
      <c r="A24" s="60" t="s">
        <v>32</v>
      </c>
      <c r="B24" s="13">
        <v>50000</v>
      </c>
    </row>
    <row r="25" spans="1:2" ht="12.75">
      <c r="A25" s="60" t="s">
        <v>32</v>
      </c>
      <c r="B25" s="13">
        <v>150000</v>
      </c>
    </row>
    <row r="26" ht="12.75">
      <c r="B26" s="23">
        <f>SUM(B20:B25)</f>
        <v>405000</v>
      </c>
    </row>
    <row r="27" spans="1:2" ht="12.75">
      <c r="A27" s="60" t="s">
        <v>32</v>
      </c>
      <c r="B27" s="13">
        <v>100000</v>
      </c>
    </row>
    <row r="28" ht="12.75">
      <c r="B28" s="23">
        <f>SUM(B27)</f>
        <v>100000</v>
      </c>
    </row>
    <row r="29" spans="1:2" ht="12.75">
      <c r="A29" s="60" t="s">
        <v>32</v>
      </c>
      <c r="B29" s="13">
        <v>500000</v>
      </c>
    </row>
    <row r="30" spans="1:2" ht="12.75">
      <c r="A30" s="60" t="s">
        <v>32</v>
      </c>
      <c r="B30" s="13"/>
    </row>
    <row r="31" spans="1:2" ht="12.75">
      <c r="A31" s="60" t="s">
        <v>32</v>
      </c>
      <c r="B31" s="13">
        <v>50000</v>
      </c>
    </row>
    <row r="32" ht="12.75">
      <c r="B32" s="23">
        <f>SUM(B29:B31)</f>
        <v>550000</v>
      </c>
    </row>
    <row r="33" ht="12.75">
      <c r="B33" s="23">
        <f>SUM(B15+B18+B26+B28+B32)</f>
        <v>2390000</v>
      </c>
    </row>
    <row r="34" ht="12.75">
      <c r="B34" s="23"/>
    </row>
    <row r="35" spans="1:2" ht="12.75">
      <c r="A35" s="60" t="s">
        <v>174</v>
      </c>
      <c r="B35" s="23">
        <v>690000</v>
      </c>
    </row>
    <row r="36" spans="1:2" ht="12.75">
      <c r="A36" s="60" t="s">
        <v>175</v>
      </c>
      <c r="B36" s="70"/>
    </row>
    <row r="37" ht="12.75">
      <c r="B37" s="16">
        <f>SUM(B8+B9+B33+B34+B35+B36)</f>
        <v>6240000</v>
      </c>
    </row>
    <row r="38" ht="12.75">
      <c r="B38" s="13"/>
    </row>
    <row r="39" spans="1:2" ht="12.75">
      <c r="A39" s="60" t="s">
        <v>174</v>
      </c>
      <c r="B39" s="38">
        <v>2914000</v>
      </c>
    </row>
    <row r="40" spans="1:2" ht="12.75">
      <c r="A40" s="60" t="s">
        <v>174</v>
      </c>
      <c r="B40" s="38">
        <v>702000</v>
      </c>
    </row>
    <row r="41" spans="1:2" ht="12.75">
      <c r="A41" s="60" t="s">
        <v>174</v>
      </c>
      <c r="B41" s="38">
        <v>411000</v>
      </c>
    </row>
    <row r="42" spans="1:2" ht="12.75">
      <c r="A42" s="60" t="s">
        <v>174</v>
      </c>
      <c r="B42" s="38">
        <v>905000</v>
      </c>
    </row>
    <row r="43" spans="1:2" ht="12.75">
      <c r="A43" s="60" t="s">
        <v>174</v>
      </c>
      <c r="B43" s="38">
        <v>327000</v>
      </c>
    </row>
    <row r="44" spans="1:2" ht="12.75">
      <c r="A44" s="60" t="s">
        <v>174</v>
      </c>
      <c r="B44" s="38">
        <v>1038000</v>
      </c>
    </row>
    <row r="45" ht="12.75">
      <c r="B45" s="45">
        <f>SUM(B39:B44)</f>
        <v>6297000</v>
      </c>
    </row>
    <row r="46" spans="1:2" ht="12.75">
      <c r="A46" s="60" t="s">
        <v>7</v>
      </c>
      <c r="B46" s="38">
        <f>122000*12</f>
        <v>1464000</v>
      </c>
    </row>
    <row r="47" spans="1:2" ht="12.75">
      <c r="A47" s="60" t="s">
        <v>7</v>
      </c>
      <c r="B47" s="38">
        <v>96000</v>
      </c>
    </row>
    <row r="48" spans="1:2" ht="12.75">
      <c r="A48" s="60" t="s">
        <v>7</v>
      </c>
      <c r="B48" s="38">
        <v>30000</v>
      </c>
    </row>
    <row r="49" ht="12.75">
      <c r="B49" s="43">
        <f>SUM(B46:B48)</f>
        <v>1590000</v>
      </c>
    </row>
    <row r="50" ht="12.75">
      <c r="B50" s="45">
        <f>SUM(B49)</f>
        <v>1590000</v>
      </c>
    </row>
    <row r="51" spans="1:2" ht="12.75">
      <c r="A51" s="60" t="s">
        <v>8</v>
      </c>
      <c r="B51" s="43">
        <v>430000</v>
      </c>
    </row>
    <row r="52" spans="1:2" ht="12.75">
      <c r="A52" s="60" t="s">
        <v>32</v>
      </c>
      <c r="B52" s="13">
        <v>200000</v>
      </c>
    </row>
    <row r="53" spans="1:2" ht="12.75">
      <c r="A53" s="60" t="s">
        <v>32</v>
      </c>
      <c r="B53" s="13">
        <v>200000</v>
      </c>
    </row>
    <row r="54" spans="1:2" ht="12.75">
      <c r="A54" s="60" t="s">
        <v>32</v>
      </c>
      <c r="B54" s="13">
        <v>85000</v>
      </c>
    </row>
    <row r="55" spans="1:2" ht="12.75">
      <c r="A55" s="60" t="s">
        <v>32</v>
      </c>
      <c r="B55" s="13">
        <v>300000</v>
      </c>
    </row>
    <row r="56" spans="1:2" ht="12.75">
      <c r="A56" s="60" t="s">
        <v>32</v>
      </c>
      <c r="B56" s="13">
        <v>212000</v>
      </c>
    </row>
    <row r="57" ht="12.75">
      <c r="B57" s="23">
        <f>SUM(B52:B56)</f>
        <v>997000</v>
      </c>
    </row>
    <row r="58" ht="12.75">
      <c r="B58" s="16">
        <f>SUM(B50+B51+B57)</f>
        <v>3017000</v>
      </c>
    </row>
    <row r="59" ht="12.75">
      <c r="B59" s="13"/>
    </row>
    <row r="60" spans="1:2" ht="12.75">
      <c r="A60" s="60" t="s">
        <v>32</v>
      </c>
      <c r="B60" s="13">
        <v>4000</v>
      </c>
    </row>
    <row r="61" spans="1:2" ht="12.75">
      <c r="A61" s="60" t="s">
        <v>32</v>
      </c>
      <c r="B61" s="13">
        <v>6000</v>
      </c>
    </row>
    <row r="62" spans="1:2" ht="12.75">
      <c r="A62" s="60" t="s">
        <v>32</v>
      </c>
      <c r="B62" s="13">
        <v>3000</v>
      </c>
    </row>
    <row r="63" ht="12.75">
      <c r="B63" s="16">
        <f>SUM(B60:B62)</f>
        <v>13000</v>
      </c>
    </row>
    <row r="64" spans="1:2" ht="12.75">
      <c r="A64" s="60" t="s">
        <v>32</v>
      </c>
      <c r="B64" s="13"/>
    </row>
    <row r="65" spans="1:2" ht="12.75">
      <c r="A65" s="60" t="s">
        <v>32</v>
      </c>
      <c r="B65" s="13">
        <v>420000</v>
      </c>
    </row>
    <row r="66" spans="1:2" ht="12.75">
      <c r="A66" s="60" t="s">
        <v>32</v>
      </c>
      <c r="B66" s="13">
        <v>113400</v>
      </c>
    </row>
    <row r="67" ht="12.75">
      <c r="B67" s="16">
        <f>SUM(B65:B66)</f>
        <v>533400</v>
      </c>
    </row>
    <row r="68" spans="1:2" ht="12.75">
      <c r="A68" s="60" t="s">
        <v>32</v>
      </c>
      <c r="B68" s="16">
        <v>300000</v>
      </c>
    </row>
    <row r="69" spans="1:2" ht="12.75">
      <c r="A69" s="60" t="s">
        <v>32</v>
      </c>
      <c r="B69" s="16">
        <v>40000</v>
      </c>
    </row>
    <row r="70" spans="1:2" ht="12.75">
      <c r="A70" s="60" t="s">
        <v>32</v>
      </c>
      <c r="B70" s="16">
        <v>40000</v>
      </c>
    </row>
    <row r="71" spans="1:2" ht="12.75">
      <c r="A71" s="60" t="s">
        <v>7</v>
      </c>
      <c r="B71" s="13">
        <v>1416000</v>
      </c>
    </row>
    <row r="72" spans="1:2" ht="12.75">
      <c r="A72" s="60" t="s">
        <v>7</v>
      </c>
      <c r="B72" s="13">
        <v>96000</v>
      </c>
    </row>
    <row r="73" spans="1:2" ht="12.75">
      <c r="A73" s="60" t="s">
        <v>7</v>
      </c>
      <c r="B73" s="13">
        <v>30000</v>
      </c>
    </row>
    <row r="74" ht="12.75">
      <c r="B74" s="23">
        <f>SUM(B71:B73)</f>
        <v>1542000</v>
      </c>
    </row>
    <row r="75" spans="1:2" ht="12.75">
      <c r="A75" s="60" t="s">
        <v>8</v>
      </c>
      <c r="B75" s="23">
        <v>416000</v>
      </c>
    </row>
    <row r="76" spans="1:2" ht="12.75">
      <c r="A76" s="60" t="s">
        <v>32</v>
      </c>
      <c r="B76" s="13">
        <v>400000</v>
      </c>
    </row>
    <row r="77" spans="1:2" ht="12.75">
      <c r="A77" s="60" t="s">
        <v>32</v>
      </c>
      <c r="B77" s="13">
        <v>100000</v>
      </c>
    </row>
    <row r="78" spans="1:2" ht="12.75">
      <c r="A78" s="60" t="s">
        <v>32</v>
      </c>
      <c r="B78" s="13">
        <v>202000</v>
      </c>
    </row>
    <row r="79" spans="1:2" ht="12.75">
      <c r="A79" s="60" t="s">
        <v>32</v>
      </c>
      <c r="B79" s="13">
        <v>216600</v>
      </c>
    </row>
    <row r="80" spans="1:2" ht="12.75">
      <c r="A80" s="60" t="s">
        <v>32</v>
      </c>
      <c r="B80" s="13">
        <v>100000</v>
      </c>
    </row>
    <row r="81" ht="12.75">
      <c r="B81" s="23">
        <f>SUM(B76:B80)</f>
        <v>1018600</v>
      </c>
    </row>
    <row r="82" ht="12.75">
      <c r="B82" s="16">
        <f>SUM(B74+B75+B81)</f>
        <v>2976600</v>
      </c>
    </row>
    <row r="83" spans="1:2" ht="12.75">
      <c r="A83" s="60" t="s">
        <v>177</v>
      </c>
      <c r="B83" s="13"/>
    </row>
    <row r="84" spans="1:2" ht="12.75">
      <c r="A84" s="60" t="s">
        <v>177</v>
      </c>
      <c r="B84" s="16">
        <v>193000</v>
      </c>
    </row>
    <row r="85" spans="1:2" ht="12.75">
      <c r="A85" s="60" t="s">
        <v>177</v>
      </c>
      <c r="B85" s="45">
        <v>350000</v>
      </c>
    </row>
    <row r="86" spans="1:2" ht="12.75">
      <c r="A86" s="60" t="s">
        <v>177</v>
      </c>
      <c r="B86" s="16"/>
    </row>
    <row r="87" spans="1:2" ht="12.75">
      <c r="A87" s="60" t="s">
        <v>177</v>
      </c>
      <c r="B87" s="13"/>
    </row>
    <row r="88" ht="12.75">
      <c r="B88" s="13"/>
    </row>
    <row r="89" ht="12.75">
      <c r="B89" s="16">
        <f>SUM(B87:B88)</f>
        <v>0</v>
      </c>
    </row>
    <row r="90" spans="1:2" ht="12.75">
      <c r="A90" s="60" t="s">
        <v>177</v>
      </c>
      <c r="B90" s="13"/>
    </row>
    <row r="91" spans="1:2" ht="12.75">
      <c r="A91" s="60" t="s">
        <v>177</v>
      </c>
      <c r="B91" s="16"/>
    </row>
    <row r="92" spans="1:2" ht="12.75">
      <c r="A92" s="60" t="s">
        <v>177</v>
      </c>
      <c r="B92" s="13"/>
    </row>
    <row r="93" spans="1:2" ht="12.75">
      <c r="A93" s="60" t="s">
        <v>177</v>
      </c>
      <c r="B93" s="16"/>
    </row>
    <row r="94" spans="1:2" ht="12.75">
      <c r="A94" s="60" t="s">
        <v>177</v>
      </c>
      <c r="B94" s="13"/>
    </row>
    <row r="95" ht="12.75">
      <c r="B95" s="13"/>
    </row>
    <row r="96" spans="1:2" ht="12.75">
      <c r="A96" s="60" t="s">
        <v>32</v>
      </c>
      <c r="B96" s="13">
        <v>80000</v>
      </c>
    </row>
    <row r="97" spans="1:2" ht="12.75">
      <c r="A97" s="60" t="s">
        <v>32</v>
      </c>
      <c r="B97" s="13">
        <v>30000</v>
      </c>
    </row>
    <row r="98" spans="1:2" ht="12.75">
      <c r="A98" s="60" t="s">
        <v>32</v>
      </c>
      <c r="B98" s="13"/>
    </row>
    <row r="99" spans="1:2" ht="12.75">
      <c r="A99" s="60" t="s">
        <v>32</v>
      </c>
      <c r="B99" s="13">
        <v>30000</v>
      </c>
    </row>
    <row r="100" ht="12.75">
      <c r="B100" s="16">
        <f>SUM(B96:B99)</f>
        <v>140000</v>
      </c>
    </row>
    <row r="101" ht="12.75">
      <c r="B101" s="38"/>
    </row>
    <row r="102" spans="1:2" ht="12.75">
      <c r="A102" s="60" t="s">
        <v>32</v>
      </c>
      <c r="B102" s="38">
        <v>30000</v>
      </c>
    </row>
    <row r="103" spans="1:2" ht="12.75">
      <c r="A103" s="60" t="s">
        <v>32</v>
      </c>
      <c r="B103" s="38">
        <v>30000</v>
      </c>
    </row>
    <row r="104" ht="12.75">
      <c r="B104" s="38"/>
    </row>
    <row r="105" spans="1:2" ht="12.75">
      <c r="A105" s="60" t="s">
        <v>32</v>
      </c>
      <c r="B105" s="38">
        <v>80000</v>
      </c>
    </row>
    <row r="106" spans="1:2" ht="12.75">
      <c r="A106" s="60" t="s">
        <v>32</v>
      </c>
      <c r="B106" s="38">
        <v>30000</v>
      </c>
    </row>
    <row r="107" spans="1:2" ht="12.75">
      <c r="A107" s="60" t="s">
        <v>32</v>
      </c>
      <c r="B107" s="38">
        <v>46000</v>
      </c>
    </row>
    <row r="108" ht="12.75">
      <c r="B108" s="45">
        <f>SUM(B102:B107)</f>
        <v>216000</v>
      </c>
    </row>
    <row r="109" spans="1:2" ht="12.75">
      <c r="A109" s="60" t="s">
        <v>32</v>
      </c>
      <c r="B109" s="13">
        <v>105000</v>
      </c>
    </row>
    <row r="110" spans="1:2" ht="12.75">
      <c r="A110" s="60" t="s">
        <v>32</v>
      </c>
      <c r="B110" s="13">
        <v>29000</v>
      </c>
    </row>
    <row r="111" ht="12.75">
      <c r="B111" s="16">
        <f>SUM(B109:B110)</f>
        <v>134000</v>
      </c>
    </row>
    <row r="112" spans="1:2" ht="12.75">
      <c r="A112" s="60" t="s">
        <v>7</v>
      </c>
      <c r="B112" s="43">
        <f>2850000+1900000</f>
        <v>4750000</v>
      </c>
    </row>
    <row r="113" spans="1:2" ht="12.75">
      <c r="A113" s="60" t="s">
        <v>8</v>
      </c>
      <c r="B113" s="43">
        <f>385000+256000</f>
        <v>641000</v>
      </c>
    </row>
    <row r="114" spans="1:2" ht="12.75">
      <c r="A114" s="60" t="s">
        <v>32</v>
      </c>
      <c r="B114" s="44">
        <v>656000</v>
      </c>
    </row>
    <row r="115" spans="1:2" ht="12.75">
      <c r="A115" s="60" t="s">
        <v>32</v>
      </c>
      <c r="B115" s="38">
        <v>177000</v>
      </c>
    </row>
    <row r="116" ht="12.75">
      <c r="B116" s="53">
        <f>SUM(B112:B115)</f>
        <v>6224000</v>
      </c>
    </row>
    <row r="117" spans="1:2" ht="12.75">
      <c r="A117" s="60" t="s">
        <v>176</v>
      </c>
      <c r="B117" s="53">
        <v>10000000</v>
      </c>
    </row>
    <row r="118" spans="1:2" ht="12.75">
      <c r="A118" s="60" t="s">
        <v>174</v>
      </c>
      <c r="B118" s="53"/>
    </row>
    <row r="119" ht="13.5" thickBot="1">
      <c r="B119" s="19">
        <f>SUM(B37+B45+B58+B63+B67+B68+B69+B70+B82+B84+B85+B86+B89+B91+B93+B100+B108+B111+B116)+B117</f>
        <v>36714000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18"/>
  <sheetViews>
    <sheetView zoomScalePageLayoutView="0" workbookViewId="0" topLeftCell="A31">
      <selection activeCell="E49" sqref="E49"/>
    </sheetView>
  </sheetViews>
  <sheetFormatPr defaultColWidth="9.140625" defaultRowHeight="12.75"/>
  <cols>
    <col min="2" max="2" width="14.00390625" style="0" customWidth="1"/>
    <col min="3" max="3" width="22.8515625" style="0" customWidth="1"/>
    <col min="4" max="4" width="25.00390625" style="0" customWidth="1"/>
  </cols>
  <sheetData>
    <row r="1" spans="1:4" ht="25.5">
      <c r="A1" s="60" t="s">
        <v>7</v>
      </c>
      <c r="B1" s="11" t="s">
        <v>4</v>
      </c>
      <c r="C1" s="12" t="s">
        <v>100</v>
      </c>
      <c r="D1" s="38">
        <f>122000*12</f>
        <v>1464000</v>
      </c>
    </row>
    <row r="2" spans="1:4" ht="12.75">
      <c r="A2" s="60" t="s">
        <v>7</v>
      </c>
      <c r="B2" s="11" t="s">
        <v>63</v>
      </c>
      <c r="C2" s="12" t="s">
        <v>64</v>
      </c>
      <c r="D2" s="38">
        <v>30000</v>
      </c>
    </row>
    <row r="3" spans="1:4" ht="12.75">
      <c r="A3" s="60" t="s">
        <v>7</v>
      </c>
      <c r="B3" s="11" t="s">
        <v>5</v>
      </c>
      <c r="C3" s="12" t="s">
        <v>65</v>
      </c>
      <c r="D3" s="38">
        <v>96000</v>
      </c>
    </row>
    <row r="4" spans="2:4" ht="25.5">
      <c r="B4" s="14" t="s">
        <v>6</v>
      </c>
      <c r="C4" s="15" t="s">
        <v>66</v>
      </c>
      <c r="D4" s="43">
        <f>SUM(D1:D3)</f>
        <v>1590000</v>
      </c>
    </row>
    <row r="5" spans="1:4" ht="25.5">
      <c r="A5" s="60" t="s">
        <v>7</v>
      </c>
      <c r="B5" s="20" t="s">
        <v>67</v>
      </c>
      <c r="C5" s="21" t="s">
        <v>117</v>
      </c>
      <c r="D5" s="44">
        <v>1140000</v>
      </c>
    </row>
    <row r="6" spans="1:4" ht="25.5">
      <c r="A6" s="60"/>
      <c r="B6" s="14" t="s">
        <v>118</v>
      </c>
      <c r="C6" s="15" t="s">
        <v>68</v>
      </c>
      <c r="D6" s="43">
        <f>SUM(D5)</f>
        <v>1140000</v>
      </c>
    </row>
    <row r="7" spans="2:4" ht="12.75">
      <c r="B7" s="14" t="s">
        <v>7</v>
      </c>
      <c r="C7" s="15" t="s">
        <v>69</v>
      </c>
      <c r="D7" s="43">
        <f>SUM(D4+D6)</f>
        <v>2730000</v>
      </c>
    </row>
    <row r="8" spans="1:4" ht="38.25">
      <c r="A8" s="60" t="s">
        <v>8</v>
      </c>
      <c r="B8" s="14" t="s">
        <v>8</v>
      </c>
      <c r="C8" s="15" t="s">
        <v>9</v>
      </c>
      <c r="D8" s="43">
        <v>430000</v>
      </c>
    </row>
    <row r="9" spans="1:4" ht="25.5">
      <c r="A9" s="60"/>
      <c r="B9" s="11" t="s">
        <v>10</v>
      </c>
      <c r="C9" s="12" t="s">
        <v>11</v>
      </c>
      <c r="D9" s="38"/>
    </row>
    <row r="10" spans="1:4" ht="12.75">
      <c r="A10" s="60" t="s">
        <v>32</v>
      </c>
      <c r="B10" s="11"/>
      <c r="C10" s="12" t="s">
        <v>70</v>
      </c>
      <c r="D10" s="38">
        <v>500000</v>
      </c>
    </row>
    <row r="11" spans="1:4" ht="12.75">
      <c r="A11" s="60" t="s">
        <v>32</v>
      </c>
      <c r="B11" s="11"/>
      <c r="C11" s="12" t="s">
        <v>71</v>
      </c>
      <c r="D11" s="38">
        <v>50000</v>
      </c>
    </row>
    <row r="12" spans="1:4" ht="12.75">
      <c r="A12" s="60" t="s">
        <v>32</v>
      </c>
      <c r="B12" s="11"/>
      <c r="C12" s="12" t="s">
        <v>72</v>
      </c>
      <c r="D12" s="13"/>
    </row>
    <row r="13" spans="1:4" ht="12.75">
      <c r="A13" s="60" t="s">
        <v>32</v>
      </c>
      <c r="B13" s="11" t="s">
        <v>12</v>
      </c>
      <c r="C13" s="12" t="s">
        <v>13</v>
      </c>
      <c r="D13" s="13">
        <v>150000</v>
      </c>
    </row>
    <row r="14" spans="2:4" ht="12.75">
      <c r="B14" s="14" t="s">
        <v>14</v>
      </c>
      <c r="C14" s="15" t="s">
        <v>15</v>
      </c>
      <c r="D14" s="23">
        <f>SUM(D10:D13)</f>
        <v>700000</v>
      </c>
    </row>
    <row r="15" spans="1:4" ht="38.25">
      <c r="A15" s="60" t="s">
        <v>32</v>
      </c>
      <c r="B15" s="11" t="s">
        <v>16</v>
      </c>
      <c r="C15" s="12" t="s">
        <v>17</v>
      </c>
      <c r="D15" s="13">
        <v>155000</v>
      </c>
    </row>
    <row r="16" spans="1:4" ht="25.5">
      <c r="A16" s="60" t="s">
        <v>32</v>
      </c>
      <c r="B16" s="11" t="s">
        <v>18</v>
      </c>
      <c r="C16" s="12" t="s">
        <v>73</v>
      </c>
      <c r="D16" s="13">
        <v>480000</v>
      </c>
    </row>
    <row r="17" spans="2:4" ht="25.5">
      <c r="B17" s="14" t="s">
        <v>19</v>
      </c>
      <c r="C17" s="15" t="s">
        <v>20</v>
      </c>
      <c r="D17" s="23">
        <f>SUM(D15:D16)</f>
        <v>635000</v>
      </c>
    </row>
    <row r="18" spans="2:4" ht="12.75">
      <c r="B18" s="11" t="s">
        <v>21</v>
      </c>
      <c r="C18" s="12" t="s">
        <v>22</v>
      </c>
      <c r="D18" s="13"/>
    </row>
    <row r="19" spans="1:4" ht="12.75">
      <c r="A19" s="60" t="s">
        <v>32</v>
      </c>
      <c r="B19" s="11"/>
      <c r="C19" s="12" t="s">
        <v>74</v>
      </c>
      <c r="D19" s="13">
        <v>30000</v>
      </c>
    </row>
    <row r="20" spans="1:4" ht="12.75">
      <c r="A20" s="60" t="s">
        <v>32</v>
      </c>
      <c r="B20" s="11"/>
      <c r="C20" s="12" t="s">
        <v>75</v>
      </c>
      <c r="D20" s="13">
        <v>100000</v>
      </c>
    </row>
    <row r="21" spans="1:4" ht="12.75">
      <c r="A21" s="60" t="s">
        <v>32</v>
      </c>
      <c r="B21" s="11" t="s">
        <v>76</v>
      </c>
      <c r="C21" s="12" t="s">
        <v>77</v>
      </c>
      <c r="D21" s="13">
        <v>75000</v>
      </c>
    </row>
    <row r="22" spans="1:4" ht="12.75">
      <c r="A22" s="60" t="s">
        <v>32</v>
      </c>
      <c r="B22" s="11" t="s">
        <v>78</v>
      </c>
      <c r="C22" s="12" t="s">
        <v>79</v>
      </c>
      <c r="D22" s="13"/>
    </row>
    <row r="23" spans="1:4" ht="12.75">
      <c r="A23" s="60" t="s">
        <v>32</v>
      </c>
      <c r="B23" s="11" t="s">
        <v>23</v>
      </c>
      <c r="C23" s="12" t="s">
        <v>80</v>
      </c>
      <c r="D23" s="13">
        <v>50000</v>
      </c>
    </row>
    <row r="24" spans="1:4" ht="12.75">
      <c r="A24" s="60" t="s">
        <v>32</v>
      </c>
      <c r="B24" s="11" t="s">
        <v>24</v>
      </c>
      <c r="C24" s="12" t="s">
        <v>25</v>
      </c>
      <c r="D24" s="13">
        <v>150000</v>
      </c>
    </row>
    <row r="25" spans="2:4" ht="12.75">
      <c r="B25" s="14" t="s">
        <v>26</v>
      </c>
      <c r="C25" s="15" t="s">
        <v>27</v>
      </c>
      <c r="D25" s="23">
        <f>SUM(D19:D24)</f>
        <v>405000</v>
      </c>
    </row>
    <row r="26" spans="1:4" ht="12.75">
      <c r="A26" s="60" t="s">
        <v>32</v>
      </c>
      <c r="B26" s="11" t="s">
        <v>28</v>
      </c>
      <c r="C26" s="12" t="s">
        <v>29</v>
      </c>
      <c r="D26" s="13">
        <v>100000</v>
      </c>
    </row>
    <row r="27" spans="2:4" ht="38.25">
      <c r="B27" s="14" t="s">
        <v>81</v>
      </c>
      <c r="C27" s="15" t="s">
        <v>82</v>
      </c>
      <c r="D27" s="23">
        <f>SUM(D26)</f>
        <v>100000</v>
      </c>
    </row>
    <row r="28" spans="1:4" ht="12.75">
      <c r="A28" s="60" t="s">
        <v>32</v>
      </c>
      <c r="B28" s="11" t="s">
        <v>122</v>
      </c>
      <c r="C28" s="12" t="s">
        <v>123</v>
      </c>
      <c r="D28" s="13">
        <v>500000</v>
      </c>
    </row>
    <row r="29" spans="1:4" ht="12.75">
      <c r="A29" s="60" t="s">
        <v>32</v>
      </c>
      <c r="B29" s="11" t="s">
        <v>83</v>
      </c>
      <c r="C29" s="12" t="s">
        <v>84</v>
      </c>
      <c r="D29" s="13"/>
    </row>
    <row r="30" spans="1:4" ht="12.75">
      <c r="A30" s="60" t="s">
        <v>32</v>
      </c>
      <c r="B30" s="11" t="s">
        <v>85</v>
      </c>
      <c r="C30" s="12" t="s">
        <v>86</v>
      </c>
      <c r="D30" s="13">
        <v>50000</v>
      </c>
    </row>
    <row r="31" spans="2:4" ht="38.25">
      <c r="B31" s="14" t="s">
        <v>87</v>
      </c>
      <c r="C31" s="15" t="s">
        <v>88</v>
      </c>
      <c r="D31" s="23">
        <f>SUM(D28:D30)</f>
        <v>550000</v>
      </c>
    </row>
    <row r="32" spans="2:4" ht="12.75">
      <c r="B32" s="14" t="s">
        <v>32</v>
      </c>
      <c r="C32" s="15" t="s">
        <v>89</v>
      </c>
      <c r="D32" s="23">
        <f>SUM(D14+D17+D25+D27+D31)</f>
        <v>2390000</v>
      </c>
    </row>
    <row r="33" spans="2:4" ht="12.75">
      <c r="B33" s="11" t="s">
        <v>33</v>
      </c>
      <c r="C33" s="12" t="s">
        <v>34</v>
      </c>
      <c r="D33" s="23"/>
    </row>
    <row r="34" spans="1:4" ht="12.75">
      <c r="A34" s="60" t="s">
        <v>174</v>
      </c>
      <c r="B34" s="11" t="s">
        <v>90</v>
      </c>
      <c r="C34" s="12" t="s">
        <v>91</v>
      </c>
      <c r="D34" s="23">
        <v>690000</v>
      </c>
    </row>
    <row r="35" spans="1:4" ht="25.5">
      <c r="A35" s="60" t="s">
        <v>175</v>
      </c>
      <c r="B35" s="11" t="s">
        <v>92</v>
      </c>
      <c r="C35" s="12" t="s">
        <v>119</v>
      </c>
      <c r="D35" s="23">
        <v>0</v>
      </c>
    </row>
    <row r="36" spans="2:4" ht="12.75">
      <c r="B36" s="14"/>
      <c r="C36" s="15" t="s">
        <v>120</v>
      </c>
      <c r="D36" s="16">
        <f>SUM(D7+D8+D32+D33+D34+D35)</f>
        <v>6240000</v>
      </c>
    </row>
    <row r="37" spans="2:4" ht="38.25">
      <c r="B37" s="11" t="s">
        <v>90</v>
      </c>
      <c r="C37" s="12" t="s">
        <v>93</v>
      </c>
      <c r="D37" s="13"/>
    </row>
    <row r="38" spans="1:4" ht="12.75">
      <c r="A38" s="60" t="s">
        <v>174</v>
      </c>
      <c r="B38" s="11"/>
      <c r="C38" s="12" t="s">
        <v>94</v>
      </c>
      <c r="D38" s="38">
        <v>2914000</v>
      </c>
    </row>
    <row r="39" spans="1:4" ht="12.75">
      <c r="A39" s="60" t="s">
        <v>174</v>
      </c>
      <c r="B39" s="11"/>
      <c r="C39" s="12" t="s">
        <v>95</v>
      </c>
      <c r="D39" s="38">
        <v>702000</v>
      </c>
    </row>
    <row r="40" spans="1:4" ht="12.75">
      <c r="A40" s="60" t="s">
        <v>174</v>
      </c>
      <c r="B40" s="11"/>
      <c r="C40" s="12" t="s">
        <v>96</v>
      </c>
      <c r="D40" s="38">
        <v>411000</v>
      </c>
    </row>
    <row r="41" spans="1:4" ht="12.75">
      <c r="A41" s="60" t="s">
        <v>174</v>
      </c>
      <c r="B41" s="11"/>
      <c r="C41" s="12" t="s">
        <v>97</v>
      </c>
      <c r="D41" s="38">
        <v>905000</v>
      </c>
    </row>
    <row r="42" spans="1:4" ht="12.75">
      <c r="A42" s="60" t="s">
        <v>174</v>
      </c>
      <c r="B42" s="11"/>
      <c r="C42" s="12" t="s">
        <v>98</v>
      </c>
      <c r="D42" s="38">
        <v>327000</v>
      </c>
    </row>
    <row r="43" spans="1:4" ht="12.75">
      <c r="A43" s="60" t="s">
        <v>174</v>
      </c>
      <c r="B43" s="11"/>
      <c r="C43" s="12" t="s">
        <v>99</v>
      </c>
      <c r="D43" s="38">
        <v>1038000</v>
      </c>
    </row>
    <row r="44" spans="2:4" ht="12.75">
      <c r="B44" s="14"/>
      <c r="C44" s="15" t="s">
        <v>120</v>
      </c>
      <c r="D44" s="45">
        <f>SUM(D38:D43)</f>
        <v>6297000</v>
      </c>
    </row>
    <row r="45" spans="1:4" ht="25.5">
      <c r="A45" s="60" t="s">
        <v>7</v>
      </c>
      <c r="B45" s="11" t="s">
        <v>4</v>
      </c>
      <c r="C45" s="12" t="s">
        <v>100</v>
      </c>
      <c r="D45" s="38">
        <f>122000*12</f>
        <v>1464000</v>
      </c>
    </row>
    <row r="46" spans="1:4" ht="12.75">
      <c r="A46" s="60" t="s">
        <v>7</v>
      </c>
      <c r="B46" s="11" t="s">
        <v>5</v>
      </c>
      <c r="C46" s="12" t="s">
        <v>65</v>
      </c>
      <c r="D46" s="38">
        <v>96000</v>
      </c>
    </row>
    <row r="47" spans="1:4" ht="12.75">
      <c r="A47" s="60" t="s">
        <v>7</v>
      </c>
      <c r="B47" s="11" t="s">
        <v>63</v>
      </c>
      <c r="C47" s="12" t="s">
        <v>64</v>
      </c>
      <c r="D47" s="38">
        <v>30000</v>
      </c>
    </row>
    <row r="48" spans="2:5" ht="25.5">
      <c r="B48" s="14" t="s">
        <v>6</v>
      </c>
      <c r="C48" s="15" t="s">
        <v>66</v>
      </c>
      <c r="D48" s="43">
        <f>SUM(D45:D47)</f>
        <v>1590000</v>
      </c>
      <c r="E48" s="69">
        <f>D44+D34</f>
        <v>6987000</v>
      </c>
    </row>
    <row r="49" spans="2:4" ht="12.75">
      <c r="B49" s="14" t="s">
        <v>7</v>
      </c>
      <c r="C49" s="15" t="s">
        <v>69</v>
      </c>
      <c r="D49" s="45">
        <f>SUM(D48)</f>
        <v>1590000</v>
      </c>
    </row>
    <row r="50" spans="2:4" ht="38.25">
      <c r="B50" s="14" t="s">
        <v>8</v>
      </c>
      <c r="C50" s="15" t="s">
        <v>9</v>
      </c>
      <c r="D50" s="43">
        <v>430000</v>
      </c>
    </row>
    <row r="51" spans="1:4" ht="25.5">
      <c r="A51" s="60" t="s">
        <v>8</v>
      </c>
      <c r="B51" s="11" t="s">
        <v>10</v>
      </c>
      <c r="C51" s="12" t="s">
        <v>11</v>
      </c>
      <c r="D51" s="13">
        <v>200000</v>
      </c>
    </row>
    <row r="52" spans="1:4" ht="12.75">
      <c r="A52" s="60" t="s">
        <v>32</v>
      </c>
      <c r="B52" s="11" t="s">
        <v>12</v>
      </c>
      <c r="C52" s="12" t="s">
        <v>13</v>
      </c>
      <c r="D52" s="13">
        <v>200000</v>
      </c>
    </row>
    <row r="53" spans="1:4" ht="25.5">
      <c r="A53" s="60" t="s">
        <v>32</v>
      </c>
      <c r="B53" s="11" t="s">
        <v>18</v>
      </c>
      <c r="C53" s="12" t="s">
        <v>73</v>
      </c>
      <c r="D53" s="13">
        <v>85000</v>
      </c>
    </row>
    <row r="54" spans="1:4" ht="12.75">
      <c r="A54" s="60" t="s">
        <v>32</v>
      </c>
      <c r="B54" s="11" t="s">
        <v>23</v>
      </c>
      <c r="C54" s="12" t="s">
        <v>80</v>
      </c>
      <c r="D54" s="13">
        <v>300000</v>
      </c>
    </row>
    <row r="55" spans="1:4" ht="12.75">
      <c r="A55" s="60" t="s">
        <v>32</v>
      </c>
      <c r="B55" s="20" t="s">
        <v>122</v>
      </c>
      <c r="C55" s="12" t="s">
        <v>31</v>
      </c>
      <c r="D55" s="13">
        <v>212000</v>
      </c>
    </row>
    <row r="56" spans="2:4" ht="25.5">
      <c r="B56" s="14" t="s">
        <v>32</v>
      </c>
      <c r="C56" s="15" t="s">
        <v>101</v>
      </c>
      <c r="D56" s="23">
        <f>SUM(D51:D55)</f>
        <v>997000</v>
      </c>
    </row>
    <row r="57" spans="2:4" ht="12.75">
      <c r="B57" s="14"/>
      <c r="C57" s="15" t="s">
        <v>120</v>
      </c>
      <c r="D57" s="16">
        <f>SUM(D49+D50+D56)</f>
        <v>3017000</v>
      </c>
    </row>
    <row r="58" spans="2:4" ht="12.75">
      <c r="B58" s="11" t="s">
        <v>21</v>
      </c>
      <c r="C58" s="12" t="s">
        <v>22</v>
      </c>
      <c r="D58" s="13"/>
    </row>
    <row r="59" spans="1:4" ht="12.75">
      <c r="A59" s="60" t="s">
        <v>32</v>
      </c>
      <c r="B59" s="11"/>
      <c r="C59" s="12" t="s">
        <v>74</v>
      </c>
      <c r="D59" s="13">
        <v>4000</v>
      </c>
    </row>
    <row r="60" spans="1:4" ht="12.75">
      <c r="A60" s="60" t="s">
        <v>32</v>
      </c>
      <c r="B60" s="11" t="s">
        <v>76</v>
      </c>
      <c r="C60" s="12" t="s">
        <v>77</v>
      </c>
      <c r="D60" s="13">
        <v>6000</v>
      </c>
    </row>
    <row r="61" spans="1:4" ht="12.75">
      <c r="A61" s="60" t="s">
        <v>32</v>
      </c>
      <c r="B61" s="11" t="s">
        <v>122</v>
      </c>
      <c r="C61" s="12" t="s">
        <v>31</v>
      </c>
      <c r="D61" s="13">
        <v>3000</v>
      </c>
    </row>
    <row r="62" spans="2:4" ht="25.5">
      <c r="B62" s="14" t="s">
        <v>32</v>
      </c>
      <c r="C62" s="15" t="s">
        <v>101</v>
      </c>
      <c r="D62" s="16">
        <f>SUM(D59:D61)</f>
        <v>13000</v>
      </c>
    </row>
    <row r="63" spans="1:4" ht="12.75">
      <c r="A63" s="60" t="s">
        <v>32</v>
      </c>
      <c r="B63" s="11" t="s">
        <v>21</v>
      </c>
      <c r="C63" s="12" t="s">
        <v>22</v>
      </c>
      <c r="D63" s="13"/>
    </row>
    <row r="64" spans="2:4" ht="12.75">
      <c r="B64" s="11"/>
      <c r="C64" s="12" t="s">
        <v>77</v>
      </c>
      <c r="D64" s="13">
        <v>420000</v>
      </c>
    </row>
    <row r="65" spans="1:4" ht="12.75">
      <c r="A65" s="60" t="s">
        <v>32</v>
      </c>
      <c r="B65" s="11" t="s">
        <v>122</v>
      </c>
      <c r="C65" s="12" t="s">
        <v>31</v>
      </c>
      <c r="D65" s="13">
        <v>113400</v>
      </c>
    </row>
    <row r="66" spans="2:4" ht="12.75">
      <c r="B66" s="14"/>
      <c r="C66" s="15" t="s">
        <v>120</v>
      </c>
      <c r="D66" s="16">
        <f>SUM(D64:D65)</f>
        <v>533400</v>
      </c>
    </row>
    <row r="67" spans="1:4" ht="25.5">
      <c r="A67" s="60" t="s">
        <v>32</v>
      </c>
      <c r="B67" s="11" t="s">
        <v>102</v>
      </c>
      <c r="C67" s="12" t="s">
        <v>103</v>
      </c>
      <c r="D67" s="16">
        <v>300000</v>
      </c>
    </row>
    <row r="68" spans="1:4" ht="25.5">
      <c r="A68" s="60" t="s">
        <v>32</v>
      </c>
      <c r="B68" s="11" t="s">
        <v>102</v>
      </c>
      <c r="C68" s="12" t="s">
        <v>103</v>
      </c>
      <c r="D68" s="16">
        <v>40000</v>
      </c>
    </row>
    <row r="69" spans="1:4" ht="25.5">
      <c r="A69" s="60" t="s">
        <v>32</v>
      </c>
      <c r="B69" s="11" t="s">
        <v>102</v>
      </c>
      <c r="C69" s="12" t="s">
        <v>103</v>
      </c>
      <c r="D69" s="16">
        <v>40000</v>
      </c>
    </row>
    <row r="70" spans="1:4" ht="25.5">
      <c r="A70" s="60" t="s">
        <v>7</v>
      </c>
      <c r="B70" s="11" t="s">
        <v>4</v>
      </c>
      <c r="C70" s="12" t="s">
        <v>100</v>
      </c>
      <c r="D70" s="13">
        <v>1416000</v>
      </c>
    </row>
    <row r="71" spans="1:4" ht="12.75">
      <c r="A71" s="60" t="s">
        <v>7</v>
      </c>
      <c r="B71" s="11" t="s">
        <v>5</v>
      </c>
      <c r="C71" s="12" t="s">
        <v>65</v>
      </c>
      <c r="D71" s="13">
        <v>96000</v>
      </c>
    </row>
    <row r="72" spans="1:4" ht="12.75">
      <c r="A72" s="60" t="s">
        <v>7</v>
      </c>
      <c r="B72" s="11" t="s">
        <v>63</v>
      </c>
      <c r="C72" s="12" t="s">
        <v>64</v>
      </c>
      <c r="D72" s="13">
        <v>30000</v>
      </c>
    </row>
    <row r="73" spans="2:4" ht="12.75">
      <c r="B73" s="14" t="s">
        <v>7</v>
      </c>
      <c r="C73" s="15" t="s">
        <v>69</v>
      </c>
      <c r="D73" s="23">
        <f>SUM(D70:D72)</f>
        <v>1542000</v>
      </c>
    </row>
    <row r="74" spans="1:4" ht="38.25">
      <c r="A74" s="60" t="s">
        <v>8</v>
      </c>
      <c r="B74" s="14" t="s">
        <v>8</v>
      </c>
      <c r="C74" s="15" t="s">
        <v>9</v>
      </c>
      <c r="D74" s="23">
        <v>416000</v>
      </c>
    </row>
    <row r="75" spans="1:4" ht="25.5">
      <c r="A75" s="60" t="s">
        <v>32</v>
      </c>
      <c r="B75" s="11" t="s">
        <v>10</v>
      </c>
      <c r="C75" s="12" t="s">
        <v>11</v>
      </c>
      <c r="D75" s="13">
        <v>400000</v>
      </c>
    </row>
    <row r="76" spans="1:4" ht="12.75">
      <c r="A76" s="60" t="s">
        <v>32</v>
      </c>
      <c r="B76" s="11" t="s">
        <v>23</v>
      </c>
      <c r="C76" s="12" t="s">
        <v>80</v>
      </c>
      <c r="D76" s="13">
        <v>100000</v>
      </c>
    </row>
    <row r="77" spans="1:4" ht="12.75">
      <c r="A77" s="60" t="s">
        <v>32</v>
      </c>
      <c r="B77" s="11" t="s">
        <v>24</v>
      </c>
      <c r="C77" s="12" t="s">
        <v>25</v>
      </c>
      <c r="D77" s="13">
        <v>202000</v>
      </c>
    </row>
    <row r="78" spans="1:4" ht="12.75">
      <c r="A78" s="60" t="s">
        <v>32</v>
      </c>
      <c r="B78" s="11" t="s">
        <v>30</v>
      </c>
      <c r="C78" s="12" t="s">
        <v>31</v>
      </c>
      <c r="D78" s="13">
        <v>216600</v>
      </c>
    </row>
    <row r="79" spans="1:4" ht="12.75">
      <c r="A79" s="60" t="s">
        <v>32</v>
      </c>
      <c r="B79" s="11" t="s">
        <v>85</v>
      </c>
      <c r="C79" s="12" t="s">
        <v>86</v>
      </c>
      <c r="D79" s="13">
        <v>100000</v>
      </c>
    </row>
    <row r="80" spans="2:4" ht="12.75">
      <c r="B80" s="14" t="s">
        <v>32</v>
      </c>
      <c r="C80" s="15" t="s">
        <v>89</v>
      </c>
      <c r="D80" s="23">
        <f>SUM(D75:D79)</f>
        <v>1018600</v>
      </c>
    </row>
    <row r="81" spans="2:4" ht="12.75">
      <c r="B81" s="14"/>
      <c r="C81" s="15" t="s">
        <v>120</v>
      </c>
      <c r="D81" s="16">
        <f>SUM(D73+D74+D80)</f>
        <v>2976600</v>
      </c>
    </row>
    <row r="82" spans="1:4" ht="25.5">
      <c r="A82" s="60" t="s">
        <v>177</v>
      </c>
      <c r="B82" s="11" t="s">
        <v>104</v>
      </c>
      <c r="C82" s="12" t="s">
        <v>105</v>
      </c>
      <c r="D82" s="13"/>
    </row>
    <row r="83" spans="1:4" ht="12.75">
      <c r="A83" s="60" t="s">
        <v>177</v>
      </c>
      <c r="B83" s="11"/>
      <c r="C83" s="12" t="s">
        <v>106</v>
      </c>
      <c r="D83" s="16">
        <v>193000</v>
      </c>
    </row>
    <row r="84" spans="1:4" ht="12.75">
      <c r="A84" s="60" t="s">
        <v>177</v>
      </c>
      <c r="B84" s="11" t="s">
        <v>104</v>
      </c>
      <c r="C84" s="21" t="s">
        <v>167</v>
      </c>
      <c r="D84" s="45">
        <v>350000</v>
      </c>
    </row>
    <row r="85" spans="1:4" ht="12.75">
      <c r="A85" s="60" t="s">
        <v>177</v>
      </c>
      <c r="B85" s="11" t="s">
        <v>104</v>
      </c>
      <c r="C85" s="12"/>
      <c r="D85" s="16"/>
    </row>
    <row r="86" spans="1:4" ht="12.75">
      <c r="A86" s="60" t="s">
        <v>177</v>
      </c>
      <c r="B86" s="11" t="s">
        <v>104</v>
      </c>
      <c r="C86" s="12"/>
      <c r="D86" s="13"/>
    </row>
    <row r="87" spans="2:4" ht="12.75">
      <c r="B87" s="11"/>
      <c r="C87" s="12"/>
      <c r="D87" s="13"/>
    </row>
    <row r="88" spans="2:4" ht="12.75">
      <c r="B88" s="14"/>
      <c r="C88" s="15" t="s">
        <v>120</v>
      </c>
      <c r="D88" s="16">
        <f>SUM(D86:D87)</f>
        <v>0</v>
      </c>
    </row>
    <row r="89" spans="1:4" ht="38.25">
      <c r="A89" s="60" t="s">
        <v>177</v>
      </c>
      <c r="B89" s="11" t="s">
        <v>107</v>
      </c>
      <c r="C89" s="12" t="s">
        <v>108</v>
      </c>
      <c r="D89" s="13"/>
    </row>
    <row r="90" spans="1:4" ht="12.75">
      <c r="A90" s="60" t="s">
        <v>177</v>
      </c>
      <c r="B90" s="11"/>
      <c r="C90" s="12" t="s">
        <v>109</v>
      </c>
      <c r="D90" s="16"/>
    </row>
    <row r="91" spans="1:4" ht="25.5">
      <c r="A91" s="60" t="s">
        <v>177</v>
      </c>
      <c r="B91" s="11" t="s">
        <v>110</v>
      </c>
      <c r="C91" s="12" t="s">
        <v>111</v>
      </c>
      <c r="D91" s="13"/>
    </row>
    <row r="92" spans="1:4" ht="25.5">
      <c r="A92" s="60" t="s">
        <v>177</v>
      </c>
      <c r="B92" s="11"/>
      <c r="C92" s="12" t="s">
        <v>112</v>
      </c>
      <c r="D92" s="16"/>
    </row>
    <row r="93" spans="1:4" ht="38.25">
      <c r="A93" s="60" t="s">
        <v>177</v>
      </c>
      <c r="B93" s="11"/>
      <c r="C93" s="12" t="s">
        <v>113</v>
      </c>
      <c r="D93" s="13"/>
    </row>
    <row r="94" spans="2:4" ht="12.75">
      <c r="B94" s="11" t="s">
        <v>21</v>
      </c>
      <c r="C94" s="12" t="s">
        <v>22</v>
      </c>
      <c r="D94" s="13"/>
    </row>
    <row r="95" spans="1:4" ht="12.75">
      <c r="A95" s="60" t="s">
        <v>32</v>
      </c>
      <c r="B95" s="11"/>
      <c r="C95" s="12" t="s">
        <v>75</v>
      </c>
      <c r="D95" s="13">
        <v>80000</v>
      </c>
    </row>
    <row r="96" spans="1:4" ht="12.75">
      <c r="A96" s="60" t="s">
        <v>32</v>
      </c>
      <c r="B96" s="11"/>
      <c r="C96" s="12" t="s">
        <v>77</v>
      </c>
      <c r="D96" s="13">
        <v>30000</v>
      </c>
    </row>
    <row r="97" spans="1:4" ht="12.75">
      <c r="A97" s="60" t="s">
        <v>32</v>
      </c>
      <c r="B97" s="11"/>
      <c r="C97" s="12" t="s">
        <v>74</v>
      </c>
      <c r="D97" s="13"/>
    </row>
    <row r="98" spans="1:4" ht="12.75">
      <c r="A98" s="60" t="s">
        <v>32</v>
      </c>
      <c r="B98" s="11" t="s">
        <v>122</v>
      </c>
      <c r="C98" s="12" t="s">
        <v>31</v>
      </c>
      <c r="D98" s="13">
        <v>30000</v>
      </c>
    </row>
    <row r="99" spans="2:4" ht="12.75">
      <c r="B99" s="14"/>
      <c r="C99" s="15" t="s">
        <v>120</v>
      </c>
      <c r="D99" s="16">
        <f>SUM(D95:D98)</f>
        <v>140000</v>
      </c>
    </row>
    <row r="100" spans="2:4" ht="38.25">
      <c r="B100" s="47"/>
      <c r="C100" s="48" t="s">
        <v>114</v>
      </c>
      <c r="D100" s="38"/>
    </row>
    <row r="101" spans="1:4" ht="25.5">
      <c r="A101" s="60" t="s">
        <v>32</v>
      </c>
      <c r="B101" s="47" t="s">
        <v>18</v>
      </c>
      <c r="C101" s="48" t="s">
        <v>73</v>
      </c>
      <c r="D101" s="38">
        <v>30000</v>
      </c>
    </row>
    <row r="102" spans="1:4" ht="38.25">
      <c r="A102" s="60" t="s">
        <v>32</v>
      </c>
      <c r="B102" s="47" t="s">
        <v>16</v>
      </c>
      <c r="C102" s="48" t="s">
        <v>17</v>
      </c>
      <c r="D102" s="38">
        <v>30000</v>
      </c>
    </row>
    <row r="103" spans="2:4" ht="12.75">
      <c r="B103" s="47" t="s">
        <v>21</v>
      </c>
      <c r="C103" s="48" t="s">
        <v>22</v>
      </c>
      <c r="D103" s="38"/>
    </row>
    <row r="104" spans="1:4" ht="12.75">
      <c r="A104" s="60" t="s">
        <v>32</v>
      </c>
      <c r="B104" s="47"/>
      <c r="C104" s="48" t="s">
        <v>75</v>
      </c>
      <c r="D104" s="38">
        <v>80000</v>
      </c>
    </row>
    <row r="105" spans="1:4" ht="12.75">
      <c r="A105" s="60" t="s">
        <v>32</v>
      </c>
      <c r="B105" s="47"/>
      <c r="C105" s="48" t="s">
        <v>77</v>
      </c>
      <c r="D105" s="38">
        <v>30000</v>
      </c>
    </row>
    <row r="106" spans="1:4" ht="12.75">
      <c r="A106" s="60" t="s">
        <v>32</v>
      </c>
      <c r="B106" s="47" t="s">
        <v>122</v>
      </c>
      <c r="C106" s="48" t="s">
        <v>31</v>
      </c>
      <c r="D106" s="38">
        <v>46000</v>
      </c>
    </row>
    <row r="107" spans="2:4" ht="12.75">
      <c r="B107" s="51"/>
      <c r="C107" s="52" t="s">
        <v>120</v>
      </c>
      <c r="D107" s="45">
        <f>SUM(D101:D106)</f>
        <v>216000</v>
      </c>
    </row>
    <row r="108" spans="1:4" ht="12.75">
      <c r="A108" s="60" t="s">
        <v>32</v>
      </c>
      <c r="B108" s="11" t="s">
        <v>24</v>
      </c>
      <c r="C108" s="12" t="s">
        <v>25</v>
      </c>
      <c r="D108" s="13">
        <v>105000</v>
      </c>
    </row>
    <row r="109" spans="1:4" ht="12.75">
      <c r="A109" s="60" t="s">
        <v>32</v>
      </c>
      <c r="B109" s="11" t="s">
        <v>122</v>
      </c>
      <c r="C109" s="12" t="s">
        <v>31</v>
      </c>
      <c r="D109" s="13">
        <v>29000</v>
      </c>
    </row>
    <row r="110" spans="2:4" ht="12.75">
      <c r="B110" s="14"/>
      <c r="C110" s="15" t="s">
        <v>120</v>
      </c>
      <c r="D110" s="16">
        <f>SUM(D108:D109)</f>
        <v>134000</v>
      </c>
    </row>
    <row r="111" spans="1:4" ht="25.5">
      <c r="A111" s="60" t="s">
        <v>7</v>
      </c>
      <c r="B111" s="11" t="s">
        <v>4</v>
      </c>
      <c r="C111" s="12" t="s">
        <v>100</v>
      </c>
      <c r="D111" s="43">
        <f>2850000+1900000</f>
        <v>4750000</v>
      </c>
    </row>
    <row r="112" spans="1:4" ht="25.5">
      <c r="A112" s="60" t="s">
        <v>8</v>
      </c>
      <c r="B112" s="14" t="s">
        <v>8</v>
      </c>
      <c r="C112" s="15" t="s">
        <v>116</v>
      </c>
      <c r="D112" s="43">
        <f>385000+256000</f>
        <v>641000</v>
      </c>
    </row>
    <row r="113" spans="1:4" ht="25.5">
      <c r="A113" s="60" t="s">
        <v>32</v>
      </c>
      <c r="B113" s="11" t="s">
        <v>10</v>
      </c>
      <c r="C113" s="12" t="s">
        <v>11</v>
      </c>
      <c r="D113" s="44">
        <v>656000</v>
      </c>
    </row>
    <row r="114" spans="1:4" ht="12.75">
      <c r="A114" s="60" t="s">
        <v>32</v>
      </c>
      <c r="B114" s="11" t="s">
        <v>122</v>
      </c>
      <c r="C114" s="12" t="s">
        <v>31</v>
      </c>
      <c r="D114" s="38">
        <v>177000</v>
      </c>
    </row>
    <row r="115" spans="2:4" ht="12.75">
      <c r="B115" s="24"/>
      <c r="C115" s="25" t="s">
        <v>120</v>
      </c>
      <c r="D115" s="53">
        <f>SUM(D111:D114)</f>
        <v>6224000</v>
      </c>
    </row>
    <row r="116" spans="1:4" ht="12.75">
      <c r="A116" s="60" t="s">
        <v>176</v>
      </c>
      <c r="B116" s="24" t="s">
        <v>169</v>
      </c>
      <c r="C116" s="25" t="s">
        <v>168</v>
      </c>
      <c r="D116" s="53">
        <v>10000000</v>
      </c>
    </row>
    <row r="117" spans="1:4" ht="12.75">
      <c r="A117" s="60" t="s">
        <v>174</v>
      </c>
      <c r="B117" s="24" t="s">
        <v>90</v>
      </c>
      <c r="C117" s="25"/>
      <c r="D117" s="53"/>
    </row>
    <row r="118" spans="2:4" ht="13.5" thickBot="1">
      <c r="B118" s="17"/>
      <c r="C118" s="18" t="s">
        <v>121</v>
      </c>
      <c r="D118" s="19">
        <f>SUM(D36+D44+D57+D62+D66+D67+D68+D69+D81+D83+D84+D85+D88+D90+D92+D99+D107+D110+D115)+D116</f>
        <v>36714000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Bicserd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fh</dc:creator>
  <cp:keywords/>
  <dc:description/>
  <cp:lastModifiedBy>Szilárd</cp:lastModifiedBy>
  <cp:lastPrinted>2015-02-11T07:21:47Z</cp:lastPrinted>
  <dcterms:created xsi:type="dcterms:W3CDTF">2014-01-16T13:23:19Z</dcterms:created>
  <dcterms:modified xsi:type="dcterms:W3CDTF">2015-02-17T06:51:27Z</dcterms:modified>
  <cp:category/>
  <cp:version/>
  <cp:contentType/>
  <cp:contentStatus/>
</cp:coreProperties>
</file>