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!!!!_ONKORMANYZAT\000_MUNKATERULET_Rendeletek\rendeletek_2017\006_2017_koltsegvets_2017\"/>
    </mc:Choice>
  </mc:AlternateContent>
  <bookViews>
    <workbookView xWindow="0" yWindow="0" windowWidth="19200" windowHeight="7440" tabRatio="899" firstSheet="13" activeTab="16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  <sheet name="7. melléklet" sheetId="7" r:id="rId7"/>
    <sheet name="Költségvetési kiadások" sheetId="25" r:id="rId8"/>
    <sheet name="Költségvetési bevételek" sheetId="26" r:id="rId9"/>
    <sheet name="Finanszírozási kiadások" sheetId="27" r:id="rId10"/>
    <sheet name="Finanszírozási bevételek" sheetId="28" r:id="rId11"/>
    <sheet name="8. melléklet" sheetId="8" r:id="rId12"/>
    <sheet name="9. melléklet" sheetId="9" r:id="rId13"/>
    <sheet name="10. melléklet" sheetId="10" r:id="rId14"/>
    <sheet name="11. melléklet" sheetId="11" r:id="rId15"/>
    <sheet name="12. melléklet" sheetId="12" r:id="rId16"/>
    <sheet name="13. melléklet" sheetId="13" r:id="rId17"/>
    <sheet name="14. melléklet" sheetId="14" r:id="rId18"/>
    <sheet name="15. melléklet" sheetId="15" r:id="rId19"/>
    <sheet name="16. melléklet" sheetId="16" r:id="rId20"/>
    <sheet name="17. melléklet" sheetId="17" r:id="rId21"/>
    <sheet name="18. melléklet" sheetId="18" r:id="rId22"/>
    <sheet name="19. melléklet" sheetId="19" r:id="rId23"/>
    <sheet name="20. melléklet" sheetId="20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7" l="1"/>
  <c r="H24" i="16"/>
  <c r="H30" i="16" s="1"/>
  <c r="C21" i="16"/>
  <c r="C30" i="16" s="1"/>
  <c r="D18" i="17"/>
  <c r="D6" i="17"/>
  <c r="D9" i="16"/>
  <c r="D5" i="16"/>
  <c r="C9" i="16"/>
  <c r="H10" i="16"/>
  <c r="H9" i="16"/>
  <c r="H8" i="16"/>
  <c r="H7" i="16"/>
  <c r="H6" i="16"/>
  <c r="H5" i="16"/>
  <c r="D8" i="16"/>
  <c r="C5" i="16"/>
  <c r="C7" i="16"/>
  <c r="C6" i="16"/>
  <c r="G6" i="8"/>
  <c r="D66" i="1"/>
  <c r="C39" i="1"/>
  <c r="C49" i="1"/>
  <c r="C50" i="1"/>
  <c r="C51" i="1"/>
  <c r="C48" i="1"/>
  <c r="D51" i="1"/>
  <c r="D41" i="1"/>
  <c r="I6" i="16" s="1"/>
  <c r="D42" i="1"/>
  <c r="I7" i="16" s="1"/>
  <c r="D43" i="1"/>
  <c r="I8" i="16" s="1"/>
  <c r="D44" i="1"/>
  <c r="I9" i="16" s="1"/>
  <c r="D45" i="1"/>
  <c r="D47" i="1"/>
  <c r="I10" i="16" s="1"/>
  <c r="D40" i="1"/>
  <c r="I5" i="16" s="1"/>
  <c r="D39" i="1" l="1"/>
  <c r="C52" i="1"/>
  <c r="C60" i="1" s="1"/>
  <c r="C63" i="1" s="1"/>
  <c r="C64" i="1" s="1"/>
  <c r="D52" i="1" l="1"/>
  <c r="D5" i="19"/>
  <c r="E5" i="19"/>
  <c r="F5" i="19"/>
  <c r="G5" i="19"/>
  <c r="H5" i="19"/>
  <c r="I5" i="19"/>
  <c r="J5" i="19"/>
  <c r="K5" i="19"/>
  <c r="L5" i="19"/>
  <c r="M5" i="19"/>
  <c r="N5" i="19"/>
  <c r="C5" i="19"/>
  <c r="C82" i="25"/>
  <c r="C13" i="13" l="1"/>
  <c r="D14" i="19"/>
  <c r="E14" i="19"/>
  <c r="F14" i="19"/>
  <c r="G14" i="19"/>
  <c r="H14" i="19"/>
  <c r="I14" i="19"/>
  <c r="J14" i="19"/>
  <c r="K14" i="19"/>
  <c r="L14" i="19"/>
  <c r="M14" i="19"/>
  <c r="N14" i="19"/>
  <c r="C14" i="19"/>
  <c r="J24" i="18"/>
  <c r="J12" i="18"/>
  <c r="D28" i="20"/>
  <c r="C29" i="2"/>
  <c r="C22" i="1"/>
  <c r="C11" i="3"/>
  <c r="C17" i="3" l="1"/>
  <c r="D19" i="28"/>
  <c r="E19" i="28"/>
  <c r="F19" i="28"/>
  <c r="G19" i="28"/>
  <c r="C26" i="7"/>
  <c r="D22" i="25" l="1"/>
  <c r="C27" i="6"/>
  <c r="C28" i="2" l="1"/>
  <c r="C17" i="6"/>
  <c r="C17" i="5"/>
  <c r="F8" i="11" l="1"/>
  <c r="C65" i="26"/>
  <c r="F48" i="25"/>
  <c r="H33" i="28"/>
  <c r="H32" i="28"/>
  <c r="G31" i="28"/>
  <c r="F31" i="28"/>
  <c r="E31" i="28"/>
  <c r="D31" i="28"/>
  <c r="C31" i="28"/>
  <c r="H31" i="28" s="1"/>
  <c r="H30" i="28"/>
  <c r="H29" i="28"/>
  <c r="H28" i="28"/>
  <c r="H27" i="28"/>
  <c r="H26" i="28"/>
  <c r="G24" i="28"/>
  <c r="F24" i="28"/>
  <c r="E24" i="28"/>
  <c r="D24" i="28"/>
  <c r="C24" i="28"/>
  <c r="H23" i="28"/>
  <c r="H22" i="28"/>
  <c r="H21" i="28"/>
  <c r="H20" i="28"/>
  <c r="H19" i="28"/>
  <c r="H18" i="28"/>
  <c r="H17" i="28"/>
  <c r="G16" i="28"/>
  <c r="F16" i="28"/>
  <c r="E16" i="28"/>
  <c r="D16" i="28"/>
  <c r="C16" i="28"/>
  <c r="H15" i="28"/>
  <c r="H14" i="28"/>
  <c r="G13" i="28"/>
  <c r="F13" i="28"/>
  <c r="E13" i="28"/>
  <c r="D13" i="28"/>
  <c r="C13" i="28"/>
  <c r="H13" i="28" s="1"/>
  <c r="H12" i="28"/>
  <c r="H11" i="28"/>
  <c r="H10" i="28"/>
  <c r="H9" i="28"/>
  <c r="G8" i="28"/>
  <c r="G25" i="28" s="1"/>
  <c r="G34" i="28" s="1"/>
  <c r="F8" i="28"/>
  <c r="E8" i="28"/>
  <c r="E25" i="28" s="1"/>
  <c r="E34" i="28" s="1"/>
  <c r="D8" i="28"/>
  <c r="C8" i="28"/>
  <c r="C25" i="28" s="1"/>
  <c r="H7" i="28"/>
  <c r="H6" i="28"/>
  <c r="H5" i="28"/>
  <c r="H33" i="27"/>
  <c r="H32" i="27"/>
  <c r="G31" i="27"/>
  <c r="F31" i="27"/>
  <c r="E31" i="27"/>
  <c r="D31" i="27"/>
  <c r="C31" i="27"/>
  <c r="H30" i="27"/>
  <c r="H29" i="27"/>
  <c r="H28" i="27"/>
  <c r="H27" i="27"/>
  <c r="H26" i="27"/>
  <c r="G24" i="27"/>
  <c r="F24" i="27"/>
  <c r="E24" i="27"/>
  <c r="D24" i="27"/>
  <c r="C24" i="27"/>
  <c r="H24" i="27" s="1"/>
  <c r="H23" i="27"/>
  <c r="H22" i="27"/>
  <c r="H21" i="27"/>
  <c r="H20" i="27"/>
  <c r="H19" i="27"/>
  <c r="H17" i="27"/>
  <c r="H16" i="27"/>
  <c r="G15" i="27"/>
  <c r="F15" i="27"/>
  <c r="E15" i="27"/>
  <c r="D15" i="27"/>
  <c r="C15" i="27"/>
  <c r="H15" i="27" s="1"/>
  <c r="H14" i="27"/>
  <c r="H13" i="27"/>
  <c r="H12" i="27"/>
  <c r="H11" i="27"/>
  <c r="H10" i="27"/>
  <c r="H9" i="27"/>
  <c r="G8" i="27"/>
  <c r="F8" i="27"/>
  <c r="F25" i="27" s="1"/>
  <c r="F34" i="27" s="1"/>
  <c r="E8" i="27"/>
  <c r="E25" i="27" s="1"/>
  <c r="E34" i="27" s="1"/>
  <c r="D8" i="27"/>
  <c r="D25" i="27" s="1"/>
  <c r="D34" i="27" s="1"/>
  <c r="C8" i="27"/>
  <c r="H7" i="27"/>
  <c r="H6" i="27"/>
  <c r="H5" i="27"/>
  <c r="G71" i="26"/>
  <c r="F71" i="26"/>
  <c r="E71" i="26"/>
  <c r="D71" i="26"/>
  <c r="H71" i="26" s="1"/>
  <c r="C71" i="26"/>
  <c r="H70" i="26"/>
  <c r="H69" i="26"/>
  <c r="H68" i="26"/>
  <c r="H67" i="26"/>
  <c r="H66" i="26"/>
  <c r="G65" i="26"/>
  <c r="F65" i="26"/>
  <c r="E65" i="26"/>
  <c r="D65" i="26"/>
  <c r="H64" i="26"/>
  <c r="H63" i="26"/>
  <c r="H62" i="26"/>
  <c r="H61" i="26"/>
  <c r="H60" i="26"/>
  <c r="G59" i="26"/>
  <c r="F59" i="26"/>
  <c r="E59" i="26"/>
  <c r="D59" i="26"/>
  <c r="C59" i="26"/>
  <c r="C6" i="17" s="1"/>
  <c r="H58" i="26"/>
  <c r="H57" i="26"/>
  <c r="H56" i="26"/>
  <c r="H55" i="26"/>
  <c r="H54" i="26"/>
  <c r="H52" i="26"/>
  <c r="H51" i="26"/>
  <c r="G50" i="26"/>
  <c r="F50" i="26"/>
  <c r="E50" i="26"/>
  <c r="D50" i="26"/>
  <c r="C50" i="26"/>
  <c r="H50" i="26" s="1"/>
  <c r="H49" i="26"/>
  <c r="H48" i="26"/>
  <c r="G47" i="26"/>
  <c r="F47" i="26"/>
  <c r="F53" i="26" s="1"/>
  <c r="E47" i="26"/>
  <c r="D47" i="26"/>
  <c r="D53" i="26" s="1"/>
  <c r="C47" i="26"/>
  <c r="H46" i="26"/>
  <c r="H45" i="26"/>
  <c r="H44" i="26"/>
  <c r="H43" i="26"/>
  <c r="H42" i="26"/>
  <c r="H41" i="26"/>
  <c r="H40" i="26"/>
  <c r="H39" i="26"/>
  <c r="H38" i="26"/>
  <c r="H36" i="26"/>
  <c r="G35" i="26"/>
  <c r="F35" i="26"/>
  <c r="E35" i="26"/>
  <c r="D35" i="26"/>
  <c r="C35" i="26"/>
  <c r="H35" i="26" s="1"/>
  <c r="H34" i="26"/>
  <c r="H33" i="26"/>
  <c r="H32" i="26"/>
  <c r="H31" i="26"/>
  <c r="H30" i="26"/>
  <c r="H29" i="26"/>
  <c r="H28" i="26"/>
  <c r="H27" i="26"/>
  <c r="G26" i="26"/>
  <c r="F26" i="26"/>
  <c r="F37" i="26" s="1"/>
  <c r="E26" i="26"/>
  <c r="D26" i="26"/>
  <c r="D37" i="26" s="1"/>
  <c r="C26" i="26"/>
  <c r="C37" i="26" s="1"/>
  <c r="H25" i="26"/>
  <c r="H24" i="26"/>
  <c r="G23" i="26"/>
  <c r="F23" i="26"/>
  <c r="E23" i="26"/>
  <c r="D23" i="26"/>
  <c r="C23" i="26"/>
  <c r="H23" i="26" s="1"/>
  <c r="H22" i="26"/>
  <c r="H21" i="26"/>
  <c r="H20" i="26"/>
  <c r="H19" i="26"/>
  <c r="H18" i="26"/>
  <c r="D17" i="26"/>
  <c r="H16" i="26"/>
  <c r="H15" i="26"/>
  <c r="H14" i="26"/>
  <c r="H13" i="26"/>
  <c r="H12" i="26"/>
  <c r="G11" i="26"/>
  <c r="G17" i="26" s="1"/>
  <c r="F11" i="26"/>
  <c r="F17" i="26" s="1"/>
  <c r="E11" i="26"/>
  <c r="E17" i="26" s="1"/>
  <c r="D11" i="26"/>
  <c r="C11" i="26"/>
  <c r="C17" i="26" s="1"/>
  <c r="H10" i="26"/>
  <c r="H9" i="26"/>
  <c r="H8" i="26"/>
  <c r="H7" i="26"/>
  <c r="H6" i="26"/>
  <c r="H5" i="26"/>
  <c r="G98" i="25"/>
  <c r="F98" i="25"/>
  <c r="E98" i="25"/>
  <c r="D98" i="25"/>
  <c r="C98" i="25"/>
  <c r="H97" i="25"/>
  <c r="H96" i="25"/>
  <c r="H95" i="25"/>
  <c r="H94" i="25"/>
  <c r="H93" i="25"/>
  <c r="H92" i="25"/>
  <c r="H91" i="25"/>
  <c r="H90" i="25"/>
  <c r="H89" i="25"/>
  <c r="G88" i="25"/>
  <c r="F88" i="25"/>
  <c r="E88" i="25"/>
  <c r="D88" i="25"/>
  <c r="C88" i="25"/>
  <c r="H87" i="25"/>
  <c r="H86" i="25"/>
  <c r="H85" i="25"/>
  <c r="H84" i="25"/>
  <c r="G83" i="25"/>
  <c r="F83" i="25"/>
  <c r="E83" i="25"/>
  <c r="D83" i="25"/>
  <c r="H81" i="25"/>
  <c r="H80" i="25"/>
  <c r="H79" i="25"/>
  <c r="H78" i="25"/>
  <c r="H77" i="25"/>
  <c r="H76" i="25"/>
  <c r="H74" i="25"/>
  <c r="H72" i="25"/>
  <c r="H71" i="25"/>
  <c r="H70" i="25"/>
  <c r="H69" i="25"/>
  <c r="H68" i="25"/>
  <c r="H67" i="25"/>
  <c r="H66" i="25"/>
  <c r="H65" i="25"/>
  <c r="H64" i="25"/>
  <c r="G63" i="25"/>
  <c r="G75" i="25" s="1"/>
  <c r="F63" i="25"/>
  <c r="F75" i="25" s="1"/>
  <c r="E63" i="25"/>
  <c r="E75" i="25" s="1"/>
  <c r="D63" i="25"/>
  <c r="H63" i="25" s="1"/>
  <c r="C63" i="25"/>
  <c r="H62" i="25"/>
  <c r="H61" i="25"/>
  <c r="H60" i="25"/>
  <c r="H59" i="25"/>
  <c r="G58" i="25"/>
  <c r="F58" i="25"/>
  <c r="E58" i="25"/>
  <c r="D58" i="25"/>
  <c r="C58" i="25"/>
  <c r="H57" i="25"/>
  <c r="H56" i="25"/>
  <c r="H55" i="25"/>
  <c r="H54" i="25"/>
  <c r="H53" i="25"/>
  <c r="H52" i="25"/>
  <c r="H51" i="25"/>
  <c r="H50" i="25"/>
  <c r="G48" i="25"/>
  <c r="E48" i="25"/>
  <c r="D48" i="25"/>
  <c r="H47" i="25"/>
  <c r="H46" i="25"/>
  <c r="H45" i="25"/>
  <c r="H44" i="25"/>
  <c r="G42" i="25"/>
  <c r="F42" i="25"/>
  <c r="E42" i="25"/>
  <c r="D42" i="25"/>
  <c r="C42" i="25"/>
  <c r="H41" i="25"/>
  <c r="H40" i="25"/>
  <c r="G39" i="25"/>
  <c r="F39" i="25"/>
  <c r="E39" i="25"/>
  <c r="D39" i="25"/>
  <c r="C39" i="25"/>
  <c r="H38" i="25"/>
  <c r="H37" i="25"/>
  <c r="H36" i="25"/>
  <c r="H35" i="25"/>
  <c r="H34" i="25"/>
  <c r="H33" i="25"/>
  <c r="H32" i="25"/>
  <c r="G31" i="25"/>
  <c r="F31" i="25"/>
  <c r="E31" i="25"/>
  <c r="D31" i="25"/>
  <c r="C31" i="25"/>
  <c r="H30" i="25"/>
  <c r="H29" i="25"/>
  <c r="G28" i="25"/>
  <c r="F28" i="25"/>
  <c r="E28" i="25"/>
  <c r="D28" i="25"/>
  <c r="C28" i="25"/>
  <c r="H27" i="25"/>
  <c r="H26" i="25"/>
  <c r="H25" i="25"/>
  <c r="G22" i="25"/>
  <c r="F22" i="25"/>
  <c r="E22" i="25"/>
  <c r="C22" i="25"/>
  <c r="H21" i="25"/>
  <c r="H20" i="25"/>
  <c r="H19" i="25"/>
  <c r="G18" i="25"/>
  <c r="G23" i="25" s="1"/>
  <c r="F18" i="25"/>
  <c r="F23" i="25" s="1"/>
  <c r="E18" i="25"/>
  <c r="D18" i="25"/>
  <c r="D23" i="25" s="1"/>
  <c r="C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F72" i="26" l="1"/>
  <c r="E23" i="25"/>
  <c r="C26" i="6"/>
  <c r="H65" i="26"/>
  <c r="H98" i="25"/>
  <c r="E37" i="26"/>
  <c r="G37" i="26"/>
  <c r="C53" i="26"/>
  <c r="E53" i="26"/>
  <c r="E72" i="26" s="1"/>
  <c r="G53" i="26"/>
  <c r="G72" i="26" s="1"/>
  <c r="G25" i="27"/>
  <c r="G34" i="27" s="1"/>
  <c r="H31" i="27"/>
  <c r="D72" i="26"/>
  <c r="H59" i="26"/>
  <c r="H37" i="26"/>
  <c r="H22" i="25"/>
  <c r="C23" i="25"/>
  <c r="C48" i="25"/>
  <c r="C49" i="25" s="1"/>
  <c r="D49" i="25"/>
  <c r="H42" i="25"/>
  <c r="E49" i="25"/>
  <c r="G49" i="25"/>
  <c r="C72" i="26"/>
  <c r="H88" i="25"/>
  <c r="D25" i="28"/>
  <c r="D34" i="28" s="1"/>
  <c r="H58" i="25"/>
  <c r="F25" i="28"/>
  <c r="F34" i="28" s="1"/>
  <c r="H16" i="28"/>
  <c r="H53" i="26"/>
  <c r="H31" i="25"/>
  <c r="F49" i="25"/>
  <c r="H39" i="25"/>
  <c r="F24" i="25"/>
  <c r="F99" i="25" s="1"/>
  <c r="C34" i="28"/>
  <c r="H23" i="25"/>
  <c r="G24" i="25"/>
  <c r="H17" i="26"/>
  <c r="D75" i="25"/>
  <c r="H11" i="26"/>
  <c r="H26" i="26"/>
  <c r="H47" i="26"/>
  <c r="H8" i="27"/>
  <c r="H8" i="28"/>
  <c r="H18" i="25"/>
  <c r="H28" i="25"/>
  <c r="H24" i="28"/>
  <c r="D32" i="18"/>
  <c r="E32" i="18"/>
  <c r="F32" i="18"/>
  <c r="G32" i="18"/>
  <c r="H32" i="18"/>
  <c r="I32" i="18"/>
  <c r="J32" i="18"/>
  <c r="K32" i="18"/>
  <c r="L32" i="18"/>
  <c r="M32" i="18"/>
  <c r="N32" i="18"/>
  <c r="D12" i="18"/>
  <c r="D24" i="18" s="1"/>
  <c r="E12" i="18"/>
  <c r="E24" i="18" s="1"/>
  <c r="F12" i="18"/>
  <c r="F24" i="18" s="1"/>
  <c r="G12" i="18"/>
  <c r="G24" i="18" s="1"/>
  <c r="H12" i="18"/>
  <c r="H24" i="18" s="1"/>
  <c r="I12" i="18"/>
  <c r="I24" i="18" s="1"/>
  <c r="K12" i="18"/>
  <c r="K24" i="18" s="1"/>
  <c r="L12" i="18"/>
  <c r="L24" i="18" s="1"/>
  <c r="M12" i="18"/>
  <c r="M24" i="18" s="1"/>
  <c r="N12" i="18"/>
  <c r="N24" i="18" s="1"/>
  <c r="O19" i="18"/>
  <c r="C9" i="1"/>
  <c r="C27" i="1"/>
  <c r="J15" i="14"/>
  <c r="I15" i="14"/>
  <c r="H15" i="14"/>
  <c r="G15" i="14"/>
  <c r="J11" i="14"/>
  <c r="I11" i="14"/>
  <c r="H11" i="14"/>
  <c r="G11" i="14"/>
  <c r="J7" i="14"/>
  <c r="I7" i="14"/>
  <c r="I23" i="14" s="1"/>
  <c r="H7" i="14"/>
  <c r="H23" i="14" s="1"/>
  <c r="G7" i="14"/>
  <c r="C39" i="4"/>
  <c r="C17" i="4"/>
  <c r="F19" i="2"/>
  <c r="F18" i="2"/>
  <c r="F17" i="2"/>
  <c r="F16" i="2"/>
  <c r="F15" i="2"/>
  <c r="F14" i="2"/>
  <c r="F13" i="2"/>
  <c r="F19" i="1"/>
  <c r="F18" i="1"/>
  <c r="F17" i="1"/>
  <c r="D28" i="1"/>
  <c r="E28" i="1"/>
  <c r="E12" i="1"/>
  <c r="D6" i="1"/>
  <c r="E6" i="1"/>
  <c r="D7" i="12"/>
  <c r="E7" i="12"/>
  <c r="C7" i="12"/>
  <c r="C20" i="12" s="1"/>
  <c r="D12" i="12"/>
  <c r="E12" i="12"/>
  <c r="C12" i="12"/>
  <c r="F8" i="12"/>
  <c r="F9" i="12"/>
  <c r="F10" i="12"/>
  <c r="F11" i="12"/>
  <c r="F13" i="12"/>
  <c r="F14" i="12"/>
  <c r="F15" i="12"/>
  <c r="F16" i="12"/>
  <c r="F17" i="12"/>
  <c r="F19" i="12"/>
  <c r="C18" i="12"/>
  <c r="F18" i="12" s="1"/>
  <c r="D17" i="7"/>
  <c r="E17" i="7"/>
  <c r="C17" i="7"/>
  <c r="G99" i="25" l="1"/>
  <c r="C27" i="7"/>
  <c r="D6" i="16"/>
  <c r="D65" i="1"/>
  <c r="F12" i="12"/>
  <c r="F7" i="12"/>
  <c r="H49" i="25"/>
  <c r="J23" i="14"/>
  <c r="G23" i="14"/>
  <c r="F35" i="1"/>
  <c r="H48" i="25"/>
  <c r="H43" i="25"/>
  <c r="H34" i="28"/>
  <c r="E99" i="25"/>
  <c r="H72" i="26"/>
  <c r="H25" i="28"/>
  <c r="D99" i="25"/>
  <c r="H24" i="25"/>
  <c r="D32" i="5"/>
  <c r="E32" i="5"/>
  <c r="C32" i="5"/>
  <c r="C32" i="6"/>
  <c r="D17" i="6"/>
  <c r="E17" i="6"/>
  <c r="D15" i="14"/>
  <c r="E15" i="14"/>
  <c r="F15" i="14"/>
  <c r="C15" i="14"/>
  <c r="D11" i="14"/>
  <c r="E11" i="14"/>
  <c r="F11" i="14"/>
  <c r="C11" i="14"/>
  <c r="D7" i="14"/>
  <c r="E7" i="14"/>
  <c r="F7" i="14"/>
  <c r="C7" i="14"/>
  <c r="D34" i="3"/>
  <c r="E34" i="3"/>
  <c r="F34" i="3"/>
  <c r="G34" i="3"/>
  <c r="D59" i="1"/>
  <c r="E59" i="1"/>
  <c r="E48" i="1"/>
  <c r="D55" i="2"/>
  <c r="D59" i="2" s="1"/>
  <c r="E55" i="2"/>
  <c r="E59" i="2" s="1"/>
  <c r="D48" i="2"/>
  <c r="E48" i="2"/>
  <c r="F47" i="1"/>
  <c r="F49" i="1"/>
  <c r="H5" i="17" s="1"/>
  <c r="F50" i="1"/>
  <c r="H6" i="17" s="1"/>
  <c r="F51" i="1"/>
  <c r="F53" i="1"/>
  <c r="F54" i="1"/>
  <c r="F55" i="1"/>
  <c r="F56" i="1"/>
  <c r="F57" i="1"/>
  <c r="F58" i="1"/>
  <c r="F61" i="1"/>
  <c r="F62" i="1"/>
  <c r="D60" i="1"/>
  <c r="D63" i="1" s="1"/>
  <c r="E39" i="1"/>
  <c r="D33" i="1"/>
  <c r="E33" i="1"/>
  <c r="D24" i="1"/>
  <c r="E24" i="1"/>
  <c r="F6" i="1"/>
  <c r="F7" i="1"/>
  <c r="F8" i="1"/>
  <c r="F9" i="1"/>
  <c r="F10" i="1"/>
  <c r="F11" i="1"/>
  <c r="F12" i="1"/>
  <c r="F13" i="1"/>
  <c r="F14" i="1"/>
  <c r="F15" i="1"/>
  <c r="F16" i="1"/>
  <c r="F20" i="1"/>
  <c r="F21" i="1"/>
  <c r="F22" i="1"/>
  <c r="F23" i="1"/>
  <c r="F25" i="1"/>
  <c r="F26" i="1"/>
  <c r="F27" i="1"/>
  <c r="C18" i="16" s="1"/>
  <c r="F29" i="1"/>
  <c r="F30" i="1"/>
  <c r="F31" i="1"/>
  <c r="F32" i="1"/>
  <c r="F36" i="1"/>
  <c r="E52" i="1" l="1"/>
  <c r="E60" i="1" s="1"/>
  <c r="E63" i="1" s="1"/>
  <c r="H28" i="17"/>
  <c r="F5" i="1"/>
  <c r="F48" i="1"/>
  <c r="C66" i="1"/>
  <c r="F66" i="1" s="1"/>
  <c r="F28" i="1"/>
  <c r="C18" i="27"/>
  <c r="F59" i="1"/>
  <c r="E23" i="14"/>
  <c r="F23" i="14"/>
  <c r="D23" i="14"/>
  <c r="C23" i="14"/>
  <c r="E34" i="1"/>
  <c r="E37" i="1" s="1"/>
  <c r="D34" i="1"/>
  <c r="D37" i="1" s="1"/>
  <c r="D64" i="1" s="1"/>
  <c r="F33" i="1"/>
  <c r="F24" i="1"/>
  <c r="N24" i="19"/>
  <c r="M24" i="19"/>
  <c r="L24" i="19"/>
  <c r="K24" i="19"/>
  <c r="J24" i="19"/>
  <c r="I24" i="19"/>
  <c r="H24" i="19"/>
  <c r="G24" i="19"/>
  <c r="F24" i="19"/>
  <c r="E24" i="19"/>
  <c r="D24" i="19"/>
  <c r="C24" i="19"/>
  <c r="O23" i="19"/>
  <c r="O22" i="19"/>
  <c r="O21" i="19"/>
  <c r="O20" i="19"/>
  <c r="O19" i="19"/>
  <c r="O16" i="19"/>
  <c r="O15" i="19"/>
  <c r="O14" i="19"/>
  <c r="O13" i="19"/>
  <c r="O12" i="19"/>
  <c r="O11" i="19"/>
  <c r="O9" i="19"/>
  <c r="O8" i="19"/>
  <c r="O7" i="19"/>
  <c r="O6" i="19"/>
  <c r="N18" i="19"/>
  <c r="M18" i="19"/>
  <c r="M25" i="19" s="1"/>
  <c r="L18" i="19"/>
  <c r="K18" i="19"/>
  <c r="K25" i="19" s="1"/>
  <c r="J18" i="19"/>
  <c r="I18" i="19"/>
  <c r="I25" i="19" s="1"/>
  <c r="H18" i="19"/>
  <c r="G18" i="19"/>
  <c r="G25" i="19" s="1"/>
  <c r="F18" i="19"/>
  <c r="E18" i="19"/>
  <c r="E25" i="19" s="1"/>
  <c r="D18" i="19"/>
  <c r="C18" i="19"/>
  <c r="D25" i="19" l="1"/>
  <c r="F25" i="19"/>
  <c r="H25" i="19"/>
  <c r="J25" i="19"/>
  <c r="L25" i="19"/>
  <c r="N25" i="19"/>
  <c r="H18" i="27"/>
  <c r="C25" i="27"/>
  <c r="F37" i="1"/>
  <c r="O24" i="19"/>
  <c r="F34" i="1"/>
  <c r="O10" i="19"/>
  <c r="O18" i="19"/>
  <c r="C25" i="19"/>
  <c r="O25" i="19" s="1"/>
  <c r="O5" i="19"/>
  <c r="C34" i="27" l="1"/>
  <c r="H25" i="27"/>
  <c r="O34" i="18"/>
  <c r="C32" i="18"/>
  <c r="O31" i="18"/>
  <c r="O30" i="18"/>
  <c r="O29" i="18"/>
  <c r="O28" i="18"/>
  <c r="O27" i="18"/>
  <c r="O26" i="18"/>
  <c r="O25" i="18"/>
  <c r="O23" i="18"/>
  <c r="O22" i="18"/>
  <c r="O21" i="18"/>
  <c r="O20" i="18"/>
  <c r="O15" i="18"/>
  <c r="O16" i="18" s="1"/>
  <c r="O14" i="18"/>
  <c r="O13" i="18"/>
  <c r="O11" i="18"/>
  <c r="O10" i="18"/>
  <c r="O9" i="18"/>
  <c r="O8" i="18"/>
  <c r="N33" i="18"/>
  <c r="M33" i="18"/>
  <c r="L33" i="18"/>
  <c r="J33" i="18"/>
  <c r="H33" i="18"/>
  <c r="G33" i="18"/>
  <c r="F33" i="18"/>
  <c r="D33" i="18"/>
  <c r="O5" i="18"/>
  <c r="H34" i="27" l="1"/>
  <c r="O32" i="18"/>
  <c r="E33" i="18"/>
  <c r="K33" i="18"/>
  <c r="I33" i="18"/>
  <c r="O7" i="18"/>
  <c r="O6" i="18"/>
  <c r="O17" i="18" l="1"/>
  <c r="O18" i="18" l="1"/>
  <c r="K30" i="17"/>
  <c r="F30" i="17"/>
  <c r="J28" i="17"/>
  <c r="I28" i="17"/>
  <c r="F27" i="17"/>
  <c r="F26" i="17"/>
  <c r="F25" i="17"/>
  <c r="K24" i="17"/>
  <c r="F24" i="17"/>
  <c r="K23" i="17"/>
  <c r="F23" i="17"/>
  <c r="K22" i="17"/>
  <c r="E22" i="17"/>
  <c r="D22" i="17"/>
  <c r="C22" i="17"/>
  <c r="K21" i="17"/>
  <c r="F21" i="17"/>
  <c r="K20" i="17"/>
  <c r="F20" i="17"/>
  <c r="K19" i="17"/>
  <c r="F19" i="17"/>
  <c r="K18" i="17"/>
  <c r="F18" i="17"/>
  <c r="K17" i="17"/>
  <c r="E17" i="17"/>
  <c r="E28" i="17" s="1"/>
  <c r="D17" i="17"/>
  <c r="D28" i="17" s="1"/>
  <c r="J16" i="17"/>
  <c r="J29" i="17" s="1"/>
  <c r="J31" i="17" s="1"/>
  <c r="I16" i="17"/>
  <c r="I29" i="17" s="1"/>
  <c r="H29" i="17"/>
  <c r="H31" i="17" s="1"/>
  <c r="E16" i="17"/>
  <c r="D16" i="17"/>
  <c r="D29" i="17" s="1"/>
  <c r="D31" i="17" s="1"/>
  <c r="F8" i="17"/>
  <c r="K7" i="17"/>
  <c r="F7" i="17"/>
  <c r="K6" i="17"/>
  <c r="F6" i="17"/>
  <c r="C16" i="17"/>
  <c r="C28" i="17" s="1"/>
  <c r="C29" i="17" s="1"/>
  <c r="K5" i="17"/>
  <c r="F5" i="17"/>
  <c r="E29" i="17" l="1"/>
  <c r="E31" i="17" s="1"/>
  <c r="O12" i="18"/>
  <c r="C12" i="18"/>
  <c r="C24" i="18" s="1"/>
  <c r="K28" i="17"/>
  <c r="F22" i="17"/>
  <c r="F16" i="17"/>
  <c r="I31" i="17"/>
  <c r="K29" i="17"/>
  <c r="K31" i="17"/>
  <c r="K16" i="17"/>
  <c r="O24" i="18" l="1"/>
  <c r="C33" i="18"/>
  <c r="C35" i="18" l="1"/>
  <c r="D35" i="18" s="1"/>
  <c r="E35" i="18" s="1"/>
  <c r="F35" i="18" s="1"/>
  <c r="G35" i="18" s="1"/>
  <c r="H35" i="18" s="1"/>
  <c r="I35" i="18" s="1"/>
  <c r="J35" i="18" s="1"/>
  <c r="K35" i="18" s="1"/>
  <c r="L35" i="18" s="1"/>
  <c r="M35" i="18" s="1"/>
  <c r="N35" i="18" s="1"/>
  <c r="O33" i="18"/>
  <c r="K30" i="16"/>
  <c r="F30" i="16"/>
  <c r="J28" i="16"/>
  <c r="I28" i="16"/>
  <c r="H28" i="16"/>
  <c r="F25" i="16"/>
  <c r="K24" i="16"/>
  <c r="F24" i="16"/>
  <c r="K23" i="16"/>
  <c r="F23" i="16"/>
  <c r="K22" i="16"/>
  <c r="E22" i="16"/>
  <c r="D22" i="16"/>
  <c r="C22" i="16"/>
  <c r="K21" i="16"/>
  <c r="F21" i="16"/>
  <c r="K20" i="16"/>
  <c r="F20" i="16"/>
  <c r="K19" i="16"/>
  <c r="F19" i="16"/>
  <c r="K18" i="16"/>
  <c r="F18" i="16"/>
  <c r="K17" i="16"/>
  <c r="E17" i="16"/>
  <c r="E28" i="16" s="1"/>
  <c r="D17" i="16"/>
  <c r="D28" i="16" s="1"/>
  <c r="C17" i="16"/>
  <c r="C28" i="16" s="1"/>
  <c r="J16" i="16"/>
  <c r="J29" i="16" s="1"/>
  <c r="J31" i="16" s="1"/>
  <c r="I16" i="16"/>
  <c r="I29" i="16" s="1"/>
  <c r="I31" i="16" s="1"/>
  <c r="E16" i="16"/>
  <c r="E29" i="16" s="1"/>
  <c r="E31" i="16" s="1"/>
  <c r="D16" i="16"/>
  <c r="K10" i="16"/>
  <c r="C16" i="16"/>
  <c r="F8" i="16"/>
  <c r="F7" i="16"/>
  <c r="F6" i="16"/>
  <c r="F5" i="16"/>
  <c r="K28" i="16" l="1"/>
  <c r="F22" i="16"/>
  <c r="F17" i="16"/>
  <c r="C29" i="16"/>
  <c r="C31" i="16" s="1"/>
  <c r="F16" i="16"/>
  <c r="D29" i="16"/>
  <c r="D31" i="16" s="1"/>
  <c r="F9" i="16"/>
  <c r="F28" i="16" l="1"/>
  <c r="F29" i="16" s="1"/>
  <c r="F31" i="16" s="1"/>
  <c r="C7" i="13"/>
  <c r="C17" i="13" l="1"/>
  <c r="D20" i="12"/>
  <c r="F20" i="12" s="1"/>
  <c r="E20" i="12"/>
  <c r="E15" i="11" l="1"/>
  <c r="D15" i="11"/>
  <c r="C15" i="11"/>
  <c r="F14" i="11"/>
  <c r="F13" i="11"/>
  <c r="F12" i="11"/>
  <c r="F11" i="11"/>
  <c r="F10" i="11"/>
  <c r="F9" i="11"/>
  <c r="F7" i="11"/>
  <c r="F15" i="11" l="1"/>
  <c r="C73" i="25" l="1"/>
  <c r="E12" i="10"/>
  <c r="F12" i="10"/>
  <c r="G12" i="10"/>
  <c r="H12" i="10"/>
  <c r="I12" i="10"/>
  <c r="J12" i="10"/>
  <c r="D12" i="10"/>
  <c r="C12" i="9"/>
  <c r="D12" i="9"/>
  <c r="E12" i="9"/>
  <c r="G13" i="8"/>
  <c r="G20" i="8" s="1"/>
  <c r="C75" i="25" l="1"/>
  <c r="H73" i="25"/>
  <c r="F44" i="1"/>
  <c r="K9" i="16" s="1"/>
  <c r="F45" i="1"/>
  <c r="E42" i="7"/>
  <c r="D42" i="7"/>
  <c r="C42" i="7"/>
  <c r="F41" i="7"/>
  <c r="F40" i="7"/>
  <c r="F39" i="7"/>
  <c r="F38" i="7"/>
  <c r="F37" i="7"/>
  <c r="F35" i="7"/>
  <c r="F34" i="7"/>
  <c r="F33" i="7"/>
  <c r="E32" i="7"/>
  <c r="D32" i="7"/>
  <c r="C32" i="7"/>
  <c r="F32" i="7" s="1"/>
  <c r="F31" i="7"/>
  <c r="F30" i="7"/>
  <c r="F29" i="7"/>
  <c r="F28" i="7"/>
  <c r="F27" i="7"/>
  <c r="F26" i="7"/>
  <c r="E25" i="7"/>
  <c r="D25" i="7"/>
  <c r="D36" i="7" s="1"/>
  <c r="D43" i="7" s="1"/>
  <c r="C25" i="7"/>
  <c r="E21" i="7"/>
  <c r="D21" i="7"/>
  <c r="C21" i="7"/>
  <c r="F21" i="7" s="1"/>
  <c r="F20" i="7"/>
  <c r="F19" i="7"/>
  <c r="F18" i="7"/>
  <c r="F17" i="7" s="1"/>
  <c r="F16" i="7"/>
  <c r="F15" i="7"/>
  <c r="F14" i="7"/>
  <c r="E13" i="7"/>
  <c r="D13" i="7"/>
  <c r="D22" i="7" s="1"/>
  <c r="C13" i="7"/>
  <c r="F12" i="7"/>
  <c r="F11" i="7"/>
  <c r="F10" i="7"/>
  <c r="F9" i="7"/>
  <c r="F8" i="7"/>
  <c r="F7" i="7"/>
  <c r="F6" i="7"/>
  <c r="F5" i="7"/>
  <c r="E36" i="7" l="1"/>
  <c r="E43" i="7" s="1"/>
  <c r="F42" i="7"/>
  <c r="H75" i="25"/>
  <c r="C36" i="7"/>
  <c r="F36" i="7" s="1"/>
  <c r="E22" i="7"/>
  <c r="F13" i="7"/>
  <c r="C22" i="7"/>
  <c r="F22" i="7" s="1"/>
  <c r="F25" i="7"/>
  <c r="E42" i="6"/>
  <c r="D42" i="6"/>
  <c r="C42" i="6"/>
  <c r="F41" i="6"/>
  <c r="F40" i="6"/>
  <c r="F39" i="6"/>
  <c r="F38" i="6"/>
  <c r="F37" i="6"/>
  <c r="C25" i="6"/>
  <c r="C36" i="6" s="1"/>
  <c r="E21" i="6"/>
  <c r="D21" i="6"/>
  <c r="C21" i="6"/>
  <c r="F20" i="6"/>
  <c r="F19" i="6"/>
  <c r="F18" i="6"/>
  <c r="F17" i="6"/>
  <c r="F16" i="6"/>
  <c r="F15" i="6"/>
  <c r="F14" i="6"/>
  <c r="E13" i="6"/>
  <c r="D13" i="6"/>
  <c r="C13" i="6"/>
  <c r="F12" i="6"/>
  <c r="F11" i="6"/>
  <c r="F10" i="6"/>
  <c r="F9" i="6"/>
  <c r="F8" i="6"/>
  <c r="F7" i="6"/>
  <c r="F6" i="6"/>
  <c r="F5" i="6"/>
  <c r="C43" i="7" l="1"/>
  <c r="F43" i="7" s="1"/>
  <c r="F42" i="6"/>
  <c r="C22" i="6"/>
  <c r="E22" i="6"/>
  <c r="D22" i="6"/>
  <c r="C43" i="6"/>
  <c r="F21" i="6"/>
  <c r="F13" i="6"/>
  <c r="F22" i="6" l="1"/>
  <c r="C13" i="5"/>
  <c r="E42" i="5"/>
  <c r="D42" i="5"/>
  <c r="C42" i="5"/>
  <c r="F41" i="5"/>
  <c r="F40" i="5"/>
  <c r="F39" i="5"/>
  <c r="F38" i="5"/>
  <c r="F37" i="5"/>
  <c r="F35" i="5"/>
  <c r="F34" i="5"/>
  <c r="F33" i="5"/>
  <c r="F32" i="5"/>
  <c r="F31" i="5"/>
  <c r="F30" i="5"/>
  <c r="F29" i="5"/>
  <c r="F28" i="5"/>
  <c r="F27" i="5"/>
  <c r="F26" i="5"/>
  <c r="E25" i="5"/>
  <c r="E36" i="5" s="1"/>
  <c r="E43" i="5" s="1"/>
  <c r="D25" i="5"/>
  <c r="D36" i="5" s="1"/>
  <c r="D43" i="5" s="1"/>
  <c r="C25" i="5"/>
  <c r="C36" i="5" s="1"/>
  <c r="E21" i="5"/>
  <c r="D21" i="5"/>
  <c r="C21" i="5"/>
  <c r="F20" i="5"/>
  <c r="F19" i="5"/>
  <c r="F18" i="5"/>
  <c r="F17" i="5"/>
  <c r="F16" i="5"/>
  <c r="F15" i="5"/>
  <c r="F14" i="5"/>
  <c r="E13" i="5"/>
  <c r="D13" i="5"/>
  <c r="D22" i="5" s="1"/>
  <c r="F12" i="5"/>
  <c r="F11" i="5"/>
  <c r="F10" i="5"/>
  <c r="F9" i="5"/>
  <c r="F8" i="5"/>
  <c r="F7" i="5"/>
  <c r="F6" i="5"/>
  <c r="F5" i="5"/>
  <c r="E22" i="5" l="1"/>
  <c r="F42" i="5"/>
  <c r="C22" i="5"/>
  <c r="C43" i="5"/>
  <c r="F43" i="5" s="1"/>
  <c r="F36" i="5"/>
  <c r="F13" i="5"/>
  <c r="F21" i="5"/>
  <c r="F25" i="5"/>
  <c r="F22" i="5" l="1"/>
  <c r="E42" i="4"/>
  <c r="D42" i="4"/>
  <c r="C42" i="4"/>
  <c r="F41" i="4"/>
  <c r="F40" i="4"/>
  <c r="F39" i="4"/>
  <c r="F38" i="4"/>
  <c r="F37" i="4"/>
  <c r="F35" i="4"/>
  <c r="F34" i="4"/>
  <c r="F33" i="4"/>
  <c r="E32" i="4"/>
  <c r="D32" i="4"/>
  <c r="D46" i="1" s="1"/>
  <c r="F46" i="1" s="1"/>
  <c r="C32" i="4"/>
  <c r="F31" i="4"/>
  <c r="F30" i="4"/>
  <c r="F29" i="4"/>
  <c r="F28" i="4"/>
  <c r="F27" i="4"/>
  <c r="F26" i="4"/>
  <c r="E25" i="4"/>
  <c r="D25" i="4"/>
  <c r="C25" i="4"/>
  <c r="E21" i="4"/>
  <c r="D21" i="4"/>
  <c r="F20" i="4"/>
  <c r="F19" i="4"/>
  <c r="F18" i="4"/>
  <c r="F17" i="4"/>
  <c r="F16" i="4"/>
  <c r="F15" i="4"/>
  <c r="F14" i="4"/>
  <c r="E13" i="4"/>
  <c r="D13" i="4"/>
  <c r="C13" i="4"/>
  <c r="F12" i="4"/>
  <c r="F11" i="4"/>
  <c r="F10" i="4"/>
  <c r="F9" i="4"/>
  <c r="F8" i="4"/>
  <c r="F7" i="4"/>
  <c r="F6" i="4"/>
  <c r="F5" i="4"/>
  <c r="D36" i="4" l="1"/>
  <c r="D43" i="4" s="1"/>
  <c r="F32" i="4"/>
  <c r="E36" i="4"/>
  <c r="E43" i="4" s="1"/>
  <c r="F42" i="4"/>
  <c r="C36" i="4"/>
  <c r="C43" i="4" s="1"/>
  <c r="F43" i="4" s="1"/>
  <c r="E22" i="4"/>
  <c r="D22" i="4"/>
  <c r="F13" i="4"/>
  <c r="C21" i="4"/>
  <c r="F25" i="4"/>
  <c r="G45" i="3"/>
  <c r="F45" i="3"/>
  <c r="E45" i="3"/>
  <c r="D45" i="3"/>
  <c r="H44" i="3"/>
  <c r="H43" i="3"/>
  <c r="H42" i="3"/>
  <c r="H41" i="3"/>
  <c r="H40" i="3"/>
  <c r="H39" i="3"/>
  <c r="H37" i="3"/>
  <c r="H36" i="3"/>
  <c r="H35" i="3"/>
  <c r="H34" i="3"/>
  <c r="H33" i="3"/>
  <c r="H31" i="3"/>
  <c r="H29" i="3"/>
  <c r="F41" i="1" s="1"/>
  <c r="K6" i="16" s="1"/>
  <c r="H28" i="3"/>
  <c r="F40" i="1" s="1"/>
  <c r="K5" i="16" s="1"/>
  <c r="G27" i="3"/>
  <c r="G38" i="3" s="1"/>
  <c r="G46" i="3" s="1"/>
  <c r="F27" i="3"/>
  <c r="F38" i="3" s="1"/>
  <c r="E27" i="3"/>
  <c r="E38" i="3" s="1"/>
  <c r="E46" i="3" s="1"/>
  <c r="D38" i="3"/>
  <c r="G22" i="3"/>
  <c r="F22" i="3"/>
  <c r="E22" i="3"/>
  <c r="D22" i="3"/>
  <c r="H21" i="3"/>
  <c r="H20" i="3"/>
  <c r="H19" i="3"/>
  <c r="H18" i="3"/>
  <c r="H17" i="3"/>
  <c r="H16" i="3"/>
  <c r="H15" i="3"/>
  <c r="H14" i="3"/>
  <c r="G13" i="3"/>
  <c r="G23" i="3" s="1"/>
  <c r="F13" i="3"/>
  <c r="F23" i="3" s="1"/>
  <c r="E13" i="3"/>
  <c r="D13" i="3"/>
  <c r="D23" i="3" s="1"/>
  <c r="H12" i="3"/>
  <c r="H11" i="3"/>
  <c r="H10" i="3"/>
  <c r="H8" i="3"/>
  <c r="H7" i="3"/>
  <c r="H6" i="3"/>
  <c r="H5" i="3"/>
  <c r="F36" i="4" l="1"/>
  <c r="F46" i="3"/>
  <c r="E23" i="3"/>
  <c r="H23" i="3" s="1"/>
  <c r="F21" i="4"/>
  <c r="C22" i="4"/>
  <c r="F22" i="4" s="1"/>
  <c r="H45" i="3"/>
  <c r="H22" i="3"/>
  <c r="H9" i="3"/>
  <c r="H13" i="3"/>
  <c r="F59" i="2" l="1"/>
  <c r="F58" i="2"/>
  <c r="F57" i="2"/>
  <c r="F56" i="2"/>
  <c r="F55" i="2"/>
  <c r="F54" i="2"/>
  <c r="F53" i="2"/>
  <c r="F51" i="2"/>
  <c r="F50" i="2"/>
  <c r="F49" i="2"/>
  <c r="F48" i="2"/>
  <c r="F47" i="2"/>
  <c r="F46" i="2"/>
  <c r="F45" i="2"/>
  <c r="E44" i="2"/>
  <c r="H32" i="3"/>
  <c r="F41" i="2"/>
  <c r="F40" i="2"/>
  <c r="E39" i="2"/>
  <c r="E52" i="2" s="1"/>
  <c r="E60" i="2" s="1"/>
  <c r="D39" i="2"/>
  <c r="D52" i="2" s="1"/>
  <c r="D60" i="2" s="1"/>
  <c r="E33" i="2"/>
  <c r="D33" i="2"/>
  <c r="F32" i="2"/>
  <c r="F31" i="2"/>
  <c r="F30" i="2"/>
  <c r="F29" i="2"/>
  <c r="F28" i="2"/>
  <c r="F27" i="2"/>
  <c r="F26" i="2"/>
  <c r="F25" i="2"/>
  <c r="E24" i="2"/>
  <c r="E34" i="2" s="1"/>
  <c r="D24" i="2"/>
  <c r="F24" i="2" s="1"/>
  <c r="F23" i="2"/>
  <c r="F22" i="2"/>
  <c r="F21" i="2"/>
  <c r="F20" i="2"/>
  <c r="F12" i="2"/>
  <c r="F11" i="2"/>
  <c r="F10" i="2"/>
  <c r="F9" i="2"/>
  <c r="F8" i="2"/>
  <c r="F7" i="2"/>
  <c r="F6" i="2"/>
  <c r="F5" i="2"/>
  <c r="D34" i="2" l="1"/>
  <c r="F34" i="2" s="1"/>
  <c r="F33" i="2"/>
  <c r="F44" i="2"/>
  <c r="F27" i="6" l="1"/>
  <c r="F29" i="6"/>
  <c r="F31" i="6"/>
  <c r="F33" i="6"/>
  <c r="F35" i="6"/>
  <c r="F28" i="6"/>
  <c r="F30" i="6"/>
  <c r="F32" i="6"/>
  <c r="F34" i="6"/>
  <c r="F26" i="6"/>
  <c r="E25" i="6"/>
  <c r="E36" i="6" s="1"/>
  <c r="E43" i="6" s="1"/>
  <c r="D25" i="6"/>
  <c r="F25" i="6" l="1"/>
  <c r="D36" i="6"/>
  <c r="F36" i="6" l="1"/>
  <c r="D43" i="6"/>
  <c r="F43" i="6" s="1"/>
  <c r="F43" i="2"/>
  <c r="F43" i="1" l="1"/>
  <c r="K8" i="16" l="1"/>
  <c r="F42" i="2"/>
  <c r="H30" i="3" s="1"/>
  <c r="F39" i="2"/>
  <c r="C65" i="1"/>
  <c r="F65" i="1" s="1"/>
  <c r="F17" i="17" l="1"/>
  <c r="F52" i="2"/>
  <c r="F39" i="1"/>
  <c r="F42" i="1"/>
  <c r="F60" i="2" l="1"/>
  <c r="F28" i="17"/>
  <c r="F52" i="1"/>
  <c r="H27" i="3"/>
  <c r="K7" i="16"/>
  <c r="K16" i="16" s="1"/>
  <c r="H16" i="16"/>
  <c r="H29" i="16" s="1"/>
  <c r="F29" i="17" l="1"/>
  <c r="C31" i="17"/>
  <c r="F31" i="17" s="1"/>
  <c r="K29" i="16"/>
  <c r="H31" i="16"/>
  <c r="H38" i="3"/>
  <c r="H46" i="3"/>
  <c r="F60" i="1"/>
  <c r="K31" i="16" l="1"/>
  <c r="F63" i="1"/>
  <c r="F64" i="1"/>
  <c r="H82" i="25"/>
  <c r="C83" i="25"/>
  <c r="H83" i="25" s="1"/>
  <c r="C99" i="25" l="1"/>
  <c r="H99" i="25" s="1"/>
</calcChain>
</file>

<file path=xl/sharedStrings.xml><?xml version="1.0" encoding="utf-8"?>
<sst xmlns="http://schemas.openxmlformats.org/spreadsheetml/2006/main" count="1764" uniqueCount="695">
  <si>
    <t xml:space="preserve">Bevételek </t>
  </si>
  <si>
    <t>Sorszám</t>
  </si>
  <si>
    <t>Megnevezés</t>
  </si>
  <si>
    <t>összesen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</si>
  <si>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</si>
  <si>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</si>
  <si>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</si>
  <si>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</si>
  <si>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</si>
  <si>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</si>
  <si>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</si>
  <si>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</si>
  <si>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</si>
  <si>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</si>
  <si>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</si>
  <si>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</si>
  <si>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</si>
  <si>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</si>
  <si>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</si>
  <si>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</si>
  <si>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</si>
  <si>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</si>
  <si>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</si>
  <si>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</si>
  <si>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</si>
  <si>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</si>
  <si>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</si>
  <si>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</si>
  <si>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</si>
  <si>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</si>
  <si>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</si>
  <si>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</si>
  <si>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</si>
  <si>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</si>
  <si>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</si>
  <si>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</si>
  <si>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</si>
  <si>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</si>
  <si>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</si>
  <si>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</si>
  <si>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</si>
  <si>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</si>
  <si>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</si>
  <si>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</si>
  <si>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</si>
  <si>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</si>
  <si>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</si>
  <si>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</si>
  <si>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</si>
  <si>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</si>
  <si>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</si>
  <si>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</si>
  <si>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</si>
  <si>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</si>
  <si>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</si>
  <si>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</si>
  <si>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</si>
  <si>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</si>
  <si>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</si>
  <si>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</si>
  <si>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</si>
  <si>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</si>
  <si>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</si>
  <si>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</si>
  <si>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</si>
  <si>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</si>
  <si>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</si>
  <si>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</si>
  <si>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</si>
  <si>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</si>
  <si>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</si>
  <si>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</si>
  <si>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</si>
  <si>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</si>
  <si>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</si>
  <si>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</si>
  <si>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</si>
  <si>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</si>
  <si>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</si>
  <si>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</si>
  <si>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</si>
  <si>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</si>
  <si>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</si>
  <si>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</si>
  <si>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</si>
  <si>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</si>
  <si>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</si>
  <si>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</si>
  <si>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</si>
  <si>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</si>
  <si>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</si>
  <si>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</si>
  <si>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</si>
  <si>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</si>
  <si>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</si>
  <si>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adatok forintban</t>
  </si>
  <si>
    <t>Pécel Város Önkormányzatának költségvetése</t>
  </si>
  <si>
    <t>Kötelező feladat</t>
  </si>
  <si>
    <t>Önként vállalt feladat</t>
  </si>
  <si>
    <t>Állami feladat</t>
  </si>
  <si>
    <t>Összesen</t>
  </si>
  <si>
    <t>Maradvány igénybevétele B8131</t>
  </si>
  <si>
    <t>ssz.</t>
  </si>
  <si>
    <t>Önkormányzat</t>
  </si>
  <si>
    <t>Védőnői szolgálat</t>
  </si>
  <si>
    <t>Önkormányzat összesen</t>
  </si>
  <si>
    <t>Felhalmozási célú támogatások áll.házt.belülről</t>
  </si>
  <si>
    <t>Működési bevételek B4</t>
  </si>
  <si>
    <t>- ebből központi irányítószervi támogatás</t>
  </si>
  <si>
    <t>Személyi juttatások K1</t>
  </si>
  <si>
    <t>Munkaadókat terhelő járulékok 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</si>
  <si>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</si>
  <si>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</si>
  <si>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</si>
  <si>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</si>
  <si>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</si>
  <si>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</si>
  <si>
    <t>Péceli Polgármesteri Hivatal költségvetése</t>
  </si>
  <si>
    <t>Működési célú támogatások államháztartáson belülrőlB1</t>
  </si>
  <si>
    <t>Felhalmozási célú támogatások áll.házt. belülről</t>
  </si>
  <si>
    <t>ebből irányítószervi támogatás</t>
  </si>
  <si>
    <t>Lázár Ervin Városi Könyvtár és Szemere Pál Művelődési Ház költségvetése</t>
  </si>
  <si>
    <t>Pécel Város Óvodái és Bölcsődéje költségvetése</t>
  </si>
  <si>
    <t>sorszám</t>
  </si>
  <si>
    <t>megnevezés</t>
  </si>
  <si>
    <t>megjegyzés</t>
  </si>
  <si>
    <t>Céltartalék</t>
  </si>
  <si>
    <t>Polgármesteri keret</t>
  </si>
  <si>
    <t>Általános tartalék</t>
  </si>
  <si>
    <t>Fejlesztési céltartalék</t>
  </si>
  <si>
    <t>-ebből Általános fejlesztési tartalék</t>
  </si>
  <si>
    <t>-ebből Környezetvédelmi alap</t>
  </si>
  <si>
    <t>Tartalékok összesen:</t>
  </si>
  <si>
    <t>Pécel Város Önkormányzata 2017. évi tartalékok részletezése</t>
  </si>
  <si>
    <t>tőketörlesztés</t>
  </si>
  <si>
    <t>kamat</t>
  </si>
  <si>
    <t>Összesen:</t>
  </si>
  <si>
    <t>Pécel Város Önkormányzatának 2017. évi kötelezettségei</t>
  </si>
  <si>
    <t>Hitel futamidő vége</t>
  </si>
  <si>
    <t>Pécel Város Önkormányzatának fennálló több évre kiható kötelezettségvállalásainak részletezése</t>
  </si>
  <si>
    <t>Civil szervezetek támogatása</t>
  </si>
  <si>
    <t>Pécel Város Önkormányzatának 2017. évi működési célú pénzeszköz átadása államháztartáson kívülre, civil és egyéb szervezetek részére</t>
  </si>
  <si>
    <t>ebből: ellátottak térítési díjának, kártérítésének méltányossági alapon történő elengedése</t>
  </si>
  <si>
    <t>ebből: lakásépítéshez, lakásfelújításhoz nyújtott kölcsön elengedése</t>
  </si>
  <si>
    <t>ebből: a helyiségek, eszközök hasznosításából származó bevételből nyújtott kedvezmény, mentesség összege</t>
  </si>
  <si>
    <t>Átengedett központi adóból</t>
  </si>
  <si>
    <t>3.1</t>
  </si>
  <si>
    <t xml:space="preserve">Pécel Város Önkormányzatának 2017. évi közvetett támogatásai </t>
  </si>
  <si>
    <t xml:space="preserve"> Pécel Város  Önkormányzata bevételeiből</t>
  </si>
  <si>
    <t>eredeti előirányzat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</si>
  <si>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</si>
  <si>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</si>
  <si>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</si>
  <si>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</si>
  <si>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>Családi napközi támogatás</t>
  </si>
  <si>
    <t>Kamatmentes kölcsön</t>
  </si>
  <si>
    <t xml:space="preserve">Nem rendszeres települési támogatások  </t>
  </si>
  <si>
    <t>Rendkívüli települési támogatás</t>
  </si>
  <si>
    <t>Köztemetés</t>
  </si>
  <si>
    <t>Támogatások összesen:</t>
  </si>
  <si>
    <t>Pécel Város Önkormányzata 2017. évre tervezett szociális ellátásainak részletezése</t>
  </si>
  <si>
    <t>teljes munkaidős</t>
  </si>
  <si>
    <t>álláshely</t>
  </si>
  <si>
    <t>ebből: - köztisztviselő</t>
  </si>
  <si>
    <t>4/a.</t>
  </si>
  <si>
    <t>4/b.</t>
  </si>
  <si>
    <t xml:space="preserve">Pécel Város Önkormányzata </t>
  </si>
  <si>
    <t>tájékoztató adatok</t>
  </si>
  <si>
    <t>Beruházás előirányzata</t>
  </si>
  <si>
    <t>Bevételek</t>
  </si>
  <si>
    <t>Támogatás</t>
  </si>
  <si>
    <t>-ebből előleg</t>
  </si>
  <si>
    <t>Önrész</t>
  </si>
  <si>
    <t>-ebből támogatási szerződés szerint elszámolandó</t>
  </si>
  <si>
    <t>Beruházás</t>
  </si>
  <si>
    <t>Szolgáltatások költsége</t>
  </si>
  <si>
    <t>-ebből projekt előkészítés</t>
  </si>
  <si>
    <t>-ebből projekt menedzsment költsége</t>
  </si>
  <si>
    <t>Eszközbeszerzés</t>
  </si>
  <si>
    <t>……………….. pályázat - teljes költség</t>
  </si>
  <si>
    <t>Működési célú támogatások áll.házt.belülről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</si>
  <si>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</si>
  <si>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</si>
  <si>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</si>
  <si>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</si>
  <si>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MŰKÖDÉSI CÉLÚ KÖLTSÉGVETÉSI BEVÉTELEK ÖSSZESEN:</t>
  </si>
  <si>
    <t>MŰKÖDÉSI CÉLÚ KÖLTSÉGVETÉSI KIADÁSOK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</si>
  <si>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</si>
  <si>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</si>
  <si>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</si>
  <si>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</si>
  <si>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</si>
  <si>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</si>
  <si>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</si>
  <si>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</si>
  <si>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</si>
  <si>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</si>
  <si>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</si>
  <si>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</si>
  <si>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</si>
  <si>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</si>
  <si>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Hiány külső finanszírozásának bevételei</t>
  </si>
  <si>
    <t>Forgatási célú értékpapírok vásárlása</t>
  </si>
  <si>
    <t>14.1</t>
  </si>
  <si>
    <t>Likviditási célú hitelek kölcsönök felvétele</t>
  </si>
  <si>
    <t>Betét elhelyezése</t>
  </si>
  <si>
    <t>14.2</t>
  </si>
  <si>
    <t>Értékpapírok bevételei</t>
  </si>
  <si>
    <t>14.3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</si>
  <si>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</si>
  <si>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</si>
  <si>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</si>
  <si>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</si>
  <si>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KIADÁSOK ÖSSZESEN:</t>
  </si>
  <si>
    <t>Finanszírozás nélkül</t>
  </si>
  <si>
    <t>MINDÖSSZESEN:</t>
  </si>
  <si>
    <t>Pécel Város Önkormányzata összesített 2017. évi működési  bevételei és kiadásai</t>
  </si>
  <si>
    <t>Felhalmozási célú támogatások államháztartáson belülről</t>
  </si>
  <si>
    <t>Egyéb felhalmozási kiadások</t>
  </si>
  <si>
    <t>Egyéb felhalmozási célú bevételek</t>
  </si>
  <si>
    <t>FELHALMOZÁSI CÉLÚ KÖLTSÉGVETÉSI BEVÉTELEK ÖSSZESEN:</t>
  </si>
  <si>
    <t>Hitelek törlesztése</t>
  </si>
  <si>
    <t>Befektetési célú értékpapírok vásárlása</t>
  </si>
  <si>
    <t>Hosszú lejáratú hitelek,kölcsönök felvétele</t>
  </si>
  <si>
    <t>Likviditási célú hitelek,kölcsönök felvétele</t>
  </si>
  <si>
    <t>Pénzügyi lizing kiadásai</t>
  </si>
  <si>
    <t>Rövid lejáratú hitelek,kölcsönök felvétele</t>
  </si>
  <si>
    <t>Értékpapírok kibocsátása</t>
  </si>
  <si>
    <t>FELHALMOZÁSI CÉLÚ FINANSZÍROZÁSI BEVÉTELEK ÖSSZESEN:</t>
  </si>
  <si>
    <t>FELHALMOZÁSI CÉLÚ FINANSZÍROZÁSI KIADÁSOK ÖSSZESEN: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</si>
  <si>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</si>
  <si>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</si>
  <si>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</si>
  <si>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</si>
  <si>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</si>
  <si>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</si>
  <si>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</si>
  <si>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</si>
  <si>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</si>
  <si>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</si>
  <si>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</si>
  <si>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</si>
  <si>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</si>
  <si>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kiadások</t>
  </si>
  <si>
    <t>göngyölt összeg</t>
  </si>
  <si>
    <t>Pécel Város Önkormányzatának 2017. évi bevételi előirányzat felhasználási ütemterve</t>
  </si>
  <si>
    <t xml:space="preserve">Munkaadókat terh.járulékok és szoc.hozz.adó  </t>
  </si>
  <si>
    <t>Hitel, kölcsöntörl. államházt. kívülre</t>
  </si>
  <si>
    <t>Pécel Város Önkormányzatának 2017. évi kiadási előirányzat felhasználási ütemterve</t>
  </si>
  <si>
    <t>Intézmény</t>
  </si>
  <si>
    <t>Bruttó összeg</t>
  </si>
  <si>
    <t>1</t>
  </si>
  <si>
    <t>2</t>
  </si>
  <si>
    <t>4</t>
  </si>
  <si>
    <t>5</t>
  </si>
  <si>
    <t>6</t>
  </si>
  <si>
    <t>8</t>
  </si>
  <si>
    <t>9</t>
  </si>
  <si>
    <t>10</t>
  </si>
  <si>
    <t>2017.évi fejlesztések, beruházások:</t>
  </si>
  <si>
    <t>Pécel Város Önkormányzata</t>
  </si>
  <si>
    <t>Péceli Család- és Gyermekjóléti Szolgálat költségvetése</t>
  </si>
  <si>
    <t>Péceli Polgármesteri Hivatal</t>
  </si>
  <si>
    <t>Pécel Város Óvodái és Bölcsődéje</t>
  </si>
  <si>
    <t>4/c.</t>
  </si>
  <si>
    <t>4/d.</t>
  </si>
  <si>
    <t>- polgármester, alpolgármester</t>
  </si>
  <si>
    <t>- védőnők</t>
  </si>
  <si>
    <t>2.4</t>
  </si>
  <si>
    <t>2.5</t>
  </si>
  <si>
    <t>Magánszemélyek kommunális adója</t>
  </si>
  <si>
    <t>Késedelmi pótlék</t>
  </si>
  <si>
    <t>-</t>
  </si>
  <si>
    <t>Pécel Üzemeltető Kft.</t>
  </si>
  <si>
    <t>Ipartestületek Országos Szövetsége</t>
  </si>
  <si>
    <t xml:space="preserve">Bursa Hungarica </t>
  </si>
  <si>
    <t>Óvoda telekcsere</t>
  </si>
  <si>
    <t>PM_ONKORMUT_2016 (útépítés) önerő</t>
  </si>
  <si>
    <t>- ebből kommunálisadó</t>
  </si>
  <si>
    <t>- ebből talajterhelési díj</t>
  </si>
  <si>
    <t>- ebből pótlék, bírság</t>
  </si>
  <si>
    <t>2017. eredeti előirányzat</t>
  </si>
  <si>
    <t>-ebből Közműfejlesztési alap</t>
  </si>
  <si>
    <t>Országos Egyesület a Mosolyért Közhasznú Egyesület</t>
  </si>
  <si>
    <t>01 - K1-K8. Költségvetési kiadások</t>
  </si>
  <si>
    <t>Hivatal</t>
  </si>
  <si>
    <t>PVOB</t>
  </si>
  <si>
    <t>Könyvtár</t>
  </si>
  <si>
    <t>Családsegítő</t>
  </si>
  <si>
    <t>#</t>
  </si>
  <si>
    <t>Eredeti előirányzat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</si>
  <si>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</si>
  <si>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</si>
  <si>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</si>
  <si>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</si>
  <si>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</si>
  <si>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</si>
  <si>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</si>
  <si>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</si>
  <si>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</si>
  <si>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</si>
  <si>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</si>
  <si>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</si>
  <si>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</si>
  <si>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</si>
  <si>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</si>
  <si>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</si>
  <si>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</si>
  <si>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</si>
  <si>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</si>
  <si>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</si>
  <si>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</si>
  <si>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</si>
  <si>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</si>
  <si>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</si>
  <si>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</si>
  <si>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</si>
  <si>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</si>
  <si>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</si>
  <si>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</si>
  <si>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</si>
  <si>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</si>
  <si>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</si>
  <si>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</si>
  <si>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</si>
  <si>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</si>
  <si>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</si>
  <si>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</si>
  <si>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</si>
  <si>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</si>
  <si>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</si>
  <si>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</si>
  <si>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</si>
  <si>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</si>
  <si>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</si>
  <si>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</si>
  <si>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</si>
  <si>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</si>
  <si>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</si>
  <si>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</si>
  <si>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</si>
  <si>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</si>
  <si>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</si>
  <si>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</si>
  <si>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</si>
  <si>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</si>
  <si>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</si>
  <si>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</si>
  <si>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</si>
  <si>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</si>
  <si>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</si>
  <si>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</si>
  <si>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</si>
  <si>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</si>
  <si>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</si>
  <si>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</si>
  <si>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</si>
  <si>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</si>
  <si>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</si>
  <si>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</si>
  <si>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</si>
  <si>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</si>
  <si>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</si>
  <si>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</si>
  <si>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</si>
  <si>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</si>
  <si>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</si>
  <si>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</si>
  <si>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</si>
  <si>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</si>
  <si>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</si>
  <si>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</si>
  <si>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</si>
  <si>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</si>
  <si>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</si>
  <si>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</si>
  <si>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</si>
  <si>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</si>
  <si>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</si>
  <si>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</si>
  <si>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</si>
  <si>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</si>
  <si>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</si>
  <si>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</si>
  <si>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</si>
  <si>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</si>
  <si>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</si>
  <si>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társadalombiztosítási)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</si>
  <si>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</si>
  <si>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</si>
  <si>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</si>
  <si>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</si>
  <si>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</si>
  <si>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</si>
  <si>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</si>
  <si>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</si>
  <si>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</si>
  <si>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</si>
  <si>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</si>
  <si>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</si>
  <si>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</si>
  <si>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A helyi önkormányzatok előző évi elszámolásából származó kiadások (K5021)</t>
  </si>
  <si>
    <t>57</t>
  </si>
  <si>
    <t>A helyi önkormányzatok törvényi előíráson alapuló befizetései (K5022)</t>
  </si>
  <si>
    <t>58</t>
  </si>
  <si>
    <t>Egyéb elvonások, befizetések (K5023)</t>
  </si>
  <si>
    <t>59</t>
  </si>
  <si>
    <t>Elvonások és befizetések (=56+57+58) (K502)</t>
  </si>
  <si>
    <t>60</t>
  </si>
  <si>
    <t>Működési célú garancia- és kezességvállalásból származó kifizetés államháztartáson belülre (K503)</t>
  </si>
  <si>
    <t>61</t>
  </si>
  <si>
    <t>Működési célú visszatérítendő támogatások, kölcsönök nyújtása államháztartáson belülre (K504)</t>
  </si>
  <si>
    <t>62</t>
  </si>
  <si>
    <t>Működési célú visszatérítendő támogatások, kölcsönök törlesztése államháztartáson belülre (K505)</t>
  </si>
  <si>
    <t>63</t>
  </si>
  <si>
    <t>Egyéb működési célú támogatások államháztartáson belülre (K506)</t>
  </si>
  <si>
    <t>64</t>
  </si>
  <si>
    <t>Működési célú garancia- és kezességvállalásból származó kifizetés államháztartáson kívülre (K507)</t>
  </si>
  <si>
    <t>65</t>
  </si>
  <si>
    <t>Működési célú visszatérítendő támogatások, kölcsönök nyújtása államháztartáson kívülre (K508)</t>
  </si>
  <si>
    <t>66</t>
  </si>
  <si>
    <t>Árkiegészítések, ártámogatások (K509)</t>
  </si>
  <si>
    <t>67</t>
  </si>
  <si>
    <t>Kamattámogatások (K510)</t>
  </si>
  <si>
    <t>68</t>
  </si>
  <si>
    <t>Működési célú támogatások az Európai Uniónak (K511)</t>
  </si>
  <si>
    <t>69</t>
  </si>
  <si>
    <t>Egyéb működési célú támogatások államháztartáson kívülre (K512)</t>
  </si>
  <si>
    <t>70</t>
  </si>
  <si>
    <t>Tartalékok (K513)</t>
  </si>
  <si>
    <t>71</t>
  </si>
  <si>
    <t>Egyéb működési célú kiadások (=55+59+…+70) (K5)</t>
  </si>
  <si>
    <t>72</t>
  </si>
  <si>
    <t>Immateriális javak beszerzése, létesítése (K61)</t>
  </si>
  <si>
    <t>73</t>
  </si>
  <si>
    <t>Ingatlanok beszerzése, létesítése (K62)</t>
  </si>
  <si>
    <t>74</t>
  </si>
  <si>
    <t>Informatikai eszközök beszerzése, létesítése (K63)</t>
  </si>
  <si>
    <t>75</t>
  </si>
  <si>
    <t>Egyéb tárgyi eszközök beszerzése, létesítése (K64)</t>
  </si>
  <si>
    <t>76</t>
  </si>
  <si>
    <t>Részesedések beszerzése (K65)</t>
  </si>
  <si>
    <t>77</t>
  </si>
  <si>
    <t>Meglévő részesedések növeléséhez kapcsolódó kiadások (K66)</t>
  </si>
  <si>
    <t>78</t>
  </si>
  <si>
    <t>Beruházási célú előzetesen felszámított általános forgalmi adó (K67)</t>
  </si>
  <si>
    <t>79</t>
  </si>
  <si>
    <t>Beruházások (=72+…+78) (K6)</t>
  </si>
  <si>
    <t>80</t>
  </si>
  <si>
    <t>Ingatlanok felújítása (K71)</t>
  </si>
  <si>
    <t>81</t>
  </si>
  <si>
    <t>Informatikai eszközök felújítása (K72)</t>
  </si>
  <si>
    <t>82</t>
  </si>
  <si>
    <t>Egyéb tárgyi eszközök felújítása  (K73)</t>
  </si>
  <si>
    <t>83</t>
  </si>
  <si>
    <t>Felújítási célú előzetesen felszámított általános forgalmi adó (K74)</t>
  </si>
  <si>
    <t>84</t>
  </si>
  <si>
    <t>Felújítások (=80+...+83) (K7)</t>
  </si>
  <si>
    <t>85</t>
  </si>
  <si>
    <t>Felhalmozási célú garancia- és kezességvállalásból származó kifizetés államháztartáson belülre (K81)</t>
  </si>
  <si>
    <t>86</t>
  </si>
  <si>
    <t>Felhalmozási célú visszatérítendő támogatások, kölcsönök nyújtása államháztartáson belülre (K82)</t>
  </si>
  <si>
    <t>87</t>
  </si>
  <si>
    <t>Felhalmozási célú visszatérítendő támogatások, kölcsönök törlesztése államháztartáson belülre (K83)</t>
  </si>
  <si>
    <t>88</t>
  </si>
  <si>
    <t>Egyéb felhalmozási célú támogatások államháztartáson belülre (K84)</t>
  </si>
  <si>
    <t>89</t>
  </si>
  <si>
    <t>Felhalmozási célú garancia- és kezességvállalásból származó kifizetés államháztartáson kívülre (K85)</t>
  </si>
  <si>
    <t>90</t>
  </si>
  <si>
    <t>Felhalmozási célú visszatérítendő támogatások, kölcsönök nyújtása államháztartáson kívülre (K86)</t>
  </si>
  <si>
    <t>91</t>
  </si>
  <si>
    <t>Lakástámogatás (K87)</t>
  </si>
  <si>
    <t>92</t>
  </si>
  <si>
    <t>Felhalmozási célú támogatások az Európai Uniónak (K88)</t>
  </si>
  <si>
    <t>93</t>
  </si>
  <si>
    <t>Egyéb felhalmozási célú támogatások államháztartáson kívülre  (K89)</t>
  </si>
  <si>
    <t>94</t>
  </si>
  <si>
    <t>Egyéb felhalmozási célú kiadások (=85+…+93) (K8)</t>
  </si>
  <si>
    <t>95</t>
  </si>
  <si>
    <t>Költségvetési kiadások (=19+20+45+54+71+79+84+94)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</si>
  <si>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</si>
  <si>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</si>
  <si>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</si>
  <si>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</si>
  <si>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</si>
  <si>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</si>
  <si>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</si>
  <si>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</si>
  <si>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</si>
  <si>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</si>
  <si>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</si>
  <si>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</si>
  <si>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</si>
  <si>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</si>
  <si>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</si>
  <si>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</si>
  <si>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</si>
  <si>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</si>
  <si>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</si>
  <si>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</si>
  <si>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</si>
  <si>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</si>
  <si>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</si>
  <si>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</si>
  <si>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</si>
  <si>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</si>
  <si>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</si>
  <si>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</si>
  <si>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</si>
  <si>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</si>
  <si>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</si>
  <si>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</si>
  <si>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</si>
  <si>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</si>
  <si>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</si>
  <si>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</si>
  <si>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</si>
  <si>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</si>
  <si>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</si>
  <si>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</si>
  <si>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(B4081)</t>
  </si>
  <si>
    <t>Egyéb kapott (járó) kamatok és kamatjellegű bevételek (B4082)</t>
  </si>
  <si>
    <t>Kamatbevételek és más nyereségjellegű bevételek (=41+42) (B408)</t>
  </si>
  <si>
    <t>Részesedésekből származó pénzügyi műveletek bevételei (B4091)</t>
  </si>
  <si>
    <t>Más egyéb pénzügyi műveletek bevételei (B4092)</t>
  </si>
  <si>
    <t>Egyéb pénzügyi műveletek bevételei (=44+45) (B409)</t>
  </si>
  <si>
    <t>Biztosító által fizetett kártérítés (B410)</t>
  </si>
  <si>
    <t>Egyéb működési bevételek (B411)</t>
  </si>
  <si>
    <t>Működési bevételek (=34+…+40+43+46+...+48)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</si>
  <si>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</si>
  <si>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</si>
  <si>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</si>
  <si>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</si>
  <si>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</si>
  <si>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(=50+…+54)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</si>
  <si>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</si>
  <si>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</si>
  <si>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</si>
  <si>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</si>
  <si>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</si>
  <si>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(=56+…+60)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</si>
  <si>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</si>
  <si>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</si>
  <si>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</si>
  <si>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(B74)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</si>
  <si>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</si>
  <si>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</si>
  <si>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</si>
  <si>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Hosszú lejáratú hitelek, kölcsönök törlesztése pénzügyi vállalkozásnak (K9111)</t>
  </si>
  <si>
    <t>Likviditási célú hitelek, kölcsönök törlesztése pénzügyi vállalkozásnak (K9112)</t>
  </si>
  <si>
    <t>Rövid lejáratú hitelek, kölcsönök törlesztése pénzügyi vállalkozásnak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</si>
  <si>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</si>
  <si>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</si>
  <si>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</si>
  <si>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</si>
  <si>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</si>
  <si>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</si>
  <si>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</si>
  <si>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</si>
  <si>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</si>
  <si>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</si>
  <si>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</si>
  <si>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</si>
  <si>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</si>
  <si>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</si>
  <si>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</si>
  <si>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</si>
  <si>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(=18+19) (K919)</t>
  </si>
  <si>
    <t>Belföldi finanszírozás kiadásai (=04+11+…+17+20)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</si>
  <si>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</si>
  <si>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</si>
  <si>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</si>
  <si>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törlesztése külföldi kormányoknak és nemzetközi szervezeteknek (K924)</t>
  </si>
  <si>
    <t>Hitelek, kölcsönök törlesztése külföldi pénzintézeteknek (K925)</t>
  </si>
  <si>
    <t>Külföldi finanszírozás kiadásai (=22+…+26) (K92)</t>
  </si>
  <si>
    <t>Adóssághoz nem kapcsolódó származékos ügyletek kiadásai (K93)</t>
  </si>
  <si>
    <t>Váltókiadások (K94)</t>
  </si>
  <si>
    <t>Finanszírozási kiadások (=21+27+28+29)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</si>
  <si>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</si>
  <si>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</si>
  <si>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</si>
  <si>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</si>
  <si>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</si>
  <si>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</si>
  <si>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</si>
  <si>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</si>
  <si>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</si>
  <si>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</si>
  <si>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</si>
  <si>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</si>
  <si>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</si>
  <si>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</si>
  <si>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</si>
  <si>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</si>
  <si>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</si>
  <si>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</si>
  <si>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</si>
  <si>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(=18+19) (B819)</t>
  </si>
  <si>
    <t>Belföldi finanszírozás bevételei (=04+09+12+…+17+20)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</si>
  <si>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</si>
  <si>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</si>
  <si>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</si>
  <si>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</si>
  <si>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</si>
  <si>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(=22+…+26) (B82)</t>
  </si>
  <si>
    <t>Adóssághoz nem kapcsolódó származékos ügyletek bevételei (B83)</t>
  </si>
  <si>
    <t>Váltóbevételek (B84)</t>
  </si>
  <si>
    <t>Finanszírozási bevételek (=21+27+28+29) (B8)</t>
  </si>
  <si>
    <t>02 - B1-B7. Költségvetési bevételek</t>
  </si>
  <si>
    <t>03 - K9. Finanszírozási kiadások</t>
  </si>
  <si>
    <t>04 - B8.  Finanszírozási bevételek</t>
  </si>
  <si>
    <t>Tájékoztató  melléklet az önkormányzat 2017. évi költségvetéséről szóló  ../2017 (….) rendeletéhez</t>
  </si>
  <si>
    <t>Tájékoztató melléklet az önkormányzat 2017. évi költségvetéséről szóló  ../2017 (….) rendeletéhez</t>
  </si>
  <si>
    <t>Felszíni csapadékvíz-elvezetési terv</t>
  </si>
  <si>
    <t>Közlekedési koncepció I. részlet</t>
  </si>
  <si>
    <t>Rét utcai híd javítása</t>
  </si>
  <si>
    <t>Rét utcai buszmegálló áthelyezése a hídról</t>
  </si>
  <si>
    <t>Tas vezér utcán kiemelt szegély építése</t>
  </si>
  <si>
    <t>Erzsébet krt. keresztező utcák vízelvezetés, átereszek</t>
  </si>
  <si>
    <t>Állomás u. (MÁV állomás) útsüllyedés javítása</t>
  </si>
  <si>
    <t>Széchenyi u. útleszakadás, árokbedőlés javítása</t>
  </si>
  <si>
    <t>Wesselényi u., Bajcsy-Zs. u., Korányi u. csapadékvíz árkok jav., bakhátak eltávolítása</t>
  </si>
  <si>
    <t>Övárok kialakítása (Bem utcától a Kodály Z. utcáig)</t>
  </si>
  <si>
    <t>3</t>
  </si>
  <si>
    <t>7</t>
  </si>
  <si>
    <t>Felsősor u., Mátyás tér csapadékvíz elvezetés megoldása és útjavítások</t>
  </si>
  <si>
    <t>Temető u., József A. u. csapadékvíz elvezetés rendezése</t>
  </si>
  <si>
    <t>Várakozóhelyek kialakítása, járdaépítések</t>
  </si>
  <si>
    <t>Közterületen faültetések, szemeteskukák elhelyezése, zöldterületi térkép</t>
  </si>
  <si>
    <t>Útszélesítés kiépítése József A. u. - Maglódi út torkolatánál</t>
  </si>
  <si>
    <t>Kiss Ernő utca és Árpád utca kereszteződésétől az Árpád u. 6. számig útfelület kiegyenlítése híg betonnal, járófelület kialakítása</t>
  </si>
  <si>
    <t>Az Árpád u. 4. szám előtt és az Árpád u. 3., 5., 7., 9. számokkal körülvett útszakasz helyreállítása</t>
  </si>
  <si>
    <t>Dózsa Gy. u., Somogyi B. u., Honvéd u. vízelvezető árkok felújítása</t>
  </si>
  <si>
    <t>Start mintaprogram beruházásai</t>
  </si>
  <si>
    <t>-ebből vis maior önrész</t>
  </si>
  <si>
    <t>Pécel Város Önkormányzata és költségvetési szerveinek költségvetése</t>
  </si>
  <si>
    <t>2017. évi összevont bevételi és kiadási kiemelt előirányzatonként</t>
  </si>
  <si>
    <t>-ebből OEP-től átvett támogatások</t>
  </si>
  <si>
    <t>- ebből magánszemélyek kommunális adója</t>
  </si>
  <si>
    <t>Folyószámlahitel, kölcsöntörlesztés államháztartáson kívülre</t>
  </si>
  <si>
    <t>2017. évi  bevételi és kiadási kiemelt előirányzatonként</t>
  </si>
  <si>
    <t xml:space="preserve">Működési célú támogatások államháztartáson belülről </t>
  </si>
  <si>
    <t xml:space="preserve">-ebből OEP-től átvett támogatások </t>
  </si>
  <si>
    <t>2017. évi  bevételi és kiadási kiemelt feladatonként</t>
  </si>
  <si>
    <t xml:space="preserve">Működési célú támogatások áll.házt. belülről </t>
  </si>
  <si>
    <t xml:space="preserve">Működési bevételek </t>
  </si>
  <si>
    <t xml:space="preserve">Felhalmozási bevételek </t>
  </si>
  <si>
    <t xml:space="preserve">Maradvány igénybevétele </t>
  </si>
  <si>
    <t>Péceli Rendezvényszervező, Ingatlanhasznosító és -fejlesztő Kft.</t>
  </si>
  <si>
    <t>Péceli Polgárőrség Bűnmegelőzési és Önvédelmi Egyesülete</t>
  </si>
  <si>
    <t>Volánbusz Zrt.</t>
  </si>
  <si>
    <t>Pécel Város Önkormányzata és az önkormányzati irányíás alatt álló költségvetési szervek egyéb sajátos bevételeiből</t>
  </si>
  <si>
    <t>ebből: egyéb nyújtott kedvezmény vagy kölcsön elengedésének összege</t>
  </si>
  <si>
    <t xml:space="preserve">Iparűzési adó </t>
  </si>
  <si>
    <t>Építményadó</t>
  </si>
  <si>
    <t>Telekadó</t>
  </si>
  <si>
    <t>Gépjárműadó</t>
  </si>
  <si>
    <t>2017. január 1. és január 31. között</t>
  </si>
  <si>
    <t>2017. február 1. és december 31. között</t>
  </si>
  <si>
    <t>Pécel  Város Önkormányzata és költségvetési szervei engedélyezett létszámkerete 2017-ben</t>
  </si>
  <si>
    <t>- munka törvénykönyve hatálya alá tartozó</t>
  </si>
  <si>
    <t xml:space="preserve">             - munka törvénykönyve hatálya alá tartozó</t>
  </si>
  <si>
    <t>Lázár Ervin Városi Könyvtár és Szemere Pál Művelődési Ház (közalkalmazott)</t>
  </si>
  <si>
    <t>Szívárvány Óvoda (közalkalmazott)</t>
  </si>
  <si>
    <t>Gesztenyés Óvoda (közalkalmazott)</t>
  </si>
  <si>
    <t>Napsugár Bölcsőde (közalkalmazott)</t>
  </si>
  <si>
    <t xml:space="preserve">Kimutatás az európai uniós támogatásokkal megvalósuló projektekről </t>
  </si>
  <si>
    <t>Pécel Város Önkormányzata összesített 2017. évi felhalmozási  bevételei és kiadásai</t>
  </si>
  <si>
    <t>Egészségügyi települési támogatás</t>
  </si>
  <si>
    <t>részmunka- idős</t>
  </si>
  <si>
    <t xml:space="preserve"> létszám (fő)</t>
  </si>
  <si>
    <t>ebből: - közalkalmazott</t>
  </si>
  <si>
    <t xml:space="preserve">Péceli Család- és Gyermekjóléti Szolgálat </t>
  </si>
  <si>
    <t xml:space="preserve">Finanszírozás </t>
  </si>
  <si>
    <t>Székhelyintézmény (közalkalmazott)</t>
  </si>
  <si>
    <t>1.  melléklet a 6/2017. (III. 10.) önkormányzati rendelethez</t>
  </si>
  <si>
    <t>2. melléklet a 6/2017. (III. 10.) önkormányzati rendelethez</t>
  </si>
  <si>
    <t>3. melléklet a 6/2017. (III. 10.) önkormányzati rendelethez</t>
  </si>
  <si>
    <t>4.melléklet a 6/2017. (III. 10.) önkormányzati rendelethez</t>
  </si>
  <si>
    <t>5.  melléklet a 6/2017. (III. 10.) önkormányzati rendelethez</t>
  </si>
  <si>
    <t>6.  melléklet a 6/2017. (III. 10.) önkormányzati rendelethez</t>
  </si>
  <si>
    <t>7.  melléklet a 6/2017. (III. 10.) önkormányzati rendelethez</t>
  </si>
  <si>
    <t>8.  melléklet a 6/2017. (III. 10.) önkormányzati rendelethez</t>
  </si>
  <si>
    <t>9.  melléklet a 6/2017. (III. 10.) önkormányzati rendelethez</t>
  </si>
  <si>
    <t>11.  melléklet a 6/2017. (III. 10.) önkormányzati rendelethez</t>
  </si>
  <si>
    <t>12.  melléklet a 6/2017. (III. 10.) önkormányzati rendelethez</t>
  </si>
  <si>
    <t>14. melléklet a 6/2017. (III. 10.) önkormányzati rendelethez</t>
  </si>
  <si>
    <t>15.  melléklet a 6/2017. (III. 10.) önkormányzati rendelethez</t>
  </si>
  <si>
    <t>16.  melléklet a 6/2017. (III. 10.) önkormányzati rendelethez</t>
  </si>
  <si>
    <t>17.  melléklet a 6/2017. (III. 10.) önkormányzati rendelethez</t>
  </si>
  <si>
    <t>18. melléklet a 6/2017. (III. 10.) önkormányzati rendelethez</t>
  </si>
  <si>
    <t>19.  melléklet a 6/2017. (III. 10.) önkormányzati rendelethez</t>
  </si>
  <si>
    <t>20.  melléklet a 6/2017. (III. 10.) önkormányzati rendelethez</t>
  </si>
  <si>
    <t>10. melléklet a 6/2017. (III.10.) önkormányzati rendelethez</t>
  </si>
  <si>
    <t>13. melléklet a 6/2017. (III.10.)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</si>
</sst>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9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49" fontId="3" fillId="0" borderId="0" xfId="0" applyNumberFormat="1" applyFont="1" applyAlignment="1">
      <alignment wrapText="1"/>
    </xf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3" fontId="3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5" fillId="0" borderId="3" xfId="0" applyNumberFormat="1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5" xfId="0" applyNumberFormat="1" applyFont="1" applyBorder="1" applyAlignment="1"/>
    <xf numFmtId="3" fontId="8" fillId="0" borderId="1" xfId="0" applyNumberFormat="1" applyFont="1" applyBorder="1" applyAlignment="1"/>
    <xf numFmtId="0" fontId="0" fillId="0" borderId="0" xfId="0" applyAlignment="1">
      <alignment vertical="center" wrapText="1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11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/>
    <xf numFmtId="0" fontId="3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2" fillId="0" borderId="0" xfId="0" applyFont="1"/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/>
    <xf numFmtId="0" fontId="2" fillId="0" borderId="0" xfId="0" applyFont="1" applyBorder="1"/>
    <xf numFmtId="0" fontId="0" fillId="0" borderId="0" xfId="0" applyFont="1"/>
    <xf numFmtId="49" fontId="3" fillId="0" borderId="1" xfId="0" applyNumberFormat="1" applyFont="1" applyBorder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/>
    <xf numFmtId="49" fontId="5" fillId="0" borderId="1" xfId="0" applyNumberFormat="1" applyFont="1" applyBorder="1"/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left" wrapText="1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" xfId="0" applyFont="1" applyBorder="1" applyAlignment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right"/>
    </xf>
    <xf numFmtId="0" fontId="8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3" fillId="2" borderId="1" xfId="0" applyNumberFormat="1" applyFont="1" applyFill="1" applyBorder="1"/>
    <xf numFmtId="49" fontId="15" fillId="0" borderId="1" xfId="0" applyNumberFormat="1" applyFont="1" applyBorder="1" applyAlignment="1">
      <alignment wrapText="1"/>
    </xf>
    <xf numFmtId="3" fontId="15" fillId="0" borderId="1" xfId="0" applyNumberFormat="1" applyFont="1" applyBorder="1"/>
    <xf numFmtId="3" fontId="16" fillId="0" borderId="1" xfId="0" applyNumberFormat="1" applyFont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10" fillId="0" borderId="1" xfId="0" applyFont="1" applyBorder="1"/>
    <xf numFmtId="0" fontId="10" fillId="0" borderId="1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/>
    <xf numFmtId="3" fontId="12" fillId="0" borderId="1" xfId="0" applyNumberFormat="1" applyFont="1" applyBorder="1" applyAlignment="1"/>
    <xf numFmtId="3" fontId="10" fillId="0" borderId="1" xfId="0" applyNumberFormat="1" applyFont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11" fillId="0" borderId="1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16" fontId="11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1" fillId="0" borderId="1" xfId="0" applyFont="1" applyFill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9" fontId="1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Border="1" applyAlignment="1"/>
    <xf numFmtId="3" fontId="14" fillId="0" borderId="0" xfId="0" applyNumberFormat="1" applyFont="1"/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/>
    <xf numFmtId="49" fontId="1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7" fillId="0" borderId="0" xfId="1"/>
    <xf numFmtId="0" fontId="18" fillId="3" borderId="1" xfId="1" applyFont="1" applyFill="1" applyBorder="1" applyAlignment="1">
      <alignment horizontal="center" vertical="top" wrapText="1"/>
    </xf>
    <xf numFmtId="0" fontId="19" fillId="3" borderId="1" xfId="1" applyFont="1" applyFill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0" xfId="1" applyFont="1" applyAlignment="1">
      <alignment horizontal="left" vertical="top" wrapText="1"/>
    </xf>
    <xf numFmtId="3" fontId="20" fillId="0" borderId="1" xfId="1" applyNumberFormat="1" applyFont="1" applyBorder="1" applyAlignment="1">
      <alignment horizontal="right" vertical="top" wrapText="1"/>
    </xf>
    <xf numFmtId="3" fontId="21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left" vertical="top" wrapText="1"/>
    </xf>
    <xf numFmtId="0" fontId="22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left" vertical="top" wrapText="1"/>
    </xf>
    <xf numFmtId="3" fontId="22" fillId="0" borderId="1" xfId="1" applyNumberFormat="1" applyFont="1" applyBorder="1" applyAlignment="1">
      <alignment horizontal="right" vertical="top" wrapText="1"/>
    </xf>
    <xf numFmtId="0" fontId="23" fillId="0" borderId="0" xfId="1" applyFont="1"/>
    <xf numFmtId="3" fontId="17" fillId="0" borderId="0" xfId="1" applyNumberFormat="1"/>
    <xf numFmtId="3" fontId="24" fillId="0" borderId="1" xfId="1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/>
    <xf numFmtId="3" fontId="5" fillId="0" borderId="1" xfId="0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7" fillId="0" borderId="0" xfId="1" applyAlignment="1">
      <alignment horizontal="right"/>
    </xf>
    <xf numFmtId="0" fontId="18" fillId="3" borderId="7" xfId="1" applyFont="1" applyFill="1" applyBorder="1" applyAlignment="1">
      <alignment horizontal="center" vertical="top" wrapText="1"/>
    </xf>
    <xf numFmtId="0" fontId="18" fillId="3" borderId="4" xfId="1" applyFont="1" applyFill="1" applyBorder="1" applyAlignment="1">
      <alignment horizontal="center" vertical="top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5" fillId="0" borderId="2" xfId="0" applyNumberFormat="1" applyFont="1" applyBorder="1" applyAlignment="1"/>
    <xf numFmtId="3" fontId="5" fillId="0" borderId="6" xfId="0" applyNumberFormat="1" applyFont="1" applyBorder="1" applyAlignme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3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3" fontId="3" fillId="0" borderId="2" xfId="0" applyNumberFormat="1" applyFont="1" applyBorder="1" applyAlignment="1"/>
    <xf numFmtId="3" fontId="3" fillId="0" borderId="6" xfId="0" applyNumberFormat="1" applyFont="1" applyBorder="1" applyAlignment="1"/>
    <xf numFmtId="3" fontId="3" fillId="0" borderId="1" xfId="0" applyNumberFormat="1" applyFont="1" applyBorder="1" applyAlignment="1"/>
    <xf numFmtId="3" fontId="3" fillId="0" borderId="2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zoomScaleNormal="100" workbookViewId="0">
      <selection activeCell="D1" sqref="D1:F2"/>
    </sheetView>
  </sheetViews>
  <sheetFormatPr defaultRowHeight="14.5" x14ac:dyDescent="0.35"/>
  <cols>
    <col min="1" max="1" width="6.54296875" style="18" bestFit="1" customWidth="1"/>
    <col min="2" max="2" width="45.453125" style="29" customWidth="1"/>
    <col min="3" max="3" width="11.7265625" customWidth="1"/>
    <col min="4" max="4" width="13.1796875" customWidth="1"/>
    <col min="5" max="5" width="10.1796875" customWidth="1"/>
    <col min="6" max="6" width="12.7265625" customWidth="1"/>
    <col min="7" max="7" width="16.1796875" customWidth="1"/>
  </cols>
  <sheetData>
    <row r="1" spans="1:7" x14ac:dyDescent="0.35">
      <c r="A1" s="207" t="s">
        <v>635</v>
      </c>
      <c r="B1" s="208"/>
      <c r="C1" s="208"/>
      <c r="D1" s="209" t="s">
        <v>675</v>
      </c>
      <c r="E1" s="209"/>
      <c r="F1" s="210"/>
    </row>
    <row r="2" spans="1:7" x14ac:dyDescent="0.35">
      <c r="A2" s="207" t="s">
        <v>636</v>
      </c>
      <c r="B2" s="211"/>
      <c r="C2" s="211"/>
      <c r="D2" s="210"/>
      <c r="E2" s="210"/>
      <c r="F2" s="210"/>
    </row>
    <row r="3" spans="1:7" x14ac:dyDescent="0.35">
      <c r="A3" s="1"/>
      <c r="B3" s="2" t="s">
        <v>0</v>
      </c>
      <c r="C3" s="3"/>
      <c r="D3" s="4"/>
      <c r="E3" s="4"/>
      <c r="F3" s="4" t="s">
        <v>95</v>
      </c>
    </row>
    <row r="4" spans="1:7" ht="21" x14ac:dyDescent="0.35">
      <c r="A4" s="5" t="s">
        <v>1</v>
      </c>
      <c r="B4" s="6" t="s">
        <v>2</v>
      </c>
      <c r="C4" s="33" t="s">
        <v>97</v>
      </c>
      <c r="D4" s="33" t="s">
        <v>98</v>
      </c>
      <c r="E4" s="33" t="s">
        <v>99</v>
      </c>
      <c r="F4" s="32" t="s">
        <v>100</v>
      </c>
    </row>
    <row r="5" spans="1:7" x14ac:dyDescent="0.35">
      <c r="A5" s="7" t="s">
        <v>4</v>
      </c>
      <c r="B5" s="8" t="s">
        <v>5</v>
      </c>
      <c r="C5" s="9">
        <v>740487015</v>
      </c>
      <c r="D5" s="10"/>
      <c r="E5" s="10"/>
      <c r="F5" s="10">
        <f>SUM(C5:E5)</f>
        <v>740487015</v>
      </c>
    </row>
    <row r="6" spans="1:7" x14ac:dyDescent="0.35">
      <c r="A6" s="7" t="s">
        <v>6</v>
      </c>
      <c r="B6" s="8" t="s">
        <v>7</v>
      </c>
      <c r="C6" s="9">
        <v>58363904</v>
      </c>
      <c r="D6" s="9">
        <f t="shared" ref="D6:E6" si="0">SUM(D7:D10)</f>
        <v>0</v>
      </c>
      <c r="E6" s="9">
        <f t="shared" si="0"/>
        <v>0</v>
      </c>
      <c r="F6" s="10">
        <f t="shared" ref="F6:F37" si="1">SUM(C6:E6)</f>
        <v>58363904</v>
      </c>
    </row>
    <row r="7" spans="1:7" x14ac:dyDescent="0.35">
      <c r="A7" s="7" t="s">
        <v>8</v>
      </c>
      <c r="B7" s="8" t="s">
        <v>9</v>
      </c>
      <c r="C7" s="9">
        <v>58363904</v>
      </c>
      <c r="D7" s="9"/>
      <c r="E7" s="9"/>
      <c r="F7" s="10">
        <f t="shared" si="1"/>
        <v>58363904</v>
      </c>
    </row>
    <row r="8" spans="1:7" x14ac:dyDescent="0.35">
      <c r="A8" s="7" t="s">
        <v>10</v>
      </c>
      <c r="B8" s="8" t="s">
        <v>637</v>
      </c>
      <c r="C8" s="9">
        <v>40160400</v>
      </c>
      <c r="D8" s="9"/>
      <c r="E8" s="9"/>
      <c r="F8" s="10">
        <f t="shared" si="1"/>
        <v>40160400</v>
      </c>
    </row>
    <row r="9" spans="1:7" x14ac:dyDescent="0.35">
      <c r="A9" s="7" t="s">
        <v>12</v>
      </c>
      <c r="B9" s="8" t="s">
        <v>13</v>
      </c>
      <c r="C9" s="9">
        <f>'2. melléklet'!C9</f>
        <v>0</v>
      </c>
      <c r="D9" s="9"/>
      <c r="E9" s="9"/>
      <c r="F9" s="10">
        <f t="shared" si="1"/>
        <v>0</v>
      </c>
      <c r="G9" s="4"/>
    </row>
    <row r="10" spans="1:7" x14ac:dyDescent="0.35">
      <c r="A10" s="7" t="s">
        <v>14</v>
      </c>
      <c r="B10" s="8" t="s">
        <v>15</v>
      </c>
      <c r="C10" s="9">
        <v>18203504</v>
      </c>
      <c r="D10" s="9"/>
      <c r="E10" s="9"/>
      <c r="F10" s="10">
        <f t="shared" si="1"/>
        <v>18203504</v>
      </c>
    </row>
    <row r="11" spans="1:7" x14ac:dyDescent="0.35">
      <c r="A11" s="7" t="s">
        <v>16</v>
      </c>
      <c r="B11" s="8" t="s">
        <v>17</v>
      </c>
      <c r="C11" s="9">
        <v>0</v>
      </c>
      <c r="D11" s="9"/>
      <c r="E11" s="9"/>
      <c r="F11" s="10">
        <f t="shared" si="1"/>
        <v>0</v>
      </c>
      <c r="G11" s="11"/>
    </row>
    <row r="12" spans="1:7" x14ac:dyDescent="0.35">
      <c r="A12" s="7" t="s">
        <v>18</v>
      </c>
      <c r="B12" s="8" t="s">
        <v>19</v>
      </c>
      <c r="C12" s="9">
        <v>521500000</v>
      </c>
      <c r="D12" s="9">
        <v>30000000</v>
      </c>
      <c r="E12" s="9">
        <f>SUM(E13:E16)</f>
        <v>0</v>
      </c>
      <c r="F12" s="10">
        <f t="shared" si="1"/>
        <v>551500000</v>
      </c>
      <c r="G12" s="12"/>
    </row>
    <row r="13" spans="1:7" x14ac:dyDescent="0.35">
      <c r="A13" s="7"/>
      <c r="B13" s="8" t="s">
        <v>20</v>
      </c>
      <c r="C13" s="9">
        <v>67000000</v>
      </c>
      <c r="D13" s="9"/>
      <c r="E13" s="9"/>
      <c r="F13" s="10">
        <f t="shared" si="1"/>
        <v>67000000</v>
      </c>
      <c r="G13" s="4"/>
    </row>
    <row r="14" spans="1:7" x14ac:dyDescent="0.35">
      <c r="A14" s="7"/>
      <c r="B14" s="8" t="s">
        <v>21</v>
      </c>
      <c r="C14" s="9">
        <v>16000000</v>
      </c>
      <c r="D14" s="9"/>
      <c r="E14" s="9"/>
      <c r="F14" s="10">
        <f t="shared" si="1"/>
        <v>16000000</v>
      </c>
      <c r="G14" s="4"/>
    </row>
    <row r="15" spans="1:7" x14ac:dyDescent="0.35">
      <c r="A15" s="7"/>
      <c r="B15" s="8" t="s">
        <v>22</v>
      </c>
      <c r="C15" s="9">
        <v>325000000</v>
      </c>
      <c r="D15" s="9"/>
      <c r="E15" s="9"/>
      <c r="F15" s="10">
        <f t="shared" si="1"/>
        <v>325000000</v>
      </c>
      <c r="G15" s="4"/>
    </row>
    <row r="16" spans="1:7" x14ac:dyDescent="0.35">
      <c r="A16" s="7"/>
      <c r="B16" s="8" t="s">
        <v>23</v>
      </c>
      <c r="C16" s="9">
        <v>41000000</v>
      </c>
      <c r="D16" s="9"/>
      <c r="E16" s="9"/>
      <c r="F16" s="10">
        <f t="shared" si="1"/>
        <v>41000000</v>
      </c>
    </row>
    <row r="17" spans="1:7" x14ac:dyDescent="0.35">
      <c r="A17" s="7"/>
      <c r="B17" s="8" t="s">
        <v>638</v>
      </c>
      <c r="C17" s="9">
        <v>43000000</v>
      </c>
      <c r="D17" s="9"/>
      <c r="E17" s="9"/>
      <c r="F17" s="10">
        <f t="shared" si="1"/>
        <v>43000000</v>
      </c>
    </row>
    <row r="18" spans="1:7" x14ac:dyDescent="0.35">
      <c r="A18" s="7"/>
      <c r="B18" s="8" t="s">
        <v>279</v>
      </c>
      <c r="C18" s="9">
        <v>2500000</v>
      </c>
      <c r="D18" s="9"/>
      <c r="E18" s="9"/>
      <c r="F18" s="10">
        <f t="shared" si="1"/>
        <v>2500000</v>
      </c>
    </row>
    <row r="19" spans="1:7" x14ac:dyDescent="0.35">
      <c r="A19" s="7"/>
      <c r="B19" s="8" t="s">
        <v>280</v>
      </c>
      <c r="C19" s="9">
        <v>25500000</v>
      </c>
      <c r="D19" s="9"/>
      <c r="E19" s="9"/>
      <c r="F19" s="10">
        <f t="shared" si="1"/>
        <v>25500000</v>
      </c>
    </row>
    <row r="20" spans="1:7" x14ac:dyDescent="0.35">
      <c r="A20" s="7" t="s">
        <v>24</v>
      </c>
      <c r="B20" s="8" t="s">
        <v>25</v>
      </c>
      <c r="C20" s="9">
        <v>164566426</v>
      </c>
      <c r="D20" s="9"/>
      <c r="E20" s="9"/>
      <c r="F20" s="10">
        <f t="shared" si="1"/>
        <v>164566426</v>
      </c>
    </row>
    <row r="21" spans="1:7" x14ac:dyDescent="0.35">
      <c r="A21" s="7" t="s">
        <v>26</v>
      </c>
      <c r="B21" s="8" t="s">
        <v>27</v>
      </c>
      <c r="C21" s="9">
        <v>51811024</v>
      </c>
      <c r="D21" s="9"/>
      <c r="E21" s="9"/>
      <c r="F21" s="10">
        <f t="shared" si="1"/>
        <v>51811024</v>
      </c>
    </row>
    <row r="22" spans="1:7" x14ac:dyDescent="0.35">
      <c r="A22" s="7" t="s">
        <v>28</v>
      </c>
      <c r="B22" s="8" t="s">
        <v>29</v>
      </c>
      <c r="C22" s="9">
        <f>'2. melléklet'!C22</f>
        <v>0</v>
      </c>
      <c r="D22" s="9"/>
      <c r="E22" s="9"/>
      <c r="F22" s="10">
        <f t="shared" si="1"/>
        <v>0</v>
      </c>
      <c r="G22" s="12"/>
    </row>
    <row r="23" spans="1:7" x14ac:dyDescent="0.35">
      <c r="A23" s="7" t="s">
        <v>30</v>
      </c>
      <c r="B23" s="8" t="s">
        <v>31</v>
      </c>
      <c r="C23" s="9">
        <v>0</v>
      </c>
      <c r="D23" s="9"/>
      <c r="E23" s="9"/>
      <c r="F23" s="10">
        <f t="shared" si="1"/>
        <v>0</v>
      </c>
    </row>
    <row r="24" spans="1:7" x14ac:dyDescent="0.35">
      <c r="A24" s="13" t="s">
        <v>32</v>
      </c>
      <c r="B24" s="14" t="s">
        <v>33</v>
      </c>
      <c r="C24" s="9">
        <v>1536728369</v>
      </c>
      <c r="D24" s="9">
        <f>D5+D6+D11+D12+D20+D21+D22+D23</f>
        <v>30000000</v>
      </c>
      <c r="E24" s="9">
        <f>E5+E6+E11+E12+E20+E21+E22+E23</f>
        <v>0</v>
      </c>
      <c r="F24" s="10">
        <f t="shared" si="1"/>
        <v>1566728369</v>
      </c>
      <c r="G24" s="30"/>
    </row>
    <row r="25" spans="1:7" x14ac:dyDescent="0.35">
      <c r="A25" s="7" t="s">
        <v>34</v>
      </c>
      <c r="B25" s="8" t="s">
        <v>35</v>
      </c>
      <c r="C25" s="9">
        <v>160000000</v>
      </c>
      <c r="D25" s="9"/>
      <c r="E25" s="9"/>
      <c r="F25" s="10">
        <f t="shared" si="1"/>
        <v>160000000</v>
      </c>
    </row>
    <row r="26" spans="1:7" x14ac:dyDescent="0.35">
      <c r="A26" s="7" t="s">
        <v>36</v>
      </c>
      <c r="B26" s="8" t="s">
        <v>37</v>
      </c>
      <c r="C26" s="9">
        <v>0</v>
      </c>
      <c r="D26" s="9"/>
      <c r="E26" s="9"/>
      <c r="F26" s="10">
        <f t="shared" si="1"/>
        <v>0</v>
      </c>
    </row>
    <row r="27" spans="1:7" x14ac:dyDescent="0.35">
      <c r="A27" s="7" t="s">
        <v>38</v>
      </c>
      <c r="B27" s="8" t="s">
        <v>39</v>
      </c>
      <c r="C27" s="9">
        <f>'2. melléklet'!C27+'4. melléklet'!C16+'5. melléklet'!C16+'6. melléklet'!C16+'7. melléklet'!B16:D16</f>
        <v>0</v>
      </c>
      <c r="D27" s="9"/>
      <c r="E27" s="9"/>
      <c r="F27" s="10">
        <f t="shared" si="1"/>
        <v>0</v>
      </c>
    </row>
    <row r="28" spans="1:7" x14ac:dyDescent="0.35">
      <c r="A28" s="7" t="s">
        <v>40</v>
      </c>
      <c r="B28" s="8" t="s">
        <v>41</v>
      </c>
      <c r="C28" s="9">
        <v>636508471</v>
      </c>
      <c r="D28" s="9">
        <f t="shared" ref="D28:E28" si="2">SUM(D29:D30)</f>
        <v>0</v>
      </c>
      <c r="E28" s="9">
        <f t="shared" si="2"/>
        <v>0</v>
      </c>
      <c r="F28" s="10">
        <f t="shared" si="1"/>
        <v>636508471</v>
      </c>
    </row>
    <row r="29" spans="1:7" x14ac:dyDescent="0.35">
      <c r="A29" s="7"/>
      <c r="B29" s="8" t="s">
        <v>42</v>
      </c>
      <c r="C29" s="9">
        <v>636508471</v>
      </c>
      <c r="D29" s="9"/>
      <c r="E29" s="9"/>
      <c r="F29" s="10">
        <f t="shared" si="1"/>
        <v>636508471</v>
      </c>
    </row>
    <row r="30" spans="1:7" x14ac:dyDescent="0.35">
      <c r="A30" s="15"/>
      <c r="B30" s="8" t="s">
        <v>43</v>
      </c>
      <c r="C30" s="9">
        <v>0</v>
      </c>
      <c r="D30" s="9"/>
      <c r="E30" s="9"/>
      <c r="F30" s="10">
        <f t="shared" si="1"/>
        <v>0</v>
      </c>
      <c r="G30" s="4"/>
    </row>
    <row r="31" spans="1:7" x14ac:dyDescent="0.35">
      <c r="A31" s="7" t="s">
        <v>44</v>
      </c>
      <c r="B31" s="8" t="s">
        <v>45</v>
      </c>
      <c r="C31" s="9">
        <v>0</v>
      </c>
      <c r="D31" s="9"/>
      <c r="E31" s="9"/>
      <c r="F31" s="10">
        <f t="shared" si="1"/>
        <v>0</v>
      </c>
    </row>
    <row r="32" spans="1:7" x14ac:dyDescent="0.35">
      <c r="A32" s="7" t="s">
        <v>46</v>
      </c>
      <c r="B32" s="8" t="s">
        <v>47</v>
      </c>
      <c r="C32" s="9">
        <v>0</v>
      </c>
      <c r="D32" s="9"/>
      <c r="E32" s="9"/>
      <c r="F32" s="10">
        <f t="shared" si="1"/>
        <v>0</v>
      </c>
    </row>
    <row r="33" spans="1:7" x14ac:dyDescent="0.35">
      <c r="A33" s="7" t="s">
        <v>48</v>
      </c>
      <c r="B33" s="14" t="s">
        <v>49</v>
      </c>
      <c r="C33" s="9">
        <v>796508471</v>
      </c>
      <c r="D33" s="9">
        <f t="shared" ref="D33:E33" si="3">D25+D26+D27+D28+D31+D32</f>
        <v>0</v>
      </c>
      <c r="E33" s="9">
        <f t="shared" si="3"/>
        <v>0</v>
      </c>
      <c r="F33" s="10">
        <f t="shared" si="1"/>
        <v>796508471</v>
      </c>
    </row>
    <row r="34" spans="1:7" x14ac:dyDescent="0.35">
      <c r="A34" s="7" t="s">
        <v>50</v>
      </c>
      <c r="B34" s="14" t="s">
        <v>51</v>
      </c>
      <c r="C34" s="9">
        <v>2333236840</v>
      </c>
      <c r="D34" s="9">
        <f t="shared" ref="D34:E34" si="4">D24+D33</f>
        <v>30000000</v>
      </c>
      <c r="E34" s="9">
        <f t="shared" si="4"/>
        <v>0</v>
      </c>
      <c r="F34" s="10">
        <f t="shared" si="1"/>
        <v>2363236840</v>
      </c>
    </row>
    <row r="35" spans="1:7" x14ac:dyDescent="0.35">
      <c r="A35" s="7" t="s">
        <v>52</v>
      </c>
      <c r="B35" s="8" t="s">
        <v>53</v>
      </c>
      <c r="C35" s="9">
        <v>636508471</v>
      </c>
      <c r="D35" s="9"/>
      <c r="E35" s="9"/>
      <c r="F35" s="10">
        <f t="shared" si="1"/>
        <v>636508471</v>
      </c>
    </row>
    <row r="36" spans="1:7" x14ac:dyDescent="0.35">
      <c r="A36" s="21" t="s">
        <v>54</v>
      </c>
      <c r="B36" s="8" t="s">
        <v>55</v>
      </c>
      <c r="C36" s="16">
        <v>0</v>
      </c>
      <c r="D36" s="17"/>
      <c r="E36" s="17"/>
      <c r="F36" s="10">
        <f t="shared" si="1"/>
        <v>0</v>
      </c>
    </row>
    <row r="37" spans="1:7" x14ac:dyDescent="0.35">
      <c r="A37" s="7" t="s">
        <v>56</v>
      </c>
      <c r="B37" s="14" t="s">
        <v>57</v>
      </c>
      <c r="C37" s="10">
        <v>1696728369</v>
      </c>
      <c r="D37" s="10">
        <f t="shared" ref="D37:E37" si="5">SUM(D34:D36)</f>
        <v>30000000</v>
      </c>
      <c r="E37" s="10">
        <f t="shared" si="5"/>
        <v>0</v>
      </c>
      <c r="F37" s="10">
        <f t="shared" si="1"/>
        <v>1726728369</v>
      </c>
    </row>
    <row r="38" spans="1:7" x14ac:dyDescent="0.35">
      <c r="B38" s="19" t="s">
        <v>58</v>
      </c>
      <c r="C38" s="20"/>
      <c r="F38" s="4" t="s">
        <v>95</v>
      </c>
    </row>
    <row r="39" spans="1:7" x14ac:dyDescent="0.35">
      <c r="A39" s="21" t="s">
        <v>4</v>
      </c>
      <c r="B39" s="22" t="s">
        <v>59</v>
      </c>
      <c r="C39" s="23">
        <f t="shared" ref="C39:E39" si="6">C40+C41+C42+C43+C44+C47</f>
        <v>1440069969</v>
      </c>
      <c r="D39" s="23">
        <f>D40+D41+D42+D43+D44+D47</f>
        <v>68722000</v>
      </c>
      <c r="E39" s="23">
        <f t="shared" si="6"/>
        <v>0</v>
      </c>
      <c r="F39" s="10">
        <f>SUM(C39:E39)</f>
        <v>1508791969</v>
      </c>
    </row>
    <row r="40" spans="1:7" x14ac:dyDescent="0.35">
      <c r="A40" s="7" t="s">
        <v>60</v>
      </c>
      <c r="B40" s="8" t="s">
        <v>61</v>
      </c>
      <c r="C40" s="9">
        <v>577848360</v>
      </c>
      <c r="D40" s="9">
        <f>'2. melléklet'!D40+'4. melléklet'!D26</f>
        <v>14200000</v>
      </c>
      <c r="E40" s="9"/>
      <c r="F40" s="10">
        <f t="shared" ref="F40:F66" si="7">SUM(C40:E40)</f>
        <v>592048360</v>
      </c>
      <c r="G40" s="4"/>
    </row>
    <row r="41" spans="1:7" x14ac:dyDescent="0.35">
      <c r="A41" s="7" t="s">
        <v>62</v>
      </c>
      <c r="B41" s="8" t="s">
        <v>63</v>
      </c>
      <c r="C41" s="9">
        <v>127581218</v>
      </c>
      <c r="D41" s="9">
        <f>'2. melléklet'!D41+'4. melléklet'!D27</f>
        <v>3132000</v>
      </c>
      <c r="E41" s="9"/>
      <c r="F41" s="10">
        <f t="shared" si="7"/>
        <v>130713218</v>
      </c>
      <c r="G41" s="4"/>
    </row>
    <row r="42" spans="1:7" x14ac:dyDescent="0.35">
      <c r="A42" s="7" t="s">
        <v>64</v>
      </c>
      <c r="B42" s="8" t="s">
        <v>65</v>
      </c>
      <c r="C42" s="9">
        <v>470804082</v>
      </c>
      <c r="D42" s="9">
        <f>'2. melléklet'!D42+'4. melléklet'!D28</f>
        <v>15500000</v>
      </c>
      <c r="E42" s="9"/>
      <c r="F42" s="10">
        <f t="shared" si="7"/>
        <v>486304082</v>
      </c>
      <c r="G42" s="4"/>
    </row>
    <row r="43" spans="1:7" x14ac:dyDescent="0.35">
      <c r="A43" s="7" t="s">
        <v>66</v>
      </c>
      <c r="B43" s="8" t="s">
        <v>67</v>
      </c>
      <c r="C43" s="9">
        <v>2180000</v>
      </c>
      <c r="D43" s="9">
        <f>'2. melléklet'!D43+'4. melléklet'!D29</f>
        <v>0</v>
      </c>
      <c r="E43" s="9"/>
      <c r="F43" s="10">
        <f t="shared" si="7"/>
        <v>2180000</v>
      </c>
    </row>
    <row r="44" spans="1:7" x14ac:dyDescent="0.35">
      <c r="A44" s="7" t="s">
        <v>68</v>
      </c>
      <c r="B44" s="8" t="s">
        <v>69</v>
      </c>
      <c r="C44" s="9">
        <v>194415472</v>
      </c>
      <c r="D44" s="9">
        <f>'2. melléklet'!D44+'4. melléklet'!D30</f>
        <v>35890000</v>
      </c>
      <c r="E44" s="9"/>
      <c r="F44" s="10">
        <f t="shared" si="7"/>
        <v>230305472</v>
      </c>
    </row>
    <row r="45" spans="1:7" x14ac:dyDescent="0.35">
      <c r="A45" s="24" t="s">
        <v>70</v>
      </c>
      <c r="B45" s="8" t="s">
        <v>71</v>
      </c>
      <c r="C45" s="9">
        <v>194415472</v>
      </c>
      <c r="D45" s="9">
        <f>'2. melléklet'!D45+'4. melléklet'!D31</f>
        <v>35890000</v>
      </c>
      <c r="E45" s="9"/>
      <c r="F45" s="10">
        <f t="shared" si="7"/>
        <v>230305472</v>
      </c>
    </row>
    <row r="46" spans="1:7" x14ac:dyDescent="0.35">
      <c r="A46" s="24" t="s">
        <v>72</v>
      </c>
      <c r="B46" s="8" t="s">
        <v>73</v>
      </c>
      <c r="C46" s="9">
        <v>0</v>
      </c>
      <c r="D46" s="9">
        <f>'2. melléklet'!D46+'4. melléklet'!D32</f>
        <v>0</v>
      </c>
      <c r="E46" s="9"/>
      <c r="F46" s="10">
        <f t="shared" si="7"/>
        <v>0</v>
      </c>
      <c r="G46" s="4"/>
    </row>
    <row r="47" spans="1:7" x14ac:dyDescent="0.35">
      <c r="A47" s="24" t="s">
        <v>74</v>
      </c>
      <c r="B47" s="8" t="s">
        <v>75</v>
      </c>
      <c r="C47" s="9">
        <v>67240837</v>
      </c>
      <c r="D47" s="9">
        <f>'2. melléklet'!D47+'4. melléklet'!D33</f>
        <v>0</v>
      </c>
      <c r="E47" s="9"/>
      <c r="F47" s="10">
        <f t="shared" si="7"/>
        <v>67240837</v>
      </c>
    </row>
    <row r="48" spans="1:7" x14ac:dyDescent="0.35">
      <c r="A48" s="24" t="s">
        <v>6</v>
      </c>
      <c r="B48" s="8" t="s">
        <v>76</v>
      </c>
      <c r="C48" s="9">
        <f>'2. melléklet'!C48</f>
        <v>11400000</v>
      </c>
      <c r="D48" s="9">
        <v>46536400</v>
      </c>
      <c r="E48" s="9">
        <f t="shared" ref="E48" si="8">E49+E50+E51</f>
        <v>0</v>
      </c>
      <c r="F48" s="10">
        <f t="shared" si="7"/>
        <v>57936400</v>
      </c>
    </row>
    <row r="49" spans="1:7" x14ac:dyDescent="0.35">
      <c r="A49" s="24" t="s">
        <v>8</v>
      </c>
      <c r="B49" s="8" t="s">
        <v>77</v>
      </c>
      <c r="C49" s="9">
        <f>'2. melléklet'!C49</f>
        <v>11400000</v>
      </c>
      <c r="D49" s="9">
        <v>38450375</v>
      </c>
      <c r="E49" s="9"/>
      <c r="F49" s="10">
        <f t="shared" si="7"/>
        <v>49850375</v>
      </c>
    </row>
    <row r="50" spans="1:7" x14ac:dyDescent="0.35">
      <c r="A50" s="24" t="s">
        <v>78</v>
      </c>
      <c r="B50" s="8" t="s">
        <v>79</v>
      </c>
      <c r="C50" s="9">
        <f>'2. melléklet'!C50</f>
        <v>0</v>
      </c>
      <c r="D50" s="9">
        <v>8086025</v>
      </c>
      <c r="E50" s="9"/>
      <c r="F50" s="10">
        <f t="shared" si="7"/>
        <v>8086025</v>
      </c>
    </row>
    <row r="51" spans="1:7" x14ac:dyDescent="0.35">
      <c r="A51" s="24" t="s">
        <v>80</v>
      </c>
      <c r="B51" s="8" t="s">
        <v>81</v>
      </c>
      <c r="C51" s="9">
        <f>'2. melléklet'!C51</f>
        <v>0</v>
      </c>
      <c r="D51" s="9">
        <f>'2. melléklet'!D51+'4. melléklet'!D37</f>
        <v>0</v>
      </c>
      <c r="E51" s="9"/>
      <c r="F51" s="10">
        <f t="shared" si="7"/>
        <v>0</v>
      </c>
      <c r="G51" s="4"/>
    </row>
    <row r="52" spans="1:7" x14ac:dyDescent="0.35">
      <c r="A52" s="24" t="s">
        <v>16</v>
      </c>
      <c r="B52" s="14" t="s">
        <v>82</v>
      </c>
      <c r="C52" s="9">
        <f>C48+C39</f>
        <v>1451469969</v>
      </c>
      <c r="D52" s="9">
        <f>D39+D48</f>
        <v>115258400</v>
      </c>
      <c r="E52" s="9">
        <f t="shared" ref="E52" si="9">E39+E48</f>
        <v>0</v>
      </c>
      <c r="F52" s="10">
        <f t="shared" si="7"/>
        <v>1566728369</v>
      </c>
    </row>
    <row r="53" spans="1:7" x14ac:dyDescent="0.35">
      <c r="A53" s="7" t="s">
        <v>18</v>
      </c>
      <c r="B53" s="8" t="s">
        <v>639</v>
      </c>
      <c r="C53" s="9">
        <v>160000000</v>
      </c>
      <c r="D53" s="9"/>
      <c r="E53" s="9"/>
      <c r="F53" s="10">
        <f t="shared" si="7"/>
        <v>160000000</v>
      </c>
    </row>
    <row r="54" spans="1:7" x14ac:dyDescent="0.35">
      <c r="A54" s="7" t="s">
        <v>24</v>
      </c>
      <c r="B54" s="8" t="s">
        <v>84</v>
      </c>
      <c r="C54" s="9">
        <v>0</v>
      </c>
      <c r="D54" s="9"/>
      <c r="E54" s="9"/>
      <c r="F54" s="10">
        <f t="shared" si="7"/>
        <v>0</v>
      </c>
    </row>
    <row r="55" spans="1:7" x14ac:dyDescent="0.35">
      <c r="A55" s="7" t="s">
        <v>26</v>
      </c>
      <c r="B55" s="8" t="s">
        <v>85</v>
      </c>
      <c r="C55" s="9">
        <v>636508471</v>
      </c>
      <c r="D55" s="9"/>
      <c r="E55" s="9"/>
      <c r="F55" s="10">
        <f t="shared" si="7"/>
        <v>636508471</v>
      </c>
    </row>
    <row r="56" spans="1:7" x14ac:dyDescent="0.35">
      <c r="A56" s="7"/>
      <c r="B56" s="8" t="s">
        <v>86</v>
      </c>
      <c r="C56" s="9">
        <v>636508471</v>
      </c>
      <c r="D56" s="9"/>
      <c r="E56" s="9"/>
      <c r="F56" s="10">
        <f t="shared" si="7"/>
        <v>636508471</v>
      </c>
    </row>
    <row r="57" spans="1:7" x14ac:dyDescent="0.35">
      <c r="A57" s="15"/>
      <c r="B57" s="8" t="s">
        <v>87</v>
      </c>
      <c r="C57" s="9">
        <v>0</v>
      </c>
      <c r="D57" s="9"/>
      <c r="E57" s="9"/>
      <c r="F57" s="10">
        <f t="shared" si="7"/>
        <v>0</v>
      </c>
    </row>
    <row r="58" spans="1:7" x14ac:dyDescent="0.35">
      <c r="A58" s="7" t="s">
        <v>28</v>
      </c>
      <c r="B58" s="8" t="s">
        <v>88</v>
      </c>
      <c r="C58" s="9">
        <v>0</v>
      </c>
      <c r="D58" s="9"/>
      <c r="E58" s="9"/>
      <c r="F58" s="10">
        <f t="shared" si="7"/>
        <v>0</v>
      </c>
    </row>
    <row r="59" spans="1:7" x14ac:dyDescent="0.35">
      <c r="A59" s="7" t="s">
        <v>30</v>
      </c>
      <c r="B59" s="14" t="s">
        <v>89</v>
      </c>
      <c r="C59" s="9">
        <v>796508471</v>
      </c>
      <c r="D59" s="9">
        <f t="shared" ref="D59:E59" si="10">D53+D54+D55+D58</f>
        <v>0</v>
      </c>
      <c r="E59" s="9">
        <f t="shared" si="10"/>
        <v>0</v>
      </c>
      <c r="F59" s="10">
        <f t="shared" si="7"/>
        <v>796508471</v>
      </c>
    </row>
    <row r="60" spans="1:7" x14ac:dyDescent="0.35">
      <c r="A60" s="7" t="s">
        <v>32</v>
      </c>
      <c r="B60" s="14" t="s">
        <v>90</v>
      </c>
      <c r="C60" s="9">
        <f t="shared" ref="C60:E60" si="11">C52+C59</f>
        <v>2247978440</v>
      </c>
      <c r="D60" s="9">
        <f t="shared" si="11"/>
        <v>115258400</v>
      </c>
      <c r="E60" s="9">
        <f t="shared" si="11"/>
        <v>0</v>
      </c>
      <c r="F60" s="10">
        <f t="shared" si="7"/>
        <v>2363236840</v>
      </c>
    </row>
    <row r="61" spans="1:7" x14ac:dyDescent="0.35">
      <c r="A61" s="7" t="s">
        <v>34</v>
      </c>
      <c r="B61" s="8" t="s">
        <v>91</v>
      </c>
      <c r="C61" s="9">
        <v>636508471</v>
      </c>
      <c r="D61" s="9"/>
      <c r="E61" s="9"/>
      <c r="F61" s="10">
        <f t="shared" si="7"/>
        <v>636508471</v>
      </c>
    </row>
    <row r="62" spans="1:7" x14ac:dyDescent="0.35">
      <c r="A62" s="21" t="s">
        <v>36</v>
      </c>
      <c r="B62" s="8" t="s">
        <v>87</v>
      </c>
      <c r="C62" s="9">
        <v>0</v>
      </c>
      <c r="D62" s="9"/>
      <c r="E62" s="9"/>
      <c r="F62" s="10">
        <f t="shared" si="7"/>
        <v>0</v>
      </c>
    </row>
    <row r="63" spans="1:7" x14ac:dyDescent="0.35">
      <c r="A63" s="13" t="s">
        <v>38</v>
      </c>
      <c r="B63" s="25" t="s">
        <v>57</v>
      </c>
      <c r="C63" s="10">
        <f>C60-C61</f>
        <v>1611469969</v>
      </c>
      <c r="D63" s="10">
        <f t="shared" ref="D63:E63" si="12">SUM(D60:D62)</f>
        <v>115258400</v>
      </c>
      <c r="E63" s="10">
        <f t="shared" si="12"/>
        <v>0</v>
      </c>
      <c r="F63" s="10">
        <f t="shared" si="7"/>
        <v>1726728369</v>
      </c>
    </row>
    <row r="64" spans="1:7" x14ac:dyDescent="0.35">
      <c r="A64" s="13" t="s">
        <v>40</v>
      </c>
      <c r="B64" s="26" t="s">
        <v>92</v>
      </c>
      <c r="C64" s="27">
        <f>C37-C63</f>
        <v>85258400</v>
      </c>
      <c r="D64" s="27">
        <f>D37-D63</f>
        <v>-85258400</v>
      </c>
      <c r="E64" s="27"/>
      <c r="F64" s="10">
        <f t="shared" si="7"/>
        <v>0</v>
      </c>
    </row>
    <row r="65" spans="1:6" ht="22" x14ac:dyDescent="0.35">
      <c r="A65" s="13" t="s">
        <v>44</v>
      </c>
      <c r="B65" s="28" t="s">
        <v>93</v>
      </c>
      <c r="C65" s="27">
        <f>C5+C6+C12+C20+C22+C27-C39</f>
        <v>44847376</v>
      </c>
      <c r="D65" s="27">
        <f>D5+D6+D12+D20+D22+D27-D39</f>
        <v>-38722000</v>
      </c>
      <c r="E65" s="27"/>
      <c r="F65" s="10">
        <f t="shared" si="7"/>
        <v>6125376</v>
      </c>
    </row>
    <row r="66" spans="1:6" ht="22" x14ac:dyDescent="0.35">
      <c r="A66" s="13" t="s">
        <v>46</v>
      </c>
      <c r="B66" s="28" t="s">
        <v>94</v>
      </c>
      <c r="C66" s="27">
        <f>C21+C23-C48</f>
        <v>40411024</v>
      </c>
      <c r="D66" s="27">
        <f>D21+D23-D48</f>
        <v>-46536400</v>
      </c>
      <c r="E66" s="27"/>
      <c r="F66" s="10">
        <f t="shared" si="7"/>
        <v>-6125376</v>
      </c>
    </row>
  </sheetData>
  <mergeCells count="3">
    <mergeCell ref="A1:C1"/>
    <mergeCell ref="D1:F2"/>
    <mergeCell ref="A2:C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pane xSplit="2" ySplit="4" topLeftCell="C5" activePane="bottomRight" state="frozen"/>
      <selection activeCell="B25" sqref="B25"/>
      <selection pane="topRight" activeCell="B25" sqref="B25"/>
      <selection pane="bottomLeft" activeCell="B25" sqref="B25"/>
      <selection pane="bottomRight" activeCell="C18" sqref="C18"/>
    </sheetView>
  </sheetViews>
  <sheetFormatPr defaultRowHeight="13" x14ac:dyDescent="0.3"/>
  <cols>
    <col min="1" max="1" width="3" style="190" bestFit="1" customWidth="1"/>
    <col min="2" max="2" width="79.54296875" style="190" bestFit="1" customWidth="1"/>
    <col min="3" max="7" width="20" style="190" bestFit="1" customWidth="1"/>
    <col min="8" max="8" width="21.26953125" style="201" bestFit="1" customWidth="1"/>
    <col min="9" max="256" width="9.1796875" style="190"/>
    <col min="257" max="257" width="3" style="190" bestFit="1" customWidth="1"/>
    <col min="258" max="258" width="79.54296875" style="190" bestFit="1" customWidth="1"/>
    <col min="259" max="263" width="20" style="190" bestFit="1" customWidth="1"/>
    <col min="264" max="264" width="21.26953125" style="190" bestFit="1" customWidth="1"/>
    <col min="265" max="512" width="9.1796875" style="190"/>
    <col min="513" max="513" width="3" style="190" bestFit="1" customWidth="1"/>
    <col min="514" max="514" width="79.54296875" style="190" bestFit="1" customWidth="1"/>
    <col min="515" max="519" width="20" style="190" bestFit="1" customWidth="1"/>
    <col min="520" max="520" width="21.26953125" style="190" bestFit="1" customWidth="1"/>
    <col min="521" max="768" width="9.1796875" style="190"/>
    <col min="769" max="769" width="3" style="190" bestFit="1" customWidth="1"/>
    <col min="770" max="770" width="79.54296875" style="190" bestFit="1" customWidth="1"/>
    <col min="771" max="775" width="20" style="190" bestFit="1" customWidth="1"/>
    <col min="776" max="776" width="21.26953125" style="190" bestFit="1" customWidth="1"/>
    <col min="777" max="1024" width="9.1796875" style="190"/>
    <col min="1025" max="1025" width="3" style="190" bestFit="1" customWidth="1"/>
    <col min="1026" max="1026" width="79.54296875" style="190" bestFit="1" customWidth="1"/>
    <col min="1027" max="1031" width="20" style="190" bestFit="1" customWidth="1"/>
    <col min="1032" max="1032" width="21.26953125" style="190" bestFit="1" customWidth="1"/>
    <col min="1033" max="1280" width="9.1796875" style="190"/>
    <col min="1281" max="1281" width="3" style="190" bestFit="1" customWidth="1"/>
    <col min="1282" max="1282" width="79.54296875" style="190" bestFit="1" customWidth="1"/>
    <col min="1283" max="1287" width="20" style="190" bestFit="1" customWidth="1"/>
    <col min="1288" max="1288" width="21.26953125" style="190" bestFit="1" customWidth="1"/>
    <col min="1289" max="1536" width="9.1796875" style="190"/>
    <col min="1537" max="1537" width="3" style="190" bestFit="1" customWidth="1"/>
    <col min="1538" max="1538" width="79.54296875" style="190" bestFit="1" customWidth="1"/>
    <col min="1539" max="1543" width="20" style="190" bestFit="1" customWidth="1"/>
    <col min="1544" max="1544" width="21.26953125" style="190" bestFit="1" customWidth="1"/>
    <col min="1545" max="1792" width="9.1796875" style="190"/>
    <col min="1793" max="1793" width="3" style="190" bestFit="1" customWidth="1"/>
    <col min="1794" max="1794" width="79.54296875" style="190" bestFit="1" customWidth="1"/>
    <col min="1795" max="1799" width="20" style="190" bestFit="1" customWidth="1"/>
    <col min="1800" max="1800" width="21.26953125" style="190" bestFit="1" customWidth="1"/>
    <col min="1801" max="2048" width="9.1796875" style="190"/>
    <col min="2049" max="2049" width="3" style="190" bestFit="1" customWidth="1"/>
    <col min="2050" max="2050" width="79.54296875" style="190" bestFit="1" customWidth="1"/>
    <col min="2051" max="2055" width="20" style="190" bestFit="1" customWidth="1"/>
    <col min="2056" max="2056" width="21.26953125" style="190" bestFit="1" customWidth="1"/>
    <col min="2057" max="2304" width="9.1796875" style="190"/>
    <col min="2305" max="2305" width="3" style="190" bestFit="1" customWidth="1"/>
    <col min="2306" max="2306" width="79.54296875" style="190" bestFit="1" customWidth="1"/>
    <col min="2307" max="2311" width="20" style="190" bestFit="1" customWidth="1"/>
    <col min="2312" max="2312" width="21.26953125" style="190" bestFit="1" customWidth="1"/>
    <col min="2313" max="2560" width="9.1796875" style="190"/>
    <col min="2561" max="2561" width="3" style="190" bestFit="1" customWidth="1"/>
    <col min="2562" max="2562" width="79.54296875" style="190" bestFit="1" customWidth="1"/>
    <col min="2563" max="2567" width="20" style="190" bestFit="1" customWidth="1"/>
    <col min="2568" max="2568" width="21.26953125" style="190" bestFit="1" customWidth="1"/>
    <col min="2569" max="2816" width="9.1796875" style="190"/>
    <col min="2817" max="2817" width="3" style="190" bestFit="1" customWidth="1"/>
    <col min="2818" max="2818" width="79.54296875" style="190" bestFit="1" customWidth="1"/>
    <col min="2819" max="2823" width="20" style="190" bestFit="1" customWidth="1"/>
    <col min="2824" max="2824" width="21.26953125" style="190" bestFit="1" customWidth="1"/>
    <col min="2825" max="3072" width="9.1796875" style="190"/>
    <col min="3073" max="3073" width="3" style="190" bestFit="1" customWidth="1"/>
    <col min="3074" max="3074" width="79.54296875" style="190" bestFit="1" customWidth="1"/>
    <col min="3075" max="3079" width="20" style="190" bestFit="1" customWidth="1"/>
    <col min="3080" max="3080" width="21.26953125" style="190" bestFit="1" customWidth="1"/>
    <col min="3081" max="3328" width="9.1796875" style="190"/>
    <col min="3329" max="3329" width="3" style="190" bestFit="1" customWidth="1"/>
    <col min="3330" max="3330" width="79.54296875" style="190" bestFit="1" customWidth="1"/>
    <col min="3331" max="3335" width="20" style="190" bestFit="1" customWidth="1"/>
    <col min="3336" max="3336" width="21.26953125" style="190" bestFit="1" customWidth="1"/>
    <col min="3337" max="3584" width="9.1796875" style="190"/>
    <col min="3585" max="3585" width="3" style="190" bestFit="1" customWidth="1"/>
    <col min="3586" max="3586" width="79.54296875" style="190" bestFit="1" customWidth="1"/>
    <col min="3587" max="3591" width="20" style="190" bestFit="1" customWidth="1"/>
    <col min="3592" max="3592" width="21.26953125" style="190" bestFit="1" customWidth="1"/>
    <col min="3593" max="3840" width="9.1796875" style="190"/>
    <col min="3841" max="3841" width="3" style="190" bestFit="1" customWidth="1"/>
    <col min="3842" max="3842" width="79.54296875" style="190" bestFit="1" customWidth="1"/>
    <col min="3843" max="3847" width="20" style="190" bestFit="1" customWidth="1"/>
    <col min="3848" max="3848" width="21.26953125" style="190" bestFit="1" customWidth="1"/>
    <col min="3849" max="4096" width="9.1796875" style="190"/>
    <col min="4097" max="4097" width="3" style="190" bestFit="1" customWidth="1"/>
    <col min="4098" max="4098" width="79.54296875" style="190" bestFit="1" customWidth="1"/>
    <col min="4099" max="4103" width="20" style="190" bestFit="1" customWidth="1"/>
    <col min="4104" max="4104" width="21.26953125" style="190" bestFit="1" customWidth="1"/>
    <col min="4105" max="4352" width="9.1796875" style="190"/>
    <col min="4353" max="4353" width="3" style="190" bestFit="1" customWidth="1"/>
    <col min="4354" max="4354" width="79.54296875" style="190" bestFit="1" customWidth="1"/>
    <col min="4355" max="4359" width="20" style="190" bestFit="1" customWidth="1"/>
    <col min="4360" max="4360" width="21.26953125" style="190" bestFit="1" customWidth="1"/>
    <col min="4361" max="4608" width="9.1796875" style="190"/>
    <col min="4609" max="4609" width="3" style="190" bestFit="1" customWidth="1"/>
    <col min="4610" max="4610" width="79.54296875" style="190" bestFit="1" customWidth="1"/>
    <col min="4611" max="4615" width="20" style="190" bestFit="1" customWidth="1"/>
    <col min="4616" max="4616" width="21.26953125" style="190" bestFit="1" customWidth="1"/>
    <col min="4617" max="4864" width="9.1796875" style="190"/>
    <col min="4865" max="4865" width="3" style="190" bestFit="1" customWidth="1"/>
    <col min="4866" max="4866" width="79.54296875" style="190" bestFit="1" customWidth="1"/>
    <col min="4867" max="4871" width="20" style="190" bestFit="1" customWidth="1"/>
    <col min="4872" max="4872" width="21.26953125" style="190" bestFit="1" customWidth="1"/>
    <col min="4873" max="5120" width="9.1796875" style="190"/>
    <col min="5121" max="5121" width="3" style="190" bestFit="1" customWidth="1"/>
    <col min="5122" max="5122" width="79.54296875" style="190" bestFit="1" customWidth="1"/>
    <col min="5123" max="5127" width="20" style="190" bestFit="1" customWidth="1"/>
    <col min="5128" max="5128" width="21.26953125" style="190" bestFit="1" customWidth="1"/>
    <col min="5129" max="5376" width="9.1796875" style="190"/>
    <col min="5377" max="5377" width="3" style="190" bestFit="1" customWidth="1"/>
    <col min="5378" max="5378" width="79.54296875" style="190" bestFit="1" customWidth="1"/>
    <col min="5379" max="5383" width="20" style="190" bestFit="1" customWidth="1"/>
    <col min="5384" max="5384" width="21.26953125" style="190" bestFit="1" customWidth="1"/>
    <col min="5385" max="5632" width="9.1796875" style="190"/>
    <col min="5633" max="5633" width="3" style="190" bestFit="1" customWidth="1"/>
    <col min="5634" max="5634" width="79.54296875" style="190" bestFit="1" customWidth="1"/>
    <col min="5635" max="5639" width="20" style="190" bestFit="1" customWidth="1"/>
    <col min="5640" max="5640" width="21.26953125" style="190" bestFit="1" customWidth="1"/>
    <col min="5641" max="5888" width="9.1796875" style="190"/>
    <col min="5889" max="5889" width="3" style="190" bestFit="1" customWidth="1"/>
    <col min="5890" max="5890" width="79.54296875" style="190" bestFit="1" customWidth="1"/>
    <col min="5891" max="5895" width="20" style="190" bestFit="1" customWidth="1"/>
    <col min="5896" max="5896" width="21.26953125" style="190" bestFit="1" customWidth="1"/>
    <col min="5897" max="6144" width="9.1796875" style="190"/>
    <col min="6145" max="6145" width="3" style="190" bestFit="1" customWidth="1"/>
    <col min="6146" max="6146" width="79.54296875" style="190" bestFit="1" customWidth="1"/>
    <col min="6147" max="6151" width="20" style="190" bestFit="1" customWidth="1"/>
    <col min="6152" max="6152" width="21.26953125" style="190" bestFit="1" customWidth="1"/>
    <col min="6153" max="6400" width="9.1796875" style="190"/>
    <col min="6401" max="6401" width="3" style="190" bestFit="1" customWidth="1"/>
    <col min="6402" max="6402" width="79.54296875" style="190" bestFit="1" customWidth="1"/>
    <col min="6403" max="6407" width="20" style="190" bestFit="1" customWidth="1"/>
    <col min="6408" max="6408" width="21.26953125" style="190" bestFit="1" customWidth="1"/>
    <col min="6409" max="6656" width="9.1796875" style="190"/>
    <col min="6657" max="6657" width="3" style="190" bestFit="1" customWidth="1"/>
    <col min="6658" max="6658" width="79.54296875" style="190" bestFit="1" customWidth="1"/>
    <col min="6659" max="6663" width="20" style="190" bestFit="1" customWidth="1"/>
    <col min="6664" max="6664" width="21.26953125" style="190" bestFit="1" customWidth="1"/>
    <col min="6665" max="6912" width="9.1796875" style="190"/>
    <col min="6913" max="6913" width="3" style="190" bestFit="1" customWidth="1"/>
    <col min="6914" max="6914" width="79.54296875" style="190" bestFit="1" customWidth="1"/>
    <col min="6915" max="6919" width="20" style="190" bestFit="1" customWidth="1"/>
    <col min="6920" max="6920" width="21.26953125" style="190" bestFit="1" customWidth="1"/>
    <col min="6921" max="7168" width="9.1796875" style="190"/>
    <col min="7169" max="7169" width="3" style="190" bestFit="1" customWidth="1"/>
    <col min="7170" max="7170" width="79.54296875" style="190" bestFit="1" customWidth="1"/>
    <col min="7171" max="7175" width="20" style="190" bestFit="1" customWidth="1"/>
    <col min="7176" max="7176" width="21.26953125" style="190" bestFit="1" customWidth="1"/>
    <col min="7177" max="7424" width="9.1796875" style="190"/>
    <col min="7425" max="7425" width="3" style="190" bestFit="1" customWidth="1"/>
    <col min="7426" max="7426" width="79.54296875" style="190" bestFit="1" customWidth="1"/>
    <col min="7427" max="7431" width="20" style="190" bestFit="1" customWidth="1"/>
    <col min="7432" max="7432" width="21.26953125" style="190" bestFit="1" customWidth="1"/>
    <col min="7433" max="7680" width="9.1796875" style="190"/>
    <col min="7681" max="7681" width="3" style="190" bestFit="1" customWidth="1"/>
    <col min="7682" max="7682" width="79.54296875" style="190" bestFit="1" customWidth="1"/>
    <col min="7683" max="7687" width="20" style="190" bestFit="1" customWidth="1"/>
    <col min="7688" max="7688" width="21.26953125" style="190" bestFit="1" customWidth="1"/>
    <col min="7689" max="7936" width="9.1796875" style="190"/>
    <col min="7937" max="7937" width="3" style="190" bestFit="1" customWidth="1"/>
    <col min="7938" max="7938" width="79.54296875" style="190" bestFit="1" customWidth="1"/>
    <col min="7939" max="7943" width="20" style="190" bestFit="1" customWidth="1"/>
    <col min="7944" max="7944" width="21.26953125" style="190" bestFit="1" customWidth="1"/>
    <col min="7945" max="8192" width="9.1796875" style="190"/>
    <col min="8193" max="8193" width="3" style="190" bestFit="1" customWidth="1"/>
    <col min="8194" max="8194" width="79.54296875" style="190" bestFit="1" customWidth="1"/>
    <col min="8195" max="8199" width="20" style="190" bestFit="1" customWidth="1"/>
    <col min="8200" max="8200" width="21.26953125" style="190" bestFit="1" customWidth="1"/>
    <col min="8201" max="8448" width="9.1796875" style="190"/>
    <col min="8449" max="8449" width="3" style="190" bestFit="1" customWidth="1"/>
    <col min="8450" max="8450" width="79.54296875" style="190" bestFit="1" customWidth="1"/>
    <col min="8451" max="8455" width="20" style="190" bestFit="1" customWidth="1"/>
    <col min="8456" max="8456" width="21.26953125" style="190" bestFit="1" customWidth="1"/>
    <col min="8457" max="8704" width="9.1796875" style="190"/>
    <col min="8705" max="8705" width="3" style="190" bestFit="1" customWidth="1"/>
    <col min="8706" max="8706" width="79.54296875" style="190" bestFit="1" customWidth="1"/>
    <col min="8707" max="8711" width="20" style="190" bestFit="1" customWidth="1"/>
    <col min="8712" max="8712" width="21.26953125" style="190" bestFit="1" customWidth="1"/>
    <col min="8713" max="8960" width="9.1796875" style="190"/>
    <col min="8961" max="8961" width="3" style="190" bestFit="1" customWidth="1"/>
    <col min="8962" max="8962" width="79.54296875" style="190" bestFit="1" customWidth="1"/>
    <col min="8963" max="8967" width="20" style="190" bestFit="1" customWidth="1"/>
    <col min="8968" max="8968" width="21.26953125" style="190" bestFit="1" customWidth="1"/>
    <col min="8969" max="9216" width="9.1796875" style="190"/>
    <col min="9217" max="9217" width="3" style="190" bestFit="1" customWidth="1"/>
    <col min="9218" max="9218" width="79.54296875" style="190" bestFit="1" customWidth="1"/>
    <col min="9219" max="9223" width="20" style="190" bestFit="1" customWidth="1"/>
    <col min="9224" max="9224" width="21.26953125" style="190" bestFit="1" customWidth="1"/>
    <col min="9225" max="9472" width="9.1796875" style="190"/>
    <col min="9473" max="9473" width="3" style="190" bestFit="1" customWidth="1"/>
    <col min="9474" max="9474" width="79.54296875" style="190" bestFit="1" customWidth="1"/>
    <col min="9475" max="9479" width="20" style="190" bestFit="1" customWidth="1"/>
    <col min="9480" max="9480" width="21.26953125" style="190" bestFit="1" customWidth="1"/>
    <col min="9481" max="9728" width="9.1796875" style="190"/>
    <col min="9729" max="9729" width="3" style="190" bestFit="1" customWidth="1"/>
    <col min="9730" max="9730" width="79.54296875" style="190" bestFit="1" customWidth="1"/>
    <col min="9731" max="9735" width="20" style="190" bestFit="1" customWidth="1"/>
    <col min="9736" max="9736" width="21.26953125" style="190" bestFit="1" customWidth="1"/>
    <col min="9737" max="9984" width="9.1796875" style="190"/>
    <col min="9985" max="9985" width="3" style="190" bestFit="1" customWidth="1"/>
    <col min="9986" max="9986" width="79.54296875" style="190" bestFit="1" customWidth="1"/>
    <col min="9987" max="9991" width="20" style="190" bestFit="1" customWidth="1"/>
    <col min="9992" max="9992" width="21.26953125" style="190" bestFit="1" customWidth="1"/>
    <col min="9993" max="10240" width="9.1796875" style="190"/>
    <col min="10241" max="10241" width="3" style="190" bestFit="1" customWidth="1"/>
    <col min="10242" max="10242" width="79.54296875" style="190" bestFit="1" customWidth="1"/>
    <col min="10243" max="10247" width="20" style="190" bestFit="1" customWidth="1"/>
    <col min="10248" max="10248" width="21.26953125" style="190" bestFit="1" customWidth="1"/>
    <col min="10249" max="10496" width="9.1796875" style="190"/>
    <col min="10497" max="10497" width="3" style="190" bestFit="1" customWidth="1"/>
    <col min="10498" max="10498" width="79.54296875" style="190" bestFit="1" customWidth="1"/>
    <col min="10499" max="10503" width="20" style="190" bestFit="1" customWidth="1"/>
    <col min="10504" max="10504" width="21.26953125" style="190" bestFit="1" customWidth="1"/>
    <col min="10505" max="10752" width="9.1796875" style="190"/>
    <col min="10753" max="10753" width="3" style="190" bestFit="1" customWidth="1"/>
    <col min="10754" max="10754" width="79.54296875" style="190" bestFit="1" customWidth="1"/>
    <col min="10755" max="10759" width="20" style="190" bestFit="1" customWidth="1"/>
    <col min="10760" max="10760" width="21.26953125" style="190" bestFit="1" customWidth="1"/>
    <col min="10761" max="11008" width="9.1796875" style="190"/>
    <col min="11009" max="11009" width="3" style="190" bestFit="1" customWidth="1"/>
    <col min="11010" max="11010" width="79.54296875" style="190" bestFit="1" customWidth="1"/>
    <col min="11011" max="11015" width="20" style="190" bestFit="1" customWidth="1"/>
    <col min="11016" max="11016" width="21.26953125" style="190" bestFit="1" customWidth="1"/>
    <col min="11017" max="11264" width="9.1796875" style="190"/>
    <col min="11265" max="11265" width="3" style="190" bestFit="1" customWidth="1"/>
    <col min="11266" max="11266" width="79.54296875" style="190" bestFit="1" customWidth="1"/>
    <col min="11267" max="11271" width="20" style="190" bestFit="1" customWidth="1"/>
    <col min="11272" max="11272" width="21.26953125" style="190" bestFit="1" customWidth="1"/>
    <col min="11273" max="11520" width="9.1796875" style="190"/>
    <col min="11521" max="11521" width="3" style="190" bestFit="1" customWidth="1"/>
    <col min="11522" max="11522" width="79.54296875" style="190" bestFit="1" customWidth="1"/>
    <col min="11523" max="11527" width="20" style="190" bestFit="1" customWidth="1"/>
    <col min="11528" max="11528" width="21.26953125" style="190" bestFit="1" customWidth="1"/>
    <col min="11529" max="11776" width="9.1796875" style="190"/>
    <col min="11777" max="11777" width="3" style="190" bestFit="1" customWidth="1"/>
    <col min="11778" max="11778" width="79.54296875" style="190" bestFit="1" customWidth="1"/>
    <col min="11779" max="11783" width="20" style="190" bestFit="1" customWidth="1"/>
    <col min="11784" max="11784" width="21.26953125" style="190" bestFit="1" customWidth="1"/>
    <col min="11785" max="12032" width="9.1796875" style="190"/>
    <col min="12033" max="12033" width="3" style="190" bestFit="1" customWidth="1"/>
    <col min="12034" max="12034" width="79.54296875" style="190" bestFit="1" customWidth="1"/>
    <col min="12035" max="12039" width="20" style="190" bestFit="1" customWidth="1"/>
    <col min="12040" max="12040" width="21.26953125" style="190" bestFit="1" customWidth="1"/>
    <col min="12041" max="12288" width="9.1796875" style="190"/>
    <col min="12289" max="12289" width="3" style="190" bestFit="1" customWidth="1"/>
    <col min="12290" max="12290" width="79.54296875" style="190" bestFit="1" customWidth="1"/>
    <col min="12291" max="12295" width="20" style="190" bestFit="1" customWidth="1"/>
    <col min="12296" max="12296" width="21.26953125" style="190" bestFit="1" customWidth="1"/>
    <col min="12297" max="12544" width="9.1796875" style="190"/>
    <col min="12545" max="12545" width="3" style="190" bestFit="1" customWidth="1"/>
    <col min="12546" max="12546" width="79.54296875" style="190" bestFit="1" customWidth="1"/>
    <col min="12547" max="12551" width="20" style="190" bestFit="1" customWidth="1"/>
    <col min="12552" max="12552" width="21.26953125" style="190" bestFit="1" customWidth="1"/>
    <col min="12553" max="12800" width="9.1796875" style="190"/>
    <col min="12801" max="12801" width="3" style="190" bestFit="1" customWidth="1"/>
    <col min="12802" max="12802" width="79.54296875" style="190" bestFit="1" customWidth="1"/>
    <col min="12803" max="12807" width="20" style="190" bestFit="1" customWidth="1"/>
    <col min="12808" max="12808" width="21.26953125" style="190" bestFit="1" customWidth="1"/>
    <col min="12809" max="13056" width="9.1796875" style="190"/>
    <col min="13057" max="13057" width="3" style="190" bestFit="1" customWidth="1"/>
    <col min="13058" max="13058" width="79.54296875" style="190" bestFit="1" customWidth="1"/>
    <col min="13059" max="13063" width="20" style="190" bestFit="1" customWidth="1"/>
    <col min="13064" max="13064" width="21.26953125" style="190" bestFit="1" customWidth="1"/>
    <col min="13065" max="13312" width="9.1796875" style="190"/>
    <col min="13313" max="13313" width="3" style="190" bestFit="1" customWidth="1"/>
    <col min="13314" max="13314" width="79.54296875" style="190" bestFit="1" customWidth="1"/>
    <col min="13315" max="13319" width="20" style="190" bestFit="1" customWidth="1"/>
    <col min="13320" max="13320" width="21.26953125" style="190" bestFit="1" customWidth="1"/>
    <col min="13321" max="13568" width="9.1796875" style="190"/>
    <col min="13569" max="13569" width="3" style="190" bestFit="1" customWidth="1"/>
    <col min="13570" max="13570" width="79.54296875" style="190" bestFit="1" customWidth="1"/>
    <col min="13571" max="13575" width="20" style="190" bestFit="1" customWidth="1"/>
    <col min="13576" max="13576" width="21.26953125" style="190" bestFit="1" customWidth="1"/>
    <col min="13577" max="13824" width="9.1796875" style="190"/>
    <col min="13825" max="13825" width="3" style="190" bestFit="1" customWidth="1"/>
    <col min="13826" max="13826" width="79.54296875" style="190" bestFit="1" customWidth="1"/>
    <col min="13827" max="13831" width="20" style="190" bestFit="1" customWidth="1"/>
    <col min="13832" max="13832" width="21.26953125" style="190" bestFit="1" customWidth="1"/>
    <col min="13833" max="14080" width="9.1796875" style="190"/>
    <col min="14081" max="14081" width="3" style="190" bestFit="1" customWidth="1"/>
    <col min="14082" max="14082" width="79.54296875" style="190" bestFit="1" customWidth="1"/>
    <col min="14083" max="14087" width="20" style="190" bestFit="1" customWidth="1"/>
    <col min="14088" max="14088" width="21.26953125" style="190" bestFit="1" customWidth="1"/>
    <col min="14089" max="14336" width="9.1796875" style="190"/>
    <col min="14337" max="14337" width="3" style="190" bestFit="1" customWidth="1"/>
    <col min="14338" max="14338" width="79.54296875" style="190" bestFit="1" customWidth="1"/>
    <col min="14339" max="14343" width="20" style="190" bestFit="1" customWidth="1"/>
    <col min="14344" max="14344" width="21.26953125" style="190" bestFit="1" customWidth="1"/>
    <col min="14345" max="14592" width="9.1796875" style="190"/>
    <col min="14593" max="14593" width="3" style="190" bestFit="1" customWidth="1"/>
    <col min="14594" max="14594" width="79.54296875" style="190" bestFit="1" customWidth="1"/>
    <col min="14595" max="14599" width="20" style="190" bestFit="1" customWidth="1"/>
    <col min="14600" max="14600" width="21.26953125" style="190" bestFit="1" customWidth="1"/>
    <col min="14601" max="14848" width="9.1796875" style="190"/>
    <col min="14849" max="14849" width="3" style="190" bestFit="1" customWidth="1"/>
    <col min="14850" max="14850" width="79.54296875" style="190" bestFit="1" customWidth="1"/>
    <col min="14851" max="14855" width="20" style="190" bestFit="1" customWidth="1"/>
    <col min="14856" max="14856" width="21.26953125" style="190" bestFit="1" customWidth="1"/>
    <col min="14857" max="15104" width="9.1796875" style="190"/>
    <col min="15105" max="15105" width="3" style="190" bestFit="1" customWidth="1"/>
    <col min="15106" max="15106" width="79.54296875" style="190" bestFit="1" customWidth="1"/>
    <col min="15107" max="15111" width="20" style="190" bestFit="1" customWidth="1"/>
    <col min="15112" max="15112" width="21.26953125" style="190" bestFit="1" customWidth="1"/>
    <col min="15113" max="15360" width="9.1796875" style="190"/>
    <col min="15361" max="15361" width="3" style="190" bestFit="1" customWidth="1"/>
    <col min="15362" max="15362" width="79.54296875" style="190" bestFit="1" customWidth="1"/>
    <col min="15363" max="15367" width="20" style="190" bestFit="1" customWidth="1"/>
    <col min="15368" max="15368" width="21.26953125" style="190" bestFit="1" customWidth="1"/>
    <col min="15369" max="15616" width="9.1796875" style="190"/>
    <col min="15617" max="15617" width="3" style="190" bestFit="1" customWidth="1"/>
    <col min="15618" max="15618" width="79.54296875" style="190" bestFit="1" customWidth="1"/>
    <col min="15619" max="15623" width="20" style="190" bestFit="1" customWidth="1"/>
    <col min="15624" max="15624" width="21.26953125" style="190" bestFit="1" customWidth="1"/>
    <col min="15625" max="15872" width="9.1796875" style="190"/>
    <col min="15873" max="15873" width="3" style="190" bestFit="1" customWidth="1"/>
    <col min="15874" max="15874" width="79.54296875" style="190" bestFit="1" customWidth="1"/>
    <col min="15875" max="15879" width="20" style="190" bestFit="1" customWidth="1"/>
    <col min="15880" max="15880" width="21.26953125" style="190" bestFit="1" customWidth="1"/>
    <col min="15881" max="16128" width="9.1796875" style="190"/>
    <col min="16129" max="16129" width="3" style="190" bestFit="1" customWidth="1"/>
    <col min="16130" max="16130" width="79.54296875" style="190" bestFit="1" customWidth="1"/>
    <col min="16131" max="16135" width="20" style="190" bestFit="1" customWidth="1"/>
    <col min="16136" max="16136" width="21.26953125" style="190" bestFit="1" customWidth="1"/>
    <col min="16137" max="16384" width="9.1796875" style="190"/>
  </cols>
  <sheetData>
    <row r="1" spans="1:8" ht="12.5" x14ac:dyDescent="0.25">
      <c r="A1" s="228" t="s">
        <v>612</v>
      </c>
      <c r="B1" s="228"/>
      <c r="C1" s="228"/>
      <c r="D1" s="228"/>
      <c r="E1" s="228"/>
      <c r="F1" s="228"/>
      <c r="G1" s="228"/>
      <c r="H1" s="228"/>
    </row>
    <row r="2" spans="1:8" ht="15.5" x14ac:dyDescent="0.25">
      <c r="A2" s="229" t="s">
        <v>609</v>
      </c>
      <c r="B2" s="230"/>
      <c r="C2" s="230"/>
      <c r="D2" s="230"/>
      <c r="E2" s="230"/>
      <c r="F2" s="230"/>
      <c r="G2" s="230"/>
      <c r="H2" s="230"/>
    </row>
    <row r="3" spans="1:8" ht="15.5" x14ac:dyDescent="0.25">
      <c r="A3" s="191"/>
      <c r="B3" s="231" t="s">
        <v>2</v>
      </c>
      <c r="C3" s="191" t="s">
        <v>103</v>
      </c>
      <c r="D3" s="191" t="s">
        <v>285</v>
      </c>
      <c r="E3" s="191" t="s">
        <v>286</v>
      </c>
      <c r="F3" s="191" t="s">
        <v>287</v>
      </c>
      <c r="G3" s="191" t="s">
        <v>288</v>
      </c>
      <c r="H3" s="192" t="s">
        <v>100</v>
      </c>
    </row>
    <row r="4" spans="1:8" ht="15.5" x14ac:dyDescent="0.25">
      <c r="A4" s="191" t="s">
        <v>289</v>
      </c>
      <c r="B4" s="232"/>
      <c r="C4" s="191" t="s">
        <v>290</v>
      </c>
      <c r="D4" s="191" t="s">
        <v>290</v>
      </c>
      <c r="E4" s="191" t="s">
        <v>290</v>
      </c>
      <c r="F4" s="191" t="s">
        <v>290</v>
      </c>
      <c r="G4" s="191" t="s">
        <v>290</v>
      </c>
      <c r="H4" s="192" t="s">
        <v>290</v>
      </c>
    </row>
    <row r="5" spans="1:8" x14ac:dyDescent="0.25">
      <c r="A5" s="193" t="s">
        <v>291</v>
      </c>
      <c r="B5" s="197" t="s">
        <v>548</v>
      </c>
      <c r="C5" s="195">
        <v>0</v>
      </c>
      <c r="D5" s="195">
        <v>0</v>
      </c>
      <c r="E5" s="195">
        <v>0</v>
      </c>
      <c r="F5" s="195">
        <v>0</v>
      </c>
      <c r="G5" s="195">
        <v>0</v>
      </c>
      <c r="H5" s="196">
        <f>SUM(C5:G5)</f>
        <v>0</v>
      </c>
    </row>
    <row r="6" spans="1:8" x14ac:dyDescent="0.25">
      <c r="A6" s="193" t="s">
        <v>293</v>
      </c>
      <c r="B6" s="197" t="s">
        <v>549</v>
      </c>
      <c r="C6" s="195">
        <v>160000000</v>
      </c>
      <c r="D6" s="195">
        <v>0</v>
      </c>
      <c r="E6" s="195">
        <v>0</v>
      </c>
      <c r="F6" s="195">
        <v>0</v>
      </c>
      <c r="G6" s="195">
        <v>0</v>
      </c>
      <c r="H6" s="196">
        <f t="shared" ref="H6:H34" si="0">SUM(C6:G6)</f>
        <v>160000000</v>
      </c>
    </row>
    <row r="7" spans="1:8" x14ac:dyDescent="0.25">
      <c r="A7" s="193" t="s">
        <v>295</v>
      </c>
      <c r="B7" s="197" t="s">
        <v>550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6">
        <f t="shared" si="0"/>
        <v>0</v>
      </c>
    </row>
    <row r="8" spans="1:8" x14ac:dyDescent="0.25">
      <c r="A8" s="198" t="s">
        <v>297</v>
      </c>
      <c r="B8" s="199" t="s">
        <v>551</v>
      </c>
      <c r="C8" s="200">
        <f>SUM(C5:C7)</f>
        <v>160000000</v>
      </c>
      <c r="D8" s="200">
        <f>SUM(D5:D7)</f>
        <v>0</v>
      </c>
      <c r="E8" s="200">
        <f>SUM(E5:E7)</f>
        <v>0</v>
      </c>
      <c r="F8" s="200">
        <f>SUM(F5:F7)</f>
        <v>0</v>
      </c>
      <c r="G8" s="200">
        <f>SUM(G5:G7)</f>
        <v>0</v>
      </c>
      <c r="H8" s="196">
        <f t="shared" si="0"/>
        <v>160000000</v>
      </c>
    </row>
    <row r="9" spans="1:8" x14ac:dyDescent="0.25">
      <c r="A9" s="193" t="s">
        <v>299</v>
      </c>
      <c r="B9" s="197" t="s">
        <v>552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6">
        <f t="shared" si="0"/>
        <v>0</v>
      </c>
    </row>
    <row r="10" spans="1:8" x14ac:dyDescent="0.25">
      <c r="A10" s="193" t="s">
        <v>301</v>
      </c>
      <c r="B10" s="197" t="s">
        <v>553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6">
        <f t="shared" si="0"/>
        <v>0</v>
      </c>
    </row>
    <row r="11" spans="1:8" x14ac:dyDescent="0.25">
      <c r="A11" s="193" t="s">
        <v>303</v>
      </c>
      <c r="B11" s="197" t="s">
        <v>554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  <c r="H11" s="196">
        <f t="shared" si="0"/>
        <v>0</v>
      </c>
    </row>
    <row r="12" spans="1:8" x14ac:dyDescent="0.25">
      <c r="A12" s="193" t="s">
        <v>305</v>
      </c>
      <c r="B12" s="197" t="s">
        <v>555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6">
        <f t="shared" si="0"/>
        <v>0</v>
      </c>
    </row>
    <row r="13" spans="1:8" x14ac:dyDescent="0.25">
      <c r="A13" s="193" t="s">
        <v>307</v>
      </c>
      <c r="B13" s="197" t="s">
        <v>556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  <c r="H13" s="196">
        <f t="shared" si="0"/>
        <v>0</v>
      </c>
    </row>
    <row r="14" spans="1:8" x14ac:dyDescent="0.25">
      <c r="A14" s="193" t="s">
        <v>258</v>
      </c>
      <c r="B14" s="197" t="s">
        <v>557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6">
        <f t="shared" si="0"/>
        <v>0</v>
      </c>
    </row>
    <row r="15" spans="1:8" x14ac:dyDescent="0.25">
      <c r="A15" s="198" t="s">
        <v>310</v>
      </c>
      <c r="B15" s="199" t="s">
        <v>558</v>
      </c>
      <c r="C15" s="200">
        <f>SUM(C9:C14)</f>
        <v>0</v>
      </c>
      <c r="D15" s="200">
        <f>SUM(D9:D14)</f>
        <v>0</v>
      </c>
      <c r="E15" s="200">
        <f>SUM(E9:E14)</f>
        <v>0</v>
      </c>
      <c r="F15" s="200">
        <f>SUM(F9:F14)</f>
        <v>0</v>
      </c>
      <c r="G15" s="200">
        <f>SUM(G9:G14)</f>
        <v>0</v>
      </c>
      <c r="H15" s="196">
        <f t="shared" si="0"/>
        <v>0</v>
      </c>
    </row>
    <row r="16" spans="1:8" x14ac:dyDescent="0.25">
      <c r="A16" s="193" t="s">
        <v>312</v>
      </c>
      <c r="B16" s="197" t="s">
        <v>559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  <c r="H16" s="196">
        <f t="shared" si="0"/>
        <v>0</v>
      </c>
    </row>
    <row r="17" spans="1:8" x14ac:dyDescent="0.25">
      <c r="A17" s="193" t="s">
        <v>314</v>
      </c>
      <c r="B17" s="197" t="s">
        <v>560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  <c r="H17" s="196">
        <f t="shared" si="0"/>
        <v>0</v>
      </c>
    </row>
    <row r="18" spans="1:8" x14ac:dyDescent="0.25">
      <c r="A18" s="193" t="s">
        <v>316</v>
      </c>
      <c r="B18" s="197" t="s">
        <v>561</v>
      </c>
      <c r="C18" s="195">
        <f>'2. melléklet'!C55</f>
        <v>636508471</v>
      </c>
      <c r="D18" s="195">
        <v>0</v>
      </c>
      <c r="E18" s="195">
        <v>0</v>
      </c>
      <c r="F18" s="195">
        <v>0</v>
      </c>
      <c r="G18" s="195">
        <v>0</v>
      </c>
      <c r="H18" s="196">
        <f t="shared" si="0"/>
        <v>636508471</v>
      </c>
    </row>
    <row r="19" spans="1:8" x14ac:dyDescent="0.25">
      <c r="A19" s="193" t="s">
        <v>318</v>
      </c>
      <c r="B19" s="197" t="s">
        <v>562</v>
      </c>
      <c r="C19" s="195">
        <v>0</v>
      </c>
      <c r="D19" s="195">
        <v>0</v>
      </c>
      <c r="E19" s="195">
        <v>0</v>
      </c>
      <c r="F19" s="195">
        <v>0</v>
      </c>
      <c r="G19" s="195">
        <v>0</v>
      </c>
      <c r="H19" s="196">
        <f t="shared" si="0"/>
        <v>0</v>
      </c>
    </row>
    <row r="20" spans="1:8" x14ac:dyDescent="0.25">
      <c r="A20" s="193" t="s">
        <v>320</v>
      </c>
      <c r="B20" s="197" t="s">
        <v>563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6">
        <f t="shared" si="0"/>
        <v>0</v>
      </c>
    </row>
    <row r="21" spans="1:8" x14ac:dyDescent="0.25">
      <c r="A21" s="193" t="s">
        <v>322</v>
      </c>
      <c r="B21" s="197" t="s">
        <v>564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6">
        <f t="shared" si="0"/>
        <v>0</v>
      </c>
    </row>
    <row r="22" spans="1:8" x14ac:dyDescent="0.25">
      <c r="A22" s="193" t="s">
        <v>324</v>
      </c>
      <c r="B22" s="197" t="s">
        <v>565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6">
        <f t="shared" si="0"/>
        <v>0</v>
      </c>
    </row>
    <row r="23" spans="1:8" x14ac:dyDescent="0.25">
      <c r="A23" s="193" t="s">
        <v>326</v>
      </c>
      <c r="B23" s="197" t="s">
        <v>566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6">
        <f t="shared" si="0"/>
        <v>0</v>
      </c>
    </row>
    <row r="24" spans="1:8" x14ac:dyDescent="0.25">
      <c r="A24" s="198" t="s">
        <v>328</v>
      </c>
      <c r="B24" s="199" t="s">
        <v>567</v>
      </c>
      <c r="C24" s="200">
        <f>C22+C23</f>
        <v>0</v>
      </c>
      <c r="D24" s="200">
        <f>D22+D23</f>
        <v>0</v>
      </c>
      <c r="E24" s="200">
        <f>E22+E23</f>
        <v>0</v>
      </c>
      <c r="F24" s="200">
        <f>F22+F23</f>
        <v>0</v>
      </c>
      <c r="G24" s="200">
        <f>G22+G23</f>
        <v>0</v>
      </c>
      <c r="H24" s="196">
        <f t="shared" si="0"/>
        <v>0</v>
      </c>
    </row>
    <row r="25" spans="1:8" x14ac:dyDescent="0.25">
      <c r="A25" s="198" t="s">
        <v>330</v>
      </c>
      <c r="B25" s="199" t="s">
        <v>568</v>
      </c>
      <c r="C25" s="200">
        <f>C8+C15+C16+C17+C18+C19+C20+C21+C24</f>
        <v>796508471</v>
      </c>
      <c r="D25" s="200">
        <f>D8+D15+D16+D17+D18+D19+D20+D21+D24</f>
        <v>0</v>
      </c>
      <c r="E25" s="200">
        <f>E8+E15+E16+E17+E18+E19+E20+E21+E24</f>
        <v>0</v>
      </c>
      <c r="F25" s="200">
        <f>F8+F15+F16+F17+F18+F19+F20+F21+F24</f>
        <v>0</v>
      </c>
      <c r="G25" s="200">
        <f>G8+G15+G16+G17+G18+G19+G20+G21+G24</f>
        <v>0</v>
      </c>
      <c r="H25" s="196">
        <f t="shared" si="0"/>
        <v>796508471</v>
      </c>
    </row>
    <row r="26" spans="1:8" x14ac:dyDescent="0.25">
      <c r="A26" s="193" t="s">
        <v>332</v>
      </c>
      <c r="B26" s="197" t="s">
        <v>569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6">
        <f t="shared" si="0"/>
        <v>0</v>
      </c>
    </row>
    <row r="27" spans="1:8" x14ac:dyDescent="0.25">
      <c r="A27" s="193" t="s">
        <v>334</v>
      </c>
      <c r="B27" s="197" t="s">
        <v>570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6">
        <f t="shared" si="0"/>
        <v>0</v>
      </c>
    </row>
    <row r="28" spans="1:8" x14ac:dyDescent="0.25">
      <c r="A28" s="193" t="s">
        <v>336</v>
      </c>
      <c r="B28" s="197" t="s">
        <v>571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6">
        <f t="shared" si="0"/>
        <v>0</v>
      </c>
    </row>
    <row r="29" spans="1:8" x14ac:dyDescent="0.25">
      <c r="A29" s="193" t="s">
        <v>338</v>
      </c>
      <c r="B29" s="197" t="s">
        <v>572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6">
        <f t="shared" si="0"/>
        <v>0</v>
      </c>
    </row>
    <row r="30" spans="1:8" x14ac:dyDescent="0.25">
      <c r="A30" s="193" t="s">
        <v>340</v>
      </c>
      <c r="B30" s="197" t="s">
        <v>573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6">
        <f t="shared" si="0"/>
        <v>0</v>
      </c>
    </row>
    <row r="31" spans="1:8" x14ac:dyDescent="0.25">
      <c r="A31" s="198" t="s">
        <v>342</v>
      </c>
      <c r="B31" s="199" t="s">
        <v>574</v>
      </c>
      <c r="C31" s="200">
        <f>SUM(C26:C30)</f>
        <v>0</v>
      </c>
      <c r="D31" s="200">
        <f>SUM(D26:D30)</f>
        <v>0</v>
      </c>
      <c r="E31" s="200">
        <f>SUM(E26:E30)</f>
        <v>0</v>
      </c>
      <c r="F31" s="200">
        <f>SUM(F26:F30)</f>
        <v>0</v>
      </c>
      <c r="G31" s="200">
        <f>SUM(G26:G30)</f>
        <v>0</v>
      </c>
      <c r="H31" s="196">
        <f t="shared" si="0"/>
        <v>0</v>
      </c>
    </row>
    <row r="32" spans="1:8" x14ac:dyDescent="0.25">
      <c r="A32" s="193" t="s">
        <v>344</v>
      </c>
      <c r="B32" s="197" t="s">
        <v>575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6">
        <f t="shared" si="0"/>
        <v>0</v>
      </c>
    </row>
    <row r="33" spans="1:8" x14ac:dyDescent="0.25">
      <c r="A33" s="193" t="s">
        <v>346</v>
      </c>
      <c r="B33" s="197" t="s">
        <v>576</v>
      </c>
      <c r="C33" s="195">
        <v>0</v>
      </c>
      <c r="D33" s="195">
        <v>0</v>
      </c>
      <c r="E33" s="195">
        <v>0</v>
      </c>
      <c r="F33" s="195">
        <v>0</v>
      </c>
      <c r="G33" s="195">
        <v>0</v>
      </c>
      <c r="H33" s="196">
        <f t="shared" si="0"/>
        <v>0</v>
      </c>
    </row>
    <row r="34" spans="1:8" x14ac:dyDescent="0.25">
      <c r="A34" s="198" t="s">
        <v>348</v>
      </c>
      <c r="B34" s="199" t="s">
        <v>577</v>
      </c>
      <c r="C34" s="200">
        <f>C25+C31+C32+C33</f>
        <v>796508471</v>
      </c>
      <c r="D34" s="200">
        <f>D25+D31+D32+D33</f>
        <v>0</v>
      </c>
      <c r="E34" s="200">
        <f>E25+E31+E32+E33</f>
        <v>0</v>
      </c>
      <c r="F34" s="200">
        <f>F25+F31+F32+F33</f>
        <v>0</v>
      </c>
      <c r="G34" s="200">
        <f>G25+G31+G32+G33</f>
        <v>0</v>
      </c>
      <c r="H34" s="196">
        <f t="shared" si="0"/>
        <v>796508471</v>
      </c>
    </row>
  </sheetData>
  <mergeCells count="3">
    <mergeCell ref="A1:H1"/>
    <mergeCell ref="A2:H2"/>
    <mergeCell ref="B3:B4"/>
  </mergeCells>
  <pageMargins left="0.74803149606299213" right="0.74803149606299213" top="0.98425196850393704" bottom="0.98425196850393704" header="0.51181102362204722" footer="0.51181102362204722"/>
  <pageSetup scale="59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90" zoomScaleNormal="90" workbookViewId="0">
      <pane xSplit="2" ySplit="4" topLeftCell="C5" activePane="bottomRight" state="frozen"/>
      <selection activeCell="B25" sqref="B25"/>
      <selection pane="topRight" activeCell="B25" sqref="B25"/>
      <selection pane="bottomLeft" activeCell="B25" sqref="B25"/>
      <selection pane="bottomRight" activeCell="C19" sqref="C19"/>
    </sheetView>
  </sheetViews>
  <sheetFormatPr defaultRowHeight="13" x14ac:dyDescent="0.3"/>
  <cols>
    <col min="1" max="1" width="3" style="190" bestFit="1" customWidth="1"/>
    <col min="2" max="2" width="74.7265625" style="190" bestFit="1" customWidth="1"/>
    <col min="3" max="7" width="20" style="190" bestFit="1" customWidth="1"/>
    <col min="8" max="8" width="21.26953125" style="201" bestFit="1" customWidth="1"/>
    <col min="9" max="256" width="9.1796875" style="190"/>
    <col min="257" max="257" width="3" style="190" bestFit="1" customWidth="1"/>
    <col min="258" max="258" width="74.7265625" style="190" bestFit="1" customWidth="1"/>
    <col min="259" max="263" width="20" style="190" bestFit="1" customWidth="1"/>
    <col min="264" max="264" width="21.26953125" style="190" bestFit="1" customWidth="1"/>
    <col min="265" max="512" width="9.1796875" style="190"/>
    <col min="513" max="513" width="3" style="190" bestFit="1" customWidth="1"/>
    <col min="514" max="514" width="74.7265625" style="190" bestFit="1" customWidth="1"/>
    <col min="515" max="519" width="20" style="190" bestFit="1" customWidth="1"/>
    <col min="520" max="520" width="21.26953125" style="190" bestFit="1" customWidth="1"/>
    <col min="521" max="768" width="9.1796875" style="190"/>
    <col min="769" max="769" width="3" style="190" bestFit="1" customWidth="1"/>
    <col min="770" max="770" width="74.7265625" style="190" bestFit="1" customWidth="1"/>
    <col min="771" max="775" width="20" style="190" bestFit="1" customWidth="1"/>
    <col min="776" max="776" width="21.26953125" style="190" bestFit="1" customWidth="1"/>
    <col min="777" max="1024" width="9.1796875" style="190"/>
    <col min="1025" max="1025" width="3" style="190" bestFit="1" customWidth="1"/>
    <col min="1026" max="1026" width="74.7265625" style="190" bestFit="1" customWidth="1"/>
    <col min="1027" max="1031" width="20" style="190" bestFit="1" customWidth="1"/>
    <col min="1032" max="1032" width="21.26953125" style="190" bestFit="1" customWidth="1"/>
    <col min="1033" max="1280" width="9.1796875" style="190"/>
    <col min="1281" max="1281" width="3" style="190" bestFit="1" customWidth="1"/>
    <col min="1282" max="1282" width="74.7265625" style="190" bestFit="1" customWidth="1"/>
    <col min="1283" max="1287" width="20" style="190" bestFit="1" customWidth="1"/>
    <col min="1288" max="1288" width="21.26953125" style="190" bestFit="1" customWidth="1"/>
    <col min="1289" max="1536" width="9.1796875" style="190"/>
    <col min="1537" max="1537" width="3" style="190" bestFit="1" customWidth="1"/>
    <col min="1538" max="1538" width="74.7265625" style="190" bestFit="1" customWidth="1"/>
    <col min="1539" max="1543" width="20" style="190" bestFit="1" customWidth="1"/>
    <col min="1544" max="1544" width="21.26953125" style="190" bestFit="1" customWidth="1"/>
    <col min="1545" max="1792" width="9.1796875" style="190"/>
    <col min="1793" max="1793" width="3" style="190" bestFit="1" customWidth="1"/>
    <col min="1794" max="1794" width="74.7265625" style="190" bestFit="1" customWidth="1"/>
    <col min="1795" max="1799" width="20" style="190" bestFit="1" customWidth="1"/>
    <col min="1800" max="1800" width="21.26953125" style="190" bestFit="1" customWidth="1"/>
    <col min="1801" max="2048" width="9.1796875" style="190"/>
    <col min="2049" max="2049" width="3" style="190" bestFit="1" customWidth="1"/>
    <col min="2050" max="2050" width="74.7265625" style="190" bestFit="1" customWidth="1"/>
    <col min="2051" max="2055" width="20" style="190" bestFit="1" customWidth="1"/>
    <col min="2056" max="2056" width="21.26953125" style="190" bestFit="1" customWidth="1"/>
    <col min="2057" max="2304" width="9.1796875" style="190"/>
    <col min="2305" max="2305" width="3" style="190" bestFit="1" customWidth="1"/>
    <col min="2306" max="2306" width="74.7265625" style="190" bestFit="1" customWidth="1"/>
    <col min="2307" max="2311" width="20" style="190" bestFit="1" customWidth="1"/>
    <col min="2312" max="2312" width="21.26953125" style="190" bestFit="1" customWidth="1"/>
    <col min="2313" max="2560" width="9.1796875" style="190"/>
    <col min="2561" max="2561" width="3" style="190" bestFit="1" customWidth="1"/>
    <col min="2562" max="2562" width="74.7265625" style="190" bestFit="1" customWidth="1"/>
    <col min="2563" max="2567" width="20" style="190" bestFit="1" customWidth="1"/>
    <col min="2568" max="2568" width="21.26953125" style="190" bestFit="1" customWidth="1"/>
    <col min="2569" max="2816" width="9.1796875" style="190"/>
    <col min="2817" max="2817" width="3" style="190" bestFit="1" customWidth="1"/>
    <col min="2818" max="2818" width="74.7265625" style="190" bestFit="1" customWidth="1"/>
    <col min="2819" max="2823" width="20" style="190" bestFit="1" customWidth="1"/>
    <col min="2824" max="2824" width="21.26953125" style="190" bestFit="1" customWidth="1"/>
    <col min="2825" max="3072" width="9.1796875" style="190"/>
    <col min="3073" max="3073" width="3" style="190" bestFit="1" customWidth="1"/>
    <col min="3074" max="3074" width="74.7265625" style="190" bestFit="1" customWidth="1"/>
    <col min="3075" max="3079" width="20" style="190" bestFit="1" customWidth="1"/>
    <col min="3080" max="3080" width="21.26953125" style="190" bestFit="1" customWidth="1"/>
    <col min="3081" max="3328" width="9.1796875" style="190"/>
    <col min="3329" max="3329" width="3" style="190" bestFit="1" customWidth="1"/>
    <col min="3330" max="3330" width="74.7265625" style="190" bestFit="1" customWidth="1"/>
    <col min="3331" max="3335" width="20" style="190" bestFit="1" customWidth="1"/>
    <col min="3336" max="3336" width="21.26953125" style="190" bestFit="1" customWidth="1"/>
    <col min="3337" max="3584" width="9.1796875" style="190"/>
    <col min="3585" max="3585" width="3" style="190" bestFit="1" customWidth="1"/>
    <col min="3586" max="3586" width="74.7265625" style="190" bestFit="1" customWidth="1"/>
    <col min="3587" max="3591" width="20" style="190" bestFit="1" customWidth="1"/>
    <col min="3592" max="3592" width="21.26953125" style="190" bestFit="1" customWidth="1"/>
    <col min="3593" max="3840" width="9.1796875" style="190"/>
    <col min="3841" max="3841" width="3" style="190" bestFit="1" customWidth="1"/>
    <col min="3842" max="3842" width="74.7265625" style="190" bestFit="1" customWidth="1"/>
    <col min="3843" max="3847" width="20" style="190" bestFit="1" customWidth="1"/>
    <col min="3848" max="3848" width="21.26953125" style="190" bestFit="1" customWidth="1"/>
    <col min="3849" max="4096" width="9.1796875" style="190"/>
    <col min="4097" max="4097" width="3" style="190" bestFit="1" customWidth="1"/>
    <col min="4098" max="4098" width="74.7265625" style="190" bestFit="1" customWidth="1"/>
    <col min="4099" max="4103" width="20" style="190" bestFit="1" customWidth="1"/>
    <col min="4104" max="4104" width="21.26953125" style="190" bestFit="1" customWidth="1"/>
    <col min="4105" max="4352" width="9.1796875" style="190"/>
    <col min="4353" max="4353" width="3" style="190" bestFit="1" customWidth="1"/>
    <col min="4354" max="4354" width="74.7265625" style="190" bestFit="1" customWidth="1"/>
    <col min="4355" max="4359" width="20" style="190" bestFit="1" customWidth="1"/>
    <col min="4360" max="4360" width="21.26953125" style="190" bestFit="1" customWidth="1"/>
    <col min="4361" max="4608" width="9.1796875" style="190"/>
    <col min="4609" max="4609" width="3" style="190" bestFit="1" customWidth="1"/>
    <col min="4610" max="4610" width="74.7265625" style="190" bestFit="1" customWidth="1"/>
    <col min="4611" max="4615" width="20" style="190" bestFit="1" customWidth="1"/>
    <col min="4616" max="4616" width="21.26953125" style="190" bestFit="1" customWidth="1"/>
    <col min="4617" max="4864" width="9.1796875" style="190"/>
    <col min="4865" max="4865" width="3" style="190" bestFit="1" customWidth="1"/>
    <col min="4866" max="4866" width="74.7265625" style="190" bestFit="1" customWidth="1"/>
    <col min="4867" max="4871" width="20" style="190" bestFit="1" customWidth="1"/>
    <col min="4872" max="4872" width="21.26953125" style="190" bestFit="1" customWidth="1"/>
    <col min="4873" max="5120" width="9.1796875" style="190"/>
    <col min="5121" max="5121" width="3" style="190" bestFit="1" customWidth="1"/>
    <col min="5122" max="5122" width="74.7265625" style="190" bestFit="1" customWidth="1"/>
    <col min="5123" max="5127" width="20" style="190" bestFit="1" customWidth="1"/>
    <col min="5128" max="5128" width="21.26953125" style="190" bestFit="1" customWidth="1"/>
    <col min="5129" max="5376" width="9.1796875" style="190"/>
    <col min="5377" max="5377" width="3" style="190" bestFit="1" customWidth="1"/>
    <col min="5378" max="5378" width="74.7265625" style="190" bestFit="1" customWidth="1"/>
    <col min="5379" max="5383" width="20" style="190" bestFit="1" customWidth="1"/>
    <col min="5384" max="5384" width="21.26953125" style="190" bestFit="1" customWidth="1"/>
    <col min="5385" max="5632" width="9.1796875" style="190"/>
    <col min="5633" max="5633" width="3" style="190" bestFit="1" customWidth="1"/>
    <col min="5634" max="5634" width="74.7265625" style="190" bestFit="1" customWidth="1"/>
    <col min="5635" max="5639" width="20" style="190" bestFit="1" customWidth="1"/>
    <col min="5640" max="5640" width="21.26953125" style="190" bestFit="1" customWidth="1"/>
    <col min="5641" max="5888" width="9.1796875" style="190"/>
    <col min="5889" max="5889" width="3" style="190" bestFit="1" customWidth="1"/>
    <col min="5890" max="5890" width="74.7265625" style="190" bestFit="1" customWidth="1"/>
    <col min="5891" max="5895" width="20" style="190" bestFit="1" customWidth="1"/>
    <col min="5896" max="5896" width="21.26953125" style="190" bestFit="1" customWidth="1"/>
    <col min="5897" max="6144" width="9.1796875" style="190"/>
    <col min="6145" max="6145" width="3" style="190" bestFit="1" customWidth="1"/>
    <col min="6146" max="6146" width="74.7265625" style="190" bestFit="1" customWidth="1"/>
    <col min="6147" max="6151" width="20" style="190" bestFit="1" customWidth="1"/>
    <col min="6152" max="6152" width="21.26953125" style="190" bestFit="1" customWidth="1"/>
    <col min="6153" max="6400" width="9.1796875" style="190"/>
    <col min="6401" max="6401" width="3" style="190" bestFit="1" customWidth="1"/>
    <col min="6402" max="6402" width="74.7265625" style="190" bestFit="1" customWidth="1"/>
    <col min="6403" max="6407" width="20" style="190" bestFit="1" customWidth="1"/>
    <col min="6408" max="6408" width="21.26953125" style="190" bestFit="1" customWidth="1"/>
    <col min="6409" max="6656" width="9.1796875" style="190"/>
    <col min="6657" max="6657" width="3" style="190" bestFit="1" customWidth="1"/>
    <col min="6658" max="6658" width="74.7265625" style="190" bestFit="1" customWidth="1"/>
    <col min="6659" max="6663" width="20" style="190" bestFit="1" customWidth="1"/>
    <col min="6664" max="6664" width="21.26953125" style="190" bestFit="1" customWidth="1"/>
    <col min="6665" max="6912" width="9.1796875" style="190"/>
    <col min="6913" max="6913" width="3" style="190" bestFit="1" customWidth="1"/>
    <col min="6914" max="6914" width="74.7265625" style="190" bestFit="1" customWidth="1"/>
    <col min="6915" max="6919" width="20" style="190" bestFit="1" customWidth="1"/>
    <col min="6920" max="6920" width="21.26953125" style="190" bestFit="1" customWidth="1"/>
    <col min="6921" max="7168" width="9.1796875" style="190"/>
    <col min="7169" max="7169" width="3" style="190" bestFit="1" customWidth="1"/>
    <col min="7170" max="7170" width="74.7265625" style="190" bestFit="1" customWidth="1"/>
    <col min="7171" max="7175" width="20" style="190" bestFit="1" customWidth="1"/>
    <col min="7176" max="7176" width="21.26953125" style="190" bestFit="1" customWidth="1"/>
    <col min="7177" max="7424" width="9.1796875" style="190"/>
    <col min="7425" max="7425" width="3" style="190" bestFit="1" customWidth="1"/>
    <col min="7426" max="7426" width="74.7265625" style="190" bestFit="1" customWidth="1"/>
    <col min="7427" max="7431" width="20" style="190" bestFit="1" customWidth="1"/>
    <col min="7432" max="7432" width="21.26953125" style="190" bestFit="1" customWidth="1"/>
    <col min="7433" max="7680" width="9.1796875" style="190"/>
    <col min="7681" max="7681" width="3" style="190" bestFit="1" customWidth="1"/>
    <col min="7682" max="7682" width="74.7265625" style="190" bestFit="1" customWidth="1"/>
    <col min="7683" max="7687" width="20" style="190" bestFit="1" customWidth="1"/>
    <col min="7688" max="7688" width="21.26953125" style="190" bestFit="1" customWidth="1"/>
    <col min="7689" max="7936" width="9.1796875" style="190"/>
    <col min="7937" max="7937" width="3" style="190" bestFit="1" customWidth="1"/>
    <col min="7938" max="7938" width="74.7265625" style="190" bestFit="1" customWidth="1"/>
    <col min="7939" max="7943" width="20" style="190" bestFit="1" customWidth="1"/>
    <col min="7944" max="7944" width="21.26953125" style="190" bestFit="1" customWidth="1"/>
    <col min="7945" max="8192" width="9.1796875" style="190"/>
    <col min="8193" max="8193" width="3" style="190" bestFit="1" customWidth="1"/>
    <col min="8194" max="8194" width="74.7265625" style="190" bestFit="1" customWidth="1"/>
    <col min="8195" max="8199" width="20" style="190" bestFit="1" customWidth="1"/>
    <col min="8200" max="8200" width="21.26953125" style="190" bestFit="1" customWidth="1"/>
    <col min="8201" max="8448" width="9.1796875" style="190"/>
    <col min="8449" max="8449" width="3" style="190" bestFit="1" customWidth="1"/>
    <col min="8450" max="8450" width="74.7265625" style="190" bestFit="1" customWidth="1"/>
    <col min="8451" max="8455" width="20" style="190" bestFit="1" customWidth="1"/>
    <col min="8456" max="8456" width="21.26953125" style="190" bestFit="1" customWidth="1"/>
    <col min="8457" max="8704" width="9.1796875" style="190"/>
    <col min="8705" max="8705" width="3" style="190" bestFit="1" customWidth="1"/>
    <col min="8706" max="8706" width="74.7265625" style="190" bestFit="1" customWidth="1"/>
    <col min="8707" max="8711" width="20" style="190" bestFit="1" customWidth="1"/>
    <col min="8712" max="8712" width="21.26953125" style="190" bestFit="1" customWidth="1"/>
    <col min="8713" max="8960" width="9.1796875" style="190"/>
    <col min="8961" max="8961" width="3" style="190" bestFit="1" customWidth="1"/>
    <col min="8962" max="8962" width="74.7265625" style="190" bestFit="1" customWidth="1"/>
    <col min="8963" max="8967" width="20" style="190" bestFit="1" customWidth="1"/>
    <col min="8968" max="8968" width="21.26953125" style="190" bestFit="1" customWidth="1"/>
    <col min="8969" max="9216" width="9.1796875" style="190"/>
    <col min="9217" max="9217" width="3" style="190" bestFit="1" customWidth="1"/>
    <col min="9218" max="9218" width="74.7265625" style="190" bestFit="1" customWidth="1"/>
    <col min="9219" max="9223" width="20" style="190" bestFit="1" customWidth="1"/>
    <col min="9224" max="9224" width="21.26953125" style="190" bestFit="1" customWidth="1"/>
    <col min="9225" max="9472" width="9.1796875" style="190"/>
    <col min="9473" max="9473" width="3" style="190" bestFit="1" customWidth="1"/>
    <col min="9474" max="9474" width="74.7265625" style="190" bestFit="1" customWidth="1"/>
    <col min="9475" max="9479" width="20" style="190" bestFit="1" customWidth="1"/>
    <col min="9480" max="9480" width="21.26953125" style="190" bestFit="1" customWidth="1"/>
    <col min="9481" max="9728" width="9.1796875" style="190"/>
    <col min="9729" max="9729" width="3" style="190" bestFit="1" customWidth="1"/>
    <col min="9730" max="9730" width="74.7265625" style="190" bestFit="1" customWidth="1"/>
    <col min="9731" max="9735" width="20" style="190" bestFit="1" customWidth="1"/>
    <col min="9736" max="9736" width="21.26953125" style="190" bestFit="1" customWidth="1"/>
    <col min="9737" max="9984" width="9.1796875" style="190"/>
    <col min="9985" max="9985" width="3" style="190" bestFit="1" customWidth="1"/>
    <col min="9986" max="9986" width="74.7265625" style="190" bestFit="1" customWidth="1"/>
    <col min="9987" max="9991" width="20" style="190" bestFit="1" customWidth="1"/>
    <col min="9992" max="9992" width="21.26953125" style="190" bestFit="1" customWidth="1"/>
    <col min="9993" max="10240" width="9.1796875" style="190"/>
    <col min="10241" max="10241" width="3" style="190" bestFit="1" customWidth="1"/>
    <col min="10242" max="10242" width="74.7265625" style="190" bestFit="1" customWidth="1"/>
    <col min="10243" max="10247" width="20" style="190" bestFit="1" customWidth="1"/>
    <col min="10248" max="10248" width="21.26953125" style="190" bestFit="1" customWidth="1"/>
    <col min="10249" max="10496" width="9.1796875" style="190"/>
    <col min="10497" max="10497" width="3" style="190" bestFit="1" customWidth="1"/>
    <col min="10498" max="10498" width="74.7265625" style="190" bestFit="1" customWidth="1"/>
    <col min="10499" max="10503" width="20" style="190" bestFit="1" customWidth="1"/>
    <col min="10504" max="10504" width="21.26953125" style="190" bestFit="1" customWidth="1"/>
    <col min="10505" max="10752" width="9.1796875" style="190"/>
    <col min="10753" max="10753" width="3" style="190" bestFit="1" customWidth="1"/>
    <col min="10754" max="10754" width="74.7265625" style="190" bestFit="1" customWidth="1"/>
    <col min="10755" max="10759" width="20" style="190" bestFit="1" customWidth="1"/>
    <col min="10760" max="10760" width="21.26953125" style="190" bestFit="1" customWidth="1"/>
    <col min="10761" max="11008" width="9.1796875" style="190"/>
    <col min="11009" max="11009" width="3" style="190" bestFit="1" customWidth="1"/>
    <col min="11010" max="11010" width="74.7265625" style="190" bestFit="1" customWidth="1"/>
    <col min="11011" max="11015" width="20" style="190" bestFit="1" customWidth="1"/>
    <col min="11016" max="11016" width="21.26953125" style="190" bestFit="1" customWidth="1"/>
    <col min="11017" max="11264" width="9.1796875" style="190"/>
    <col min="11265" max="11265" width="3" style="190" bestFit="1" customWidth="1"/>
    <col min="11266" max="11266" width="74.7265625" style="190" bestFit="1" customWidth="1"/>
    <col min="11267" max="11271" width="20" style="190" bestFit="1" customWidth="1"/>
    <col min="11272" max="11272" width="21.26953125" style="190" bestFit="1" customWidth="1"/>
    <col min="11273" max="11520" width="9.1796875" style="190"/>
    <col min="11521" max="11521" width="3" style="190" bestFit="1" customWidth="1"/>
    <col min="11522" max="11522" width="74.7265625" style="190" bestFit="1" customWidth="1"/>
    <col min="11523" max="11527" width="20" style="190" bestFit="1" customWidth="1"/>
    <col min="11528" max="11528" width="21.26953125" style="190" bestFit="1" customWidth="1"/>
    <col min="11529" max="11776" width="9.1796875" style="190"/>
    <col min="11777" max="11777" width="3" style="190" bestFit="1" customWidth="1"/>
    <col min="11778" max="11778" width="74.7265625" style="190" bestFit="1" customWidth="1"/>
    <col min="11779" max="11783" width="20" style="190" bestFit="1" customWidth="1"/>
    <col min="11784" max="11784" width="21.26953125" style="190" bestFit="1" customWidth="1"/>
    <col min="11785" max="12032" width="9.1796875" style="190"/>
    <col min="12033" max="12033" width="3" style="190" bestFit="1" customWidth="1"/>
    <col min="12034" max="12034" width="74.7265625" style="190" bestFit="1" customWidth="1"/>
    <col min="12035" max="12039" width="20" style="190" bestFit="1" customWidth="1"/>
    <col min="12040" max="12040" width="21.26953125" style="190" bestFit="1" customWidth="1"/>
    <col min="12041" max="12288" width="9.1796875" style="190"/>
    <col min="12289" max="12289" width="3" style="190" bestFit="1" customWidth="1"/>
    <col min="12290" max="12290" width="74.7265625" style="190" bestFit="1" customWidth="1"/>
    <col min="12291" max="12295" width="20" style="190" bestFit="1" customWidth="1"/>
    <col min="12296" max="12296" width="21.26953125" style="190" bestFit="1" customWidth="1"/>
    <col min="12297" max="12544" width="9.1796875" style="190"/>
    <col min="12545" max="12545" width="3" style="190" bestFit="1" customWidth="1"/>
    <col min="12546" max="12546" width="74.7265625" style="190" bestFit="1" customWidth="1"/>
    <col min="12547" max="12551" width="20" style="190" bestFit="1" customWidth="1"/>
    <col min="12552" max="12552" width="21.26953125" style="190" bestFit="1" customWidth="1"/>
    <col min="12553" max="12800" width="9.1796875" style="190"/>
    <col min="12801" max="12801" width="3" style="190" bestFit="1" customWidth="1"/>
    <col min="12802" max="12802" width="74.7265625" style="190" bestFit="1" customWidth="1"/>
    <col min="12803" max="12807" width="20" style="190" bestFit="1" customWidth="1"/>
    <col min="12808" max="12808" width="21.26953125" style="190" bestFit="1" customWidth="1"/>
    <col min="12809" max="13056" width="9.1796875" style="190"/>
    <col min="13057" max="13057" width="3" style="190" bestFit="1" customWidth="1"/>
    <col min="13058" max="13058" width="74.7265625" style="190" bestFit="1" customWidth="1"/>
    <col min="13059" max="13063" width="20" style="190" bestFit="1" customWidth="1"/>
    <col min="13064" max="13064" width="21.26953125" style="190" bestFit="1" customWidth="1"/>
    <col min="13065" max="13312" width="9.1796875" style="190"/>
    <col min="13313" max="13313" width="3" style="190" bestFit="1" customWidth="1"/>
    <col min="13314" max="13314" width="74.7265625" style="190" bestFit="1" customWidth="1"/>
    <col min="13315" max="13319" width="20" style="190" bestFit="1" customWidth="1"/>
    <col min="13320" max="13320" width="21.26953125" style="190" bestFit="1" customWidth="1"/>
    <col min="13321" max="13568" width="9.1796875" style="190"/>
    <col min="13569" max="13569" width="3" style="190" bestFit="1" customWidth="1"/>
    <col min="13570" max="13570" width="74.7265625" style="190" bestFit="1" customWidth="1"/>
    <col min="13571" max="13575" width="20" style="190" bestFit="1" customWidth="1"/>
    <col min="13576" max="13576" width="21.26953125" style="190" bestFit="1" customWidth="1"/>
    <col min="13577" max="13824" width="9.1796875" style="190"/>
    <col min="13825" max="13825" width="3" style="190" bestFit="1" customWidth="1"/>
    <col min="13826" max="13826" width="74.7265625" style="190" bestFit="1" customWidth="1"/>
    <col min="13827" max="13831" width="20" style="190" bestFit="1" customWidth="1"/>
    <col min="13832" max="13832" width="21.26953125" style="190" bestFit="1" customWidth="1"/>
    <col min="13833" max="14080" width="9.1796875" style="190"/>
    <col min="14081" max="14081" width="3" style="190" bestFit="1" customWidth="1"/>
    <col min="14082" max="14082" width="74.7265625" style="190" bestFit="1" customWidth="1"/>
    <col min="14083" max="14087" width="20" style="190" bestFit="1" customWidth="1"/>
    <col min="14088" max="14088" width="21.26953125" style="190" bestFit="1" customWidth="1"/>
    <col min="14089" max="14336" width="9.1796875" style="190"/>
    <col min="14337" max="14337" width="3" style="190" bestFit="1" customWidth="1"/>
    <col min="14338" max="14338" width="74.7265625" style="190" bestFit="1" customWidth="1"/>
    <col min="14339" max="14343" width="20" style="190" bestFit="1" customWidth="1"/>
    <col min="14344" max="14344" width="21.26953125" style="190" bestFit="1" customWidth="1"/>
    <col min="14345" max="14592" width="9.1796875" style="190"/>
    <col min="14593" max="14593" width="3" style="190" bestFit="1" customWidth="1"/>
    <col min="14594" max="14594" width="74.7265625" style="190" bestFit="1" customWidth="1"/>
    <col min="14595" max="14599" width="20" style="190" bestFit="1" customWidth="1"/>
    <col min="14600" max="14600" width="21.26953125" style="190" bestFit="1" customWidth="1"/>
    <col min="14601" max="14848" width="9.1796875" style="190"/>
    <col min="14849" max="14849" width="3" style="190" bestFit="1" customWidth="1"/>
    <col min="14850" max="14850" width="74.7265625" style="190" bestFit="1" customWidth="1"/>
    <col min="14851" max="14855" width="20" style="190" bestFit="1" customWidth="1"/>
    <col min="14856" max="14856" width="21.26953125" style="190" bestFit="1" customWidth="1"/>
    <col min="14857" max="15104" width="9.1796875" style="190"/>
    <col min="15105" max="15105" width="3" style="190" bestFit="1" customWidth="1"/>
    <col min="15106" max="15106" width="74.7265625" style="190" bestFit="1" customWidth="1"/>
    <col min="15107" max="15111" width="20" style="190" bestFit="1" customWidth="1"/>
    <col min="15112" max="15112" width="21.26953125" style="190" bestFit="1" customWidth="1"/>
    <col min="15113" max="15360" width="9.1796875" style="190"/>
    <col min="15361" max="15361" width="3" style="190" bestFit="1" customWidth="1"/>
    <col min="15362" max="15362" width="74.7265625" style="190" bestFit="1" customWidth="1"/>
    <col min="15363" max="15367" width="20" style="190" bestFit="1" customWidth="1"/>
    <col min="15368" max="15368" width="21.26953125" style="190" bestFit="1" customWidth="1"/>
    <col min="15369" max="15616" width="9.1796875" style="190"/>
    <col min="15617" max="15617" width="3" style="190" bestFit="1" customWidth="1"/>
    <col min="15618" max="15618" width="74.7265625" style="190" bestFit="1" customWidth="1"/>
    <col min="15619" max="15623" width="20" style="190" bestFit="1" customWidth="1"/>
    <col min="15624" max="15624" width="21.26953125" style="190" bestFit="1" customWidth="1"/>
    <col min="15625" max="15872" width="9.1796875" style="190"/>
    <col min="15873" max="15873" width="3" style="190" bestFit="1" customWidth="1"/>
    <col min="15874" max="15874" width="74.7265625" style="190" bestFit="1" customWidth="1"/>
    <col min="15875" max="15879" width="20" style="190" bestFit="1" customWidth="1"/>
    <col min="15880" max="15880" width="21.26953125" style="190" bestFit="1" customWidth="1"/>
    <col min="15881" max="16128" width="9.1796875" style="190"/>
    <col min="16129" max="16129" width="3" style="190" bestFit="1" customWidth="1"/>
    <col min="16130" max="16130" width="74.7265625" style="190" bestFit="1" customWidth="1"/>
    <col min="16131" max="16135" width="20" style="190" bestFit="1" customWidth="1"/>
    <col min="16136" max="16136" width="21.26953125" style="190" bestFit="1" customWidth="1"/>
    <col min="16137" max="16384" width="9.1796875" style="190"/>
  </cols>
  <sheetData>
    <row r="1" spans="1:8" ht="12.5" x14ac:dyDescent="0.25">
      <c r="A1" s="228" t="s">
        <v>611</v>
      </c>
      <c r="B1" s="228"/>
      <c r="C1" s="228"/>
      <c r="D1" s="228"/>
      <c r="E1" s="228"/>
      <c r="F1" s="228"/>
      <c r="G1" s="228"/>
      <c r="H1" s="228"/>
    </row>
    <row r="2" spans="1:8" ht="15.5" x14ac:dyDescent="0.25">
      <c r="A2" s="229" t="s">
        <v>610</v>
      </c>
      <c r="B2" s="230"/>
      <c r="C2" s="230"/>
      <c r="D2" s="230"/>
      <c r="E2" s="230"/>
      <c r="F2" s="230"/>
      <c r="G2" s="230"/>
      <c r="H2" s="230"/>
    </row>
    <row r="3" spans="1:8" ht="15.5" x14ac:dyDescent="0.25">
      <c r="A3" s="191"/>
      <c r="B3" s="231" t="s">
        <v>2</v>
      </c>
      <c r="C3" s="191" t="s">
        <v>103</v>
      </c>
      <c r="D3" s="191" t="s">
        <v>285</v>
      </c>
      <c r="E3" s="191" t="s">
        <v>286</v>
      </c>
      <c r="F3" s="191" t="s">
        <v>287</v>
      </c>
      <c r="G3" s="191" t="s">
        <v>288</v>
      </c>
      <c r="H3" s="192" t="s">
        <v>100</v>
      </c>
    </row>
    <row r="4" spans="1:8" ht="15.5" x14ac:dyDescent="0.25">
      <c r="A4" s="191" t="s">
        <v>289</v>
      </c>
      <c r="B4" s="232"/>
      <c r="C4" s="191" t="s">
        <v>290</v>
      </c>
      <c r="D4" s="191" t="s">
        <v>290</v>
      </c>
      <c r="E4" s="191" t="s">
        <v>290</v>
      </c>
      <c r="F4" s="191" t="s">
        <v>290</v>
      </c>
      <c r="G4" s="191" t="s">
        <v>290</v>
      </c>
      <c r="H4" s="192" t="s">
        <v>290</v>
      </c>
    </row>
    <row r="5" spans="1:8" x14ac:dyDescent="0.25">
      <c r="A5" s="193" t="s">
        <v>291</v>
      </c>
      <c r="B5" s="197" t="s">
        <v>578</v>
      </c>
      <c r="C5" s="195">
        <v>0</v>
      </c>
      <c r="D5" s="195">
        <v>0</v>
      </c>
      <c r="E5" s="195">
        <v>0</v>
      </c>
      <c r="F5" s="195">
        <v>0</v>
      </c>
      <c r="G5" s="195">
        <v>0</v>
      </c>
      <c r="H5" s="196">
        <f>SUM(C5:G5)</f>
        <v>0</v>
      </c>
    </row>
    <row r="6" spans="1:8" x14ac:dyDescent="0.25">
      <c r="A6" s="193" t="s">
        <v>293</v>
      </c>
      <c r="B6" s="197" t="s">
        <v>579</v>
      </c>
      <c r="C6" s="195">
        <v>160000000</v>
      </c>
      <c r="D6" s="195">
        <v>0</v>
      </c>
      <c r="E6" s="195">
        <v>0</v>
      </c>
      <c r="F6" s="195">
        <v>0</v>
      </c>
      <c r="G6" s="195">
        <v>0</v>
      </c>
      <c r="H6" s="196">
        <f t="shared" ref="H6:H34" si="0">SUM(C6:G6)</f>
        <v>160000000</v>
      </c>
    </row>
    <row r="7" spans="1:8" x14ac:dyDescent="0.25">
      <c r="A7" s="193" t="s">
        <v>295</v>
      </c>
      <c r="B7" s="197" t="s">
        <v>580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6">
        <f t="shared" si="0"/>
        <v>0</v>
      </c>
    </row>
    <row r="8" spans="1:8" x14ac:dyDescent="0.25">
      <c r="A8" s="198" t="s">
        <v>297</v>
      </c>
      <c r="B8" s="199" t="s">
        <v>581</v>
      </c>
      <c r="C8" s="200">
        <f>SUM(C5:C7)</f>
        <v>160000000</v>
      </c>
      <c r="D8" s="200">
        <f>SUM(D5:D7)</f>
        <v>0</v>
      </c>
      <c r="E8" s="200">
        <f>SUM(E5:E7)</f>
        <v>0</v>
      </c>
      <c r="F8" s="200">
        <f>SUM(F5:F7)</f>
        <v>0</v>
      </c>
      <c r="G8" s="200">
        <f>SUM(G5:G7)</f>
        <v>0</v>
      </c>
      <c r="H8" s="196">
        <f t="shared" si="0"/>
        <v>160000000</v>
      </c>
    </row>
    <row r="9" spans="1:8" x14ac:dyDescent="0.25">
      <c r="A9" s="193" t="s">
        <v>299</v>
      </c>
      <c r="B9" s="197" t="s">
        <v>582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6">
        <f t="shared" si="0"/>
        <v>0</v>
      </c>
    </row>
    <row r="10" spans="1:8" x14ac:dyDescent="0.25">
      <c r="A10" s="193" t="s">
        <v>301</v>
      </c>
      <c r="B10" s="197" t="s">
        <v>583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6">
        <f t="shared" si="0"/>
        <v>0</v>
      </c>
    </row>
    <row r="11" spans="1:8" x14ac:dyDescent="0.25">
      <c r="A11" s="193" t="s">
        <v>303</v>
      </c>
      <c r="B11" s="197" t="s">
        <v>584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  <c r="H11" s="196">
        <f t="shared" si="0"/>
        <v>0</v>
      </c>
    </row>
    <row r="12" spans="1:8" x14ac:dyDescent="0.25">
      <c r="A12" s="193" t="s">
        <v>305</v>
      </c>
      <c r="B12" s="197" t="s">
        <v>585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6">
        <f t="shared" si="0"/>
        <v>0</v>
      </c>
    </row>
    <row r="13" spans="1:8" x14ac:dyDescent="0.25">
      <c r="A13" s="198" t="s">
        <v>307</v>
      </c>
      <c r="B13" s="199" t="s">
        <v>586</v>
      </c>
      <c r="C13" s="200">
        <f>SUM(C9:C12)</f>
        <v>0</v>
      </c>
      <c r="D13" s="200">
        <f>SUM(D9:D12)</f>
        <v>0</v>
      </c>
      <c r="E13" s="200">
        <f>SUM(E9:E12)</f>
        <v>0</v>
      </c>
      <c r="F13" s="200">
        <f>SUM(F9:F12)</f>
        <v>0</v>
      </c>
      <c r="G13" s="200">
        <f>SUM(G9:G12)</f>
        <v>0</v>
      </c>
      <c r="H13" s="196">
        <f t="shared" si="0"/>
        <v>0</v>
      </c>
    </row>
    <row r="14" spans="1:8" x14ac:dyDescent="0.25">
      <c r="A14" s="193" t="s">
        <v>258</v>
      </c>
      <c r="B14" s="197" t="s">
        <v>587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6">
        <f t="shared" si="0"/>
        <v>0</v>
      </c>
    </row>
    <row r="15" spans="1:8" x14ac:dyDescent="0.25">
      <c r="A15" s="193" t="s">
        <v>310</v>
      </c>
      <c r="B15" s="197" t="s">
        <v>588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  <c r="H15" s="196">
        <f t="shared" si="0"/>
        <v>0</v>
      </c>
    </row>
    <row r="16" spans="1:8" x14ac:dyDescent="0.25">
      <c r="A16" s="198" t="s">
        <v>312</v>
      </c>
      <c r="B16" s="199" t="s">
        <v>589</v>
      </c>
      <c r="C16" s="200">
        <f>SUM(C14:C15)</f>
        <v>0</v>
      </c>
      <c r="D16" s="200">
        <f>SUM(D14:D15)</f>
        <v>0</v>
      </c>
      <c r="E16" s="200">
        <f>SUM(E14:E15)</f>
        <v>0</v>
      </c>
      <c r="F16" s="200">
        <f>SUM(F14:F15)</f>
        <v>0</v>
      </c>
      <c r="G16" s="200">
        <f>SUM(G14:G15)</f>
        <v>0</v>
      </c>
      <c r="H16" s="196">
        <f t="shared" si="0"/>
        <v>0</v>
      </c>
    </row>
    <row r="17" spans="1:8" x14ac:dyDescent="0.25">
      <c r="A17" s="193" t="s">
        <v>314</v>
      </c>
      <c r="B17" s="197" t="s">
        <v>590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  <c r="H17" s="196">
        <f t="shared" si="0"/>
        <v>0</v>
      </c>
    </row>
    <row r="18" spans="1:8" x14ac:dyDescent="0.25">
      <c r="A18" s="193" t="s">
        <v>316</v>
      </c>
      <c r="B18" s="197" t="s">
        <v>591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6">
        <f t="shared" si="0"/>
        <v>0</v>
      </c>
    </row>
    <row r="19" spans="1:8" x14ac:dyDescent="0.25">
      <c r="A19" s="193" t="s">
        <v>318</v>
      </c>
      <c r="B19" s="197" t="s">
        <v>592</v>
      </c>
      <c r="C19" s="195">
        <v>0</v>
      </c>
      <c r="D19" s="195">
        <f>'4. melléklet'!C18</f>
        <v>228455413</v>
      </c>
      <c r="E19" s="195">
        <f>'6. melléklet'!C18</f>
        <v>330196808</v>
      </c>
      <c r="F19" s="195">
        <f>'5. melléklet'!C18</f>
        <v>31489250</v>
      </c>
      <c r="G19" s="195">
        <f>'7. melléklet'!C18</f>
        <v>46367000</v>
      </c>
      <c r="H19" s="196">
        <f t="shared" si="0"/>
        <v>636508471</v>
      </c>
    </row>
    <row r="20" spans="1:8" x14ac:dyDescent="0.25">
      <c r="A20" s="193" t="s">
        <v>320</v>
      </c>
      <c r="B20" s="197" t="s">
        <v>593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6">
        <f t="shared" si="0"/>
        <v>0</v>
      </c>
    </row>
    <row r="21" spans="1:8" x14ac:dyDescent="0.25">
      <c r="A21" s="193" t="s">
        <v>322</v>
      </c>
      <c r="B21" s="197" t="s">
        <v>594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6">
        <f t="shared" si="0"/>
        <v>0</v>
      </c>
    </row>
    <row r="22" spans="1:8" x14ac:dyDescent="0.25">
      <c r="A22" s="193" t="s">
        <v>324</v>
      </c>
      <c r="B22" s="197" t="s">
        <v>595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6">
        <f t="shared" si="0"/>
        <v>0</v>
      </c>
    </row>
    <row r="23" spans="1:8" x14ac:dyDescent="0.25">
      <c r="A23" s="193" t="s">
        <v>326</v>
      </c>
      <c r="B23" s="197" t="s">
        <v>596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6">
        <f t="shared" si="0"/>
        <v>0</v>
      </c>
    </row>
    <row r="24" spans="1:8" x14ac:dyDescent="0.25">
      <c r="A24" s="198" t="s">
        <v>328</v>
      </c>
      <c r="B24" s="199" t="s">
        <v>597</v>
      </c>
      <c r="C24" s="200">
        <f>SUM(C22:C23)</f>
        <v>0</v>
      </c>
      <c r="D24" s="200">
        <f>SUM(D22:D23)</f>
        <v>0</v>
      </c>
      <c r="E24" s="200">
        <f>SUM(E22:E23)</f>
        <v>0</v>
      </c>
      <c r="F24" s="200">
        <f>SUM(F22:F23)</f>
        <v>0</v>
      </c>
      <c r="G24" s="200">
        <f>SUM(G22:G23)</f>
        <v>0</v>
      </c>
      <c r="H24" s="196">
        <f t="shared" si="0"/>
        <v>0</v>
      </c>
    </row>
    <row r="25" spans="1:8" x14ac:dyDescent="0.25">
      <c r="A25" s="198" t="s">
        <v>330</v>
      </c>
      <c r="B25" s="199" t="s">
        <v>598</v>
      </c>
      <c r="C25" s="200">
        <f>C8+C13+C16+C17+C18+C19+C20+C21+C24</f>
        <v>160000000</v>
      </c>
      <c r="D25" s="200">
        <f>D8+D13+D16+D17+D18+D19+D20+D21+D24</f>
        <v>228455413</v>
      </c>
      <c r="E25" s="200">
        <f>E8+E13+E16+E17+E18+E19+E20+E21+E24</f>
        <v>330196808</v>
      </c>
      <c r="F25" s="200">
        <f>F8+F13+F16+F17+F18+F19+F20+F21+F24</f>
        <v>31489250</v>
      </c>
      <c r="G25" s="200">
        <f>G8+G13+G16+G17+G18+G19+G20+G21+G24</f>
        <v>46367000</v>
      </c>
      <c r="H25" s="196">
        <f t="shared" si="0"/>
        <v>796508471</v>
      </c>
    </row>
    <row r="26" spans="1:8" x14ac:dyDescent="0.25">
      <c r="A26" s="193" t="s">
        <v>332</v>
      </c>
      <c r="B26" s="197" t="s">
        <v>599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6">
        <f t="shared" si="0"/>
        <v>0</v>
      </c>
    </row>
    <row r="27" spans="1:8" x14ac:dyDescent="0.25">
      <c r="A27" s="193" t="s">
        <v>334</v>
      </c>
      <c r="B27" s="197" t="s">
        <v>600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6">
        <f t="shared" si="0"/>
        <v>0</v>
      </c>
    </row>
    <row r="28" spans="1:8" x14ac:dyDescent="0.25">
      <c r="A28" s="193" t="s">
        <v>336</v>
      </c>
      <c r="B28" s="197" t="s">
        <v>601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6">
        <f t="shared" si="0"/>
        <v>0</v>
      </c>
    </row>
    <row r="29" spans="1:8" x14ac:dyDescent="0.25">
      <c r="A29" s="193" t="s">
        <v>338</v>
      </c>
      <c r="B29" s="197" t="s">
        <v>602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6">
        <f t="shared" si="0"/>
        <v>0</v>
      </c>
    </row>
    <row r="30" spans="1:8" x14ac:dyDescent="0.25">
      <c r="A30" s="193" t="s">
        <v>340</v>
      </c>
      <c r="B30" s="197" t="s">
        <v>603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6">
        <f t="shared" si="0"/>
        <v>0</v>
      </c>
    </row>
    <row r="31" spans="1:8" x14ac:dyDescent="0.25">
      <c r="A31" s="198" t="s">
        <v>342</v>
      </c>
      <c r="B31" s="199" t="s">
        <v>604</v>
      </c>
      <c r="C31" s="200">
        <f>SUM(C26:C30)</f>
        <v>0</v>
      </c>
      <c r="D31" s="200">
        <f>SUM(D26:D30)</f>
        <v>0</v>
      </c>
      <c r="E31" s="200">
        <f>SUM(E26:E30)</f>
        <v>0</v>
      </c>
      <c r="F31" s="200">
        <f>SUM(F26:F30)</f>
        <v>0</v>
      </c>
      <c r="G31" s="200">
        <f>SUM(G26:G30)</f>
        <v>0</v>
      </c>
      <c r="H31" s="196">
        <f t="shared" si="0"/>
        <v>0</v>
      </c>
    </row>
    <row r="32" spans="1:8" x14ac:dyDescent="0.25">
      <c r="A32" s="193" t="s">
        <v>344</v>
      </c>
      <c r="B32" s="197" t="s">
        <v>605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6">
        <f t="shared" si="0"/>
        <v>0</v>
      </c>
    </row>
    <row r="33" spans="1:8" x14ac:dyDescent="0.25">
      <c r="A33" s="193" t="s">
        <v>346</v>
      </c>
      <c r="B33" s="197" t="s">
        <v>606</v>
      </c>
      <c r="C33" s="195">
        <v>0</v>
      </c>
      <c r="D33" s="195">
        <v>0</v>
      </c>
      <c r="E33" s="195">
        <v>0</v>
      </c>
      <c r="F33" s="195">
        <v>0</v>
      </c>
      <c r="G33" s="195">
        <v>0</v>
      </c>
      <c r="H33" s="196">
        <f t="shared" si="0"/>
        <v>0</v>
      </c>
    </row>
    <row r="34" spans="1:8" x14ac:dyDescent="0.25">
      <c r="A34" s="198" t="s">
        <v>348</v>
      </c>
      <c r="B34" s="199" t="s">
        <v>607</v>
      </c>
      <c r="C34" s="200">
        <f>C25+C31+C32+C33</f>
        <v>160000000</v>
      </c>
      <c r="D34" s="200">
        <f>D25+D31+D32+D33</f>
        <v>228455413</v>
      </c>
      <c r="E34" s="200">
        <f>E25+E31+E32+E33</f>
        <v>330196808</v>
      </c>
      <c r="F34" s="200">
        <f>F25+F31+F32+F33</f>
        <v>31489250</v>
      </c>
      <c r="G34" s="200">
        <f>G25+G31+G32+G33</f>
        <v>46367000</v>
      </c>
      <c r="H34" s="196">
        <f t="shared" si="0"/>
        <v>796508471</v>
      </c>
    </row>
    <row r="36" spans="1:8" ht="12.5" x14ac:dyDescent="0.25">
      <c r="C36" s="202"/>
      <c r="D36" s="202"/>
      <c r="E36" s="202"/>
      <c r="F36" s="202"/>
      <c r="G36" s="202"/>
      <c r="H36" s="202"/>
    </row>
  </sheetData>
  <mergeCells count="3">
    <mergeCell ref="A1:H1"/>
    <mergeCell ref="A2:H2"/>
    <mergeCell ref="B3:B4"/>
  </mergeCells>
  <pageMargins left="0.74803149606299213" right="0.74803149606299213" top="0.98425196850393704" bottom="0.98425196850393704" header="0.51181102362204722" footer="0.51181102362204722"/>
  <pageSetup scale="60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J1" sqref="J1:L3"/>
    </sheetView>
  </sheetViews>
  <sheetFormatPr defaultRowHeight="14.5" x14ac:dyDescent="0.35"/>
  <cols>
    <col min="4" max="4" width="22" customWidth="1"/>
  </cols>
  <sheetData>
    <row r="1" spans="1:12" x14ac:dyDescent="0.35">
      <c r="B1" s="51"/>
      <c r="C1" s="51"/>
      <c r="D1" s="51"/>
      <c r="E1" s="51"/>
      <c r="F1" s="51"/>
      <c r="G1" s="51"/>
      <c r="H1" s="51"/>
      <c r="I1" s="51"/>
      <c r="J1" s="212" t="s">
        <v>682</v>
      </c>
      <c r="K1" s="210"/>
      <c r="L1" s="210"/>
    </row>
    <row r="2" spans="1:12" x14ac:dyDescent="0.35">
      <c r="B2" s="233" t="s">
        <v>133</v>
      </c>
      <c r="C2" s="234"/>
      <c r="D2" s="234"/>
      <c r="E2" s="234"/>
      <c r="F2" s="234"/>
      <c r="G2" s="235"/>
      <c r="H2" s="235"/>
      <c r="I2" s="235"/>
      <c r="J2" s="210"/>
      <c r="K2" s="210"/>
      <c r="L2" s="210"/>
    </row>
    <row r="3" spans="1:12" x14ac:dyDescent="0.35">
      <c r="B3" s="2"/>
      <c r="C3" s="52"/>
      <c r="D3" s="52"/>
      <c r="E3" s="52"/>
      <c r="F3" s="52"/>
      <c r="G3" s="53"/>
      <c r="H3" s="53"/>
      <c r="I3" s="53"/>
      <c r="J3" s="211"/>
      <c r="K3" s="211"/>
      <c r="L3" s="211"/>
    </row>
    <row r="4" spans="1:12" x14ac:dyDescent="0.35">
      <c r="D4" s="54"/>
      <c r="G4" s="216"/>
      <c r="H4" s="216"/>
      <c r="K4" s="216" t="s">
        <v>95</v>
      </c>
      <c r="L4" s="216"/>
    </row>
    <row r="5" spans="1:12" x14ac:dyDescent="0.35">
      <c r="A5" s="32" t="s">
        <v>123</v>
      </c>
      <c r="B5" s="236" t="s">
        <v>124</v>
      </c>
      <c r="C5" s="237"/>
      <c r="D5" s="237"/>
      <c r="E5" s="237"/>
      <c r="F5" s="238"/>
      <c r="G5" s="239" t="s">
        <v>281</v>
      </c>
      <c r="H5" s="240"/>
      <c r="I5" s="236" t="s">
        <v>125</v>
      </c>
      <c r="J5" s="241"/>
      <c r="K5" s="241"/>
      <c r="L5" s="242"/>
    </row>
    <row r="6" spans="1:12" x14ac:dyDescent="0.35">
      <c r="A6" s="55" t="s">
        <v>4</v>
      </c>
      <c r="B6" s="243" t="s">
        <v>126</v>
      </c>
      <c r="C6" s="244"/>
      <c r="D6" s="244"/>
      <c r="E6" s="244"/>
      <c r="F6" s="245"/>
      <c r="G6" s="246">
        <f>G7</f>
        <v>30000000</v>
      </c>
      <c r="H6" s="247"/>
      <c r="I6" s="248"/>
      <c r="J6" s="249"/>
      <c r="K6" s="249"/>
      <c r="L6" s="250"/>
    </row>
    <row r="7" spans="1:12" x14ac:dyDescent="0.35">
      <c r="A7" s="56"/>
      <c r="B7" s="251" t="s">
        <v>634</v>
      </c>
      <c r="C7" s="252"/>
      <c r="D7" s="252"/>
      <c r="E7" s="251"/>
      <c r="F7" s="252"/>
      <c r="G7" s="253">
        <v>30000000</v>
      </c>
      <c r="H7" s="253"/>
      <c r="I7" s="248"/>
      <c r="J7" s="249"/>
      <c r="K7" s="249"/>
      <c r="L7" s="250"/>
    </row>
    <row r="8" spans="1:12" x14ac:dyDescent="0.35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50"/>
    </row>
    <row r="9" spans="1:12" x14ac:dyDescent="0.35">
      <c r="A9" s="55" t="s">
        <v>6</v>
      </c>
      <c r="B9" s="255" t="s">
        <v>127</v>
      </c>
      <c r="C9" s="256"/>
      <c r="D9" s="257"/>
      <c r="E9" s="57"/>
      <c r="F9" s="57"/>
      <c r="G9" s="258">
        <v>10000000</v>
      </c>
      <c r="H9" s="259"/>
      <c r="I9" s="260"/>
      <c r="J9" s="260"/>
      <c r="K9" s="260"/>
      <c r="L9" s="260"/>
    </row>
    <row r="10" spans="1:12" x14ac:dyDescent="0.35">
      <c r="A10" s="248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50"/>
    </row>
    <row r="11" spans="1:12" x14ac:dyDescent="0.35">
      <c r="A11" s="55" t="s">
        <v>16</v>
      </c>
      <c r="B11" s="254" t="s">
        <v>128</v>
      </c>
      <c r="C11" s="254"/>
      <c r="D11" s="254"/>
      <c r="E11" s="254"/>
      <c r="F11" s="254"/>
      <c r="G11" s="253">
        <v>23550915</v>
      </c>
      <c r="H11" s="253"/>
      <c r="I11" s="248"/>
      <c r="J11" s="249"/>
      <c r="K11" s="249"/>
      <c r="L11" s="250"/>
    </row>
    <row r="12" spans="1:12" x14ac:dyDescent="0.35">
      <c r="A12" s="261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3"/>
    </row>
    <row r="13" spans="1:12" x14ac:dyDescent="0.35">
      <c r="A13" s="55" t="s">
        <v>18</v>
      </c>
      <c r="B13" s="254" t="s">
        <v>129</v>
      </c>
      <c r="C13" s="254"/>
      <c r="D13" s="254"/>
      <c r="E13" s="58"/>
      <c r="F13" s="58"/>
      <c r="G13" s="253">
        <f>SUM(G14:H18)</f>
        <v>3689922</v>
      </c>
      <c r="H13" s="253"/>
      <c r="I13" s="248"/>
      <c r="J13" s="249"/>
      <c r="K13" s="249"/>
      <c r="L13" s="250"/>
    </row>
    <row r="14" spans="1:12" x14ac:dyDescent="0.35">
      <c r="A14" s="59"/>
      <c r="B14" s="264" t="s">
        <v>130</v>
      </c>
      <c r="C14" s="264"/>
      <c r="D14" s="264"/>
      <c r="E14" s="60"/>
      <c r="F14" s="60"/>
      <c r="G14" s="267">
        <v>0</v>
      </c>
      <c r="H14" s="267"/>
      <c r="I14" s="248"/>
      <c r="J14" s="249"/>
      <c r="K14" s="249"/>
      <c r="L14" s="250"/>
    </row>
    <row r="15" spans="1:12" x14ac:dyDescent="0.35">
      <c r="A15" s="59"/>
      <c r="B15" s="264" t="s">
        <v>282</v>
      </c>
      <c r="C15" s="264"/>
      <c r="D15" s="264"/>
      <c r="E15" s="60"/>
      <c r="F15" s="60"/>
      <c r="G15" s="268">
        <v>2539391</v>
      </c>
      <c r="H15" s="269"/>
      <c r="I15" s="248"/>
      <c r="J15" s="249"/>
      <c r="K15" s="249"/>
      <c r="L15" s="250"/>
    </row>
    <row r="16" spans="1:12" x14ac:dyDescent="0.35">
      <c r="A16" s="58"/>
      <c r="B16" s="264" t="s">
        <v>131</v>
      </c>
      <c r="C16" s="264"/>
      <c r="D16" s="264"/>
      <c r="E16" s="59"/>
      <c r="F16" s="59"/>
      <c r="G16" s="265">
        <v>1150531</v>
      </c>
      <c r="H16" s="266"/>
      <c r="I16" s="248"/>
      <c r="J16" s="249"/>
      <c r="K16" s="249"/>
      <c r="L16" s="250"/>
    </row>
    <row r="17" spans="1:12" x14ac:dyDescent="0.35">
      <c r="A17" s="58"/>
      <c r="B17" s="264"/>
      <c r="C17" s="264"/>
      <c r="D17" s="264"/>
      <c r="E17" s="59"/>
      <c r="F17" s="59"/>
      <c r="G17" s="265"/>
      <c r="H17" s="266"/>
      <c r="I17" s="248"/>
      <c r="J17" s="249"/>
      <c r="K17" s="249"/>
      <c r="L17" s="250"/>
    </row>
    <row r="18" spans="1:12" x14ac:dyDescent="0.35">
      <c r="A18" s="61"/>
      <c r="B18" s="264"/>
      <c r="C18" s="264"/>
      <c r="D18" s="264"/>
      <c r="E18" s="59"/>
      <c r="F18" s="59"/>
      <c r="G18" s="265"/>
      <c r="H18" s="266"/>
      <c r="I18" s="261"/>
      <c r="J18" s="262"/>
      <c r="K18" s="262"/>
      <c r="L18" s="263"/>
    </row>
    <row r="19" spans="1:12" x14ac:dyDescent="0.35">
      <c r="A19" s="270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2"/>
    </row>
    <row r="20" spans="1:12" x14ac:dyDescent="0.35">
      <c r="A20" s="17"/>
      <c r="B20" s="273" t="s">
        <v>132</v>
      </c>
      <c r="C20" s="273"/>
      <c r="D20" s="273"/>
      <c r="E20" s="62"/>
      <c r="F20" s="62"/>
      <c r="G20" s="274">
        <f>G7+G13+G11+G9</f>
        <v>67240837</v>
      </c>
      <c r="H20" s="274"/>
      <c r="I20" s="261"/>
      <c r="J20" s="262"/>
      <c r="K20" s="262"/>
      <c r="L20" s="263"/>
    </row>
  </sheetData>
  <mergeCells count="45">
    <mergeCell ref="A19:L19"/>
    <mergeCell ref="B20:D20"/>
    <mergeCell ref="G20:H20"/>
    <mergeCell ref="I20:L20"/>
    <mergeCell ref="B17:D17"/>
    <mergeCell ref="G17:H17"/>
    <mergeCell ref="I17:L17"/>
    <mergeCell ref="B18:D18"/>
    <mergeCell ref="G18:H18"/>
    <mergeCell ref="I18:L18"/>
    <mergeCell ref="B16:D16"/>
    <mergeCell ref="G16:H16"/>
    <mergeCell ref="I16:L16"/>
    <mergeCell ref="B14:D14"/>
    <mergeCell ref="G14:H14"/>
    <mergeCell ref="I14:L14"/>
    <mergeCell ref="B15:D15"/>
    <mergeCell ref="G15:H15"/>
    <mergeCell ref="I15:L15"/>
    <mergeCell ref="B13:D13"/>
    <mergeCell ref="G13:H13"/>
    <mergeCell ref="I13:L13"/>
    <mergeCell ref="A8:L8"/>
    <mergeCell ref="B9:D9"/>
    <mergeCell ref="G9:H9"/>
    <mergeCell ref="I9:L9"/>
    <mergeCell ref="A10:L10"/>
    <mergeCell ref="B11:F11"/>
    <mergeCell ref="G11:H11"/>
    <mergeCell ref="I11:L11"/>
    <mergeCell ref="A12:L12"/>
    <mergeCell ref="B6:F6"/>
    <mergeCell ref="G6:H6"/>
    <mergeCell ref="I6:L6"/>
    <mergeCell ref="B7:D7"/>
    <mergeCell ref="E7:F7"/>
    <mergeCell ref="G7:H7"/>
    <mergeCell ref="I7:L7"/>
    <mergeCell ref="J1:L3"/>
    <mergeCell ref="B2:I2"/>
    <mergeCell ref="G4:H4"/>
    <mergeCell ref="K4:L4"/>
    <mergeCell ref="B5:F5"/>
    <mergeCell ref="G5:H5"/>
    <mergeCell ref="I5:L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D1" sqref="D1:E3"/>
    </sheetView>
  </sheetViews>
  <sheetFormatPr defaultColWidth="12.453125" defaultRowHeight="14.5" x14ac:dyDescent="0.35"/>
  <cols>
    <col min="1" max="1" width="6.54296875" bestFit="1" customWidth="1"/>
    <col min="2" max="5" width="21.81640625" customWidth="1"/>
  </cols>
  <sheetData>
    <row r="1" spans="1:5" x14ac:dyDescent="0.35">
      <c r="D1" s="209" t="s">
        <v>683</v>
      </c>
      <c r="E1" s="210"/>
    </row>
    <row r="2" spans="1:5" x14ac:dyDescent="0.35">
      <c r="A2" s="234" t="s">
        <v>137</v>
      </c>
      <c r="B2" s="234"/>
      <c r="C2" s="234"/>
      <c r="D2" s="210"/>
      <c r="E2" s="210"/>
    </row>
    <row r="3" spans="1:5" x14ac:dyDescent="0.35">
      <c r="C3" s="63"/>
      <c r="D3" s="210"/>
      <c r="E3" s="210"/>
    </row>
    <row r="4" spans="1:5" x14ac:dyDescent="0.35">
      <c r="E4" s="64" t="s">
        <v>95</v>
      </c>
    </row>
    <row r="5" spans="1:5" x14ac:dyDescent="0.35">
      <c r="A5" s="56" t="s">
        <v>123</v>
      </c>
      <c r="B5" s="34" t="s">
        <v>124</v>
      </c>
      <c r="C5" s="34" t="s">
        <v>134</v>
      </c>
      <c r="D5" s="34" t="s">
        <v>135</v>
      </c>
      <c r="E5" s="34" t="s">
        <v>3</v>
      </c>
    </row>
    <row r="6" spans="1:5" x14ac:dyDescent="0.35">
      <c r="A6" s="65" t="s">
        <v>4</v>
      </c>
      <c r="B6" s="56"/>
      <c r="C6" s="34">
        <v>0</v>
      </c>
      <c r="D6" s="34">
        <v>0</v>
      </c>
      <c r="E6" s="34">
        <v>0</v>
      </c>
    </row>
    <row r="7" spans="1:5" x14ac:dyDescent="0.35">
      <c r="A7" s="65" t="s">
        <v>6</v>
      </c>
      <c r="B7" s="56"/>
      <c r="C7" s="175">
        <v>0</v>
      </c>
      <c r="D7" s="175">
        <v>0</v>
      </c>
      <c r="E7" s="175">
        <v>0</v>
      </c>
    </row>
    <row r="8" spans="1:5" x14ac:dyDescent="0.35">
      <c r="A8" s="65" t="s">
        <v>16</v>
      </c>
      <c r="B8" s="56"/>
      <c r="C8" s="175">
        <v>0</v>
      </c>
      <c r="D8" s="175">
        <v>0</v>
      </c>
      <c r="E8" s="175">
        <v>0</v>
      </c>
    </row>
    <row r="9" spans="1:5" x14ac:dyDescent="0.35">
      <c r="A9" s="65" t="s">
        <v>18</v>
      </c>
      <c r="B9" s="56"/>
      <c r="C9" s="175">
        <v>0</v>
      </c>
      <c r="D9" s="175">
        <v>0</v>
      </c>
      <c r="E9" s="175">
        <v>0</v>
      </c>
    </row>
    <row r="10" spans="1:5" x14ac:dyDescent="0.35">
      <c r="A10" s="65" t="s">
        <v>24</v>
      </c>
      <c r="B10" s="56"/>
      <c r="C10" s="175">
        <v>0</v>
      </c>
      <c r="D10" s="175">
        <v>0</v>
      </c>
      <c r="E10" s="175">
        <v>0</v>
      </c>
    </row>
    <row r="11" spans="1:5" x14ac:dyDescent="0.35">
      <c r="A11" s="65" t="s">
        <v>26</v>
      </c>
      <c r="B11" s="56"/>
      <c r="C11" s="175">
        <v>0</v>
      </c>
      <c r="D11" s="175">
        <v>0</v>
      </c>
      <c r="E11" s="175">
        <v>0</v>
      </c>
    </row>
    <row r="12" spans="1:5" x14ac:dyDescent="0.35">
      <c r="A12" s="65"/>
      <c r="B12" s="66" t="s">
        <v>136</v>
      </c>
      <c r="C12" s="34">
        <f t="shared" ref="C12:D12" si="0">SUM(C6:C11)</f>
        <v>0</v>
      </c>
      <c r="D12" s="34">
        <f t="shared" si="0"/>
        <v>0</v>
      </c>
      <c r="E12" s="34">
        <f>SUM(E6:E11)</f>
        <v>0</v>
      </c>
    </row>
  </sheetData>
  <mergeCells count="2">
    <mergeCell ref="D1:E3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F15" sqref="F15"/>
    </sheetView>
  </sheetViews>
  <sheetFormatPr defaultRowHeight="14.5" x14ac:dyDescent="0.35"/>
  <cols>
    <col min="8" max="8" width="5.81640625" customWidth="1"/>
  </cols>
  <sheetData>
    <row r="1" spans="1:10" x14ac:dyDescent="0.35">
      <c r="I1" s="209" t="s">
        <v>693</v>
      </c>
      <c r="J1" s="210"/>
    </row>
    <row r="2" spans="1:10" x14ac:dyDescent="0.35">
      <c r="A2" s="235" t="s">
        <v>139</v>
      </c>
      <c r="B2" s="235"/>
      <c r="C2" s="235"/>
      <c r="D2" s="235"/>
      <c r="E2" s="235"/>
      <c r="F2" s="235"/>
      <c r="G2" s="235"/>
      <c r="H2" s="275"/>
      <c r="I2" s="210"/>
      <c r="J2" s="210"/>
    </row>
    <row r="3" spans="1:10" x14ac:dyDescent="0.35">
      <c r="I3" s="210"/>
      <c r="J3" s="210"/>
    </row>
    <row r="4" spans="1:10" x14ac:dyDescent="0.35">
      <c r="I4" s="216" t="s">
        <v>95</v>
      </c>
      <c r="J4" s="216"/>
    </row>
    <row r="5" spans="1:10" ht="32.5" x14ac:dyDescent="0.35">
      <c r="A5" s="34" t="s">
        <v>1</v>
      </c>
      <c r="B5" s="34" t="s">
        <v>2</v>
      </c>
      <c r="C5" s="67" t="s">
        <v>138</v>
      </c>
      <c r="D5" s="34">
        <v>2017</v>
      </c>
      <c r="E5" s="34">
        <v>2018</v>
      </c>
      <c r="F5" s="34">
        <v>2019</v>
      </c>
      <c r="G5" s="34">
        <v>2020</v>
      </c>
      <c r="H5" s="34">
        <v>2021</v>
      </c>
      <c r="I5" s="34">
        <v>2022</v>
      </c>
      <c r="J5" s="34">
        <v>2023</v>
      </c>
    </row>
    <row r="6" spans="1:10" x14ac:dyDescent="0.35">
      <c r="A6" s="34" t="s">
        <v>4</v>
      </c>
      <c r="B6" s="56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</row>
    <row r="7" spans="1:10" x14ac:dyDescent="0.35">
      <c r="A7" s="34" t="s">
        <v>6</v>
      </c>
      <c r="B7" s="56"/>
      <c r="C7" s="175">
        <v>0</v>
      </c>
      <c r="D7" s="175">
        <v>0</v>
      </c>
      <c r="E7" s="175">
        <v>0</v>
      </c>
      <c r="F7" s="175">
        <v>0</v>
      </c>
      <c r="G7" s="175">
        <v>0</v>
      </c>
      <c r="H7" s="175">
        <v>0</v>
      </c>
      <c r="I7" s="175">
        <v>0</v>
      </c>
      <c r="J7" s="175">
        <v>0</v>
      </c>
    </row>
    <row r="8" spans="1:10" x14ac:dyDescent="0.35">
      <c r="A8" s="34" t="s">
        <v>16</v>
      </c>
      <c r="B8" s="56"/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</row>
    <row r="9" spans="1:10" x14ac:dyDescent="0.35">
      <c r="A9" s="34" t="s">
        <v>18</v>
      </c>
      <c r="B9" s="56"/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</row>
    <row r="10" spans="1:10" x14ac:dyDescent="0.35">
      <c r="A10" s="34" t="s">
        <v>24</v>
      </c>
      <c r="B10" s="56"/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</row>
    <row r="11" spans="1:10" x14ac:dyDescent="0.35">
      <c r="A11" s="34" t="s">
        <v>26</v>
      </c>
      <c r="B11" s="56"/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</row>
    <row r="12" spans="1:10" x14ac:dyDescent="0.35">
      <c r="A12" s="34"/>
      <c r="B12" s="68" t="s">
        <v>136</v>
      </c>
      <c r="C12" s="34">
        <v>0</v>
      </c>
      <c r="D12" s="34">
        <f>SUM(D6:D11)</f>
        <v>0</v>
      </c>
      <c r="E12" s="34">
        <f t="shared" ref="E12:J12" si="0">SUM(E6:E11)</f>
        <v>0</v>
      </c>
      <c r="F12" s="34">
        <f t="shared" si="0"/>
        <v>0</v>
      </c>
      <c r="G12" s="34">
        <f t="shared" si="0"/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</row>
  </sheetData>
  <mergeCells count="3">
    <mergeCell ref="I1:J3"/>
    <mergeCell ref="A2:H2"/>
    <mergeCell ref="I4:J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E2" sqref="E2:F4"/>
    </sheetView>
  </sheetViews>
  <sheetFormatPr defaultRowHeight="14.5" x14ac:dyDescent="0.35"/>
  <cols>
    <col min="1" max="1" width="6.26953125" bestFit="1" customWidth="1"/>
    <col min="2" max="2" width="44.7265625" bestFit="1" customWidth="1"/>
    <col min="3" max="3" width="11.7265625" bestFit="1" customWidth="1"/>
    <col min="4" max="4" width="10.81640625" customWidth="1"/>
    <col min="5" max="5" width="11.453125" customWidth="1"/>
    <col min="6" max="6" width="13.26953125" customWidth="1"/>
  </cols>
  <sheetData>
    <row r="1" spans="1:6" x14ac:dyDescent="0.35">
      <c r="A1" s="69"/>
      <c r="B1" s="69"/>
      <c r="C1" s="69"/>
      <c r="D1" s="69"/>
      <c r="E1" s="69"/>
      <c r="F1" s="69"/>
    </row>
    <row r="2" spans="1:6" x14ac:dyDescent="0.35">
      <c r="B2" s="31"/>
      <c r="C2" s="276"/>
      <c r="D2" s="277"/>
      <c r="E2" s="209" t="s">
        <v>684</v>
      </c>
      <c r="F2" s="210"/>
    </row>
    <row r="3" spans="1:6" ht="32.25" customHeight="1" x14ac:dyDescent="0.35">
      <c r="A3" s="220" t="s">
        <v>141</v>
      </c>
      <c r="B3" s="220"/>
      <c r="C3" s="220"/>
      <c r="D3" s="69"/>
      <c r="E3" s="210"/>
      <c r="F3" s="210"/>
    </row>
    <row r="4" spans="1:6" x14ac:dyDescent="0.35">
      <c r="C4" s="54"/>
      <c r="D4" s="3"/>
      <c r="E4" s="210"/>
      <c r="F4" s="210"/>
    </row>
    <row r="5" spans="1:6" x14ac:dyDescent="0.35">
      <c r="A5" s="70"/>
      <c r="B5" s="70"/>
      <c r="C5" s="71"/>
      <c r="D5" s="72"/>
      <c r="E5" s="216" t="s">
        <v>95</v>
      </c>
      <c r="F5" s="217"/>
    </row>
    <row r="6" spans="1:6" ht="21" x14ac:dyDescent="0.35">
      <c r="A6" s="32" t="s">
        <v>1</v>
      </c>
      <c r="B6" s="32" t="s">
        <v>2</v>
      </c>
      <c r="C6" s="33" t="s">
        <v>97</v>
      </c>
      <c r="D6" s="33" t="s">
        <v>98</v>
      </c>
      <c r="E6" s="32" t="s">
        <v>99</v>
      </c>
      <c r="F6" s="33" t="s">
        <v>136</v>
      </c>
    </row>
    <row r="7" spans="1:6" x14ac:dyDescent="0.35">
      <c r="A7" s="65" t="s">
        <v>4</v>
      </c>
      <c r="B7" s="73" t="s">
        <v>140</v>
      </c>
      <c r="C7" s="74">
        <v>0</v>
      </c>
      <c r="D7" s="204">
        <v>2000000</v>
      </c>
      <c r="E7" s="75"/>
      <c r="F7" s="76">
        <f>C7+D7+E7</f>
        <v>2000000</v>
      </c>
    </row>
    <row r="8" spans="1:6" x14ac:dyDescent="0.35">
      <c r="A8" s="65" t="s">
        <v>6</v>
      </c>
      <c r="B8" s="73" t="s">
        <v>273</v>
      </c>
      <c r="C8" s="75">
        <v>168190313</v>
      </c>
      <c r="D8" s="75">
        <v>0</v>
      </c>
      <c r="E8" s="75"/>
      <c r="F8" s="76">
        <f>C8+D8+E8</f>
        <v>168190313</v>
      </c>
    </row>
    <row r="9" spans="1:6" x14ac:dyDescent="0.35">
      <c r="A9" s="65" t="s">
        <v>16</v>
      </c>
      <c r="B9" s="73" t="s">
        <v>648</v>
      </c>
      <c r="C9" s="74">
        <v>19625159</v>
      </c>
      <c r="D9" s="74">
        <v>0</v>
      </c>
      <c r="E9" s="74"/>
      <c r="F9" s="76">
        <f>C9+D9+E9</f>
        <v>19625159</v>
      </c>
    </row>
    <row r="10" spans="1:6" x14ac:dyDescent="0.35">
      <c r="A10" s="65" t="s">
        <v>18</v>
      </c>
      <c r="B10" s="77" t="s">
        <v>649</v>
      </c>
      <c r="C10" s="74">
        <v>6600000</v>
      </c>
      <c r="D10" s="74">
        <v>0</v>
      </c>
      <c r="E10" s="74"/>
      <c r="F10" s="76">
        <f t="shared" ref="F10:F15" si="0">C10+D10+E10</f>
        <v>6600000</v>
      </c>
    </row>
    <row r="11" spans="1:6" x14ac:dyDescent="0.35">
      <c r="A11" s="65" t="s">
        <v>24</v>
      </c>
      <c r="B11" s="73" t="s">
        <v>274</v>
      </c>
      <c r="C11" s="74">
        <v>0</v>
      </c>
      <c r="D11" s="204">
        <v>2000000</v>
      </c>
      <c r="E11" s="74"/>
      <c r="F11" s="76">
        <f t="shared" si="0"/>
        <v>2000000</v>
      </c>
    </row>
    <row r="12" spans="1:6" x14ac:dyDescent="0.35">
      <c r="A12" s="65" t="s">
        <v>26</v>
      </c>
      <c r="B12" s="73" t="s">
        <v>275</v>
      </c>
      <c r="C12" s="74">
        <v>0</v>
      </c>
      <c r="D12" s="204">
        <v>1200000</v>
      </c>
      <c r="E12" s="74"/>
      <c r="F12" s="76">
        <f t="shared" si="0"/>
        <v>1200000</v>
      </c>
    </row>
    <row r="13" spans="1:6" x14ac:dyDescent="0.35">
      <c r="A13" s="65" t="s">
        <v>28</v>
      </c>
      <c r="B13" s="73" t="s">
        <v>283</v>
      </c>
      <c r="C13" s="74">
        <v>0</v>
      </c>
      <c r="D13" s="204">
        <v>100000</v>
      </c>
      <c r="E13" s="75"/>
      <c r="F13" s="76">
        <f t="shared" si="0"/>
        <v>100000</v>
      </c>
    </row>
    <row r="14" spans="1:6" x14ac:dyDescent="0.35">
      <c r="A14" s="65" t="s">
        <v>30</v>
      </c>
      <c r="B14" s="73" t="s">
        <v>650</v>
      </c>
      <c r="C14" s="74">
        <v>0</v>
      </c>
      <c r="D14" s="204">
        <v>30590000</v>
      </c>
      <c r="E14" s="75"/>
      <c r="F14" s="76">
        <f t="shared" si="0"/>
        <v>30590000</v>
      </c>
    </row>
    <row r="15" spans="1:6" s="148" customFormat="1" x14ac:dyDescent="0.35">
      <c r="A15" s="55"/>
      <c r="B15" s="78" t="s">
        <v>136</v>
      </c>
      <c r="C15" s="205">
        <f>SUM(C7:C14)</f>
        <v>194415472</v>
      </c>
      <c r="D15" s="205">
        <f>SUM(D7:D14)</f>
        <v>35890000</v>
      </c>
      <c r="E15" s="205">
        <f>SUM(E7:E14)</f>
        <v>0</v>
      </c>
      <c r="F15" s="205">
        <f t="shared" si="0"/>
        <v>230305472</v>
      </c>
    </row>
  </sheetData>
  <mergeCells count="4">
    <mergeCell ref="C2:D2"/>
    <mergeCell ref="E2:F4"/>
    <mergeCell ref="A3:C3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D2" sqref="D2:F4"/>
    </sheetView>
  </sheetViews>
  <sheetFormatPr defaultRowHeight="14.5" x14ac:dyDescent="0.35"/>
  <cols>
    <col min="1" max="1" width="6.26953125" bestFit="1" customWidth="1"/>
    <col min="2" max="2" width="50.1796875" customWidth="1"/>
    <col min="3" max="3" width="11.26953125" customWidth="1"/>
    <col min="4" max="4" width="11.81640625" customWidth="1"/>
    <col min="5" max="5" width="11.7265625" customWidth="1"/>
    <col min="6" max="6" width="12.1796875" customWidth="1"/>
  </cols>
  <sheetData>
    <row r="1" spans="1:6" x14ac:dyDescent="0.35">
      <c r="A1" s="69"/>
      <c r="B1" s="69"/>
      <c r="C1" s="69"/>
      <c r="D1" s="69"/>
      <c r="E1" s="69"/>
      <c r="F1" s="69"/>
    </row>
    <row r="2" spans="1:6" x14ac:dyDescent="0.35">
      <c r="A2" s="160"/>
      <c r="B2" s="161"/>
      <c r="C2" s="162"/>
      <c r="D2" s="222" t="s">
        <v>685</v>
      </c>
      <c r="E2" s="223"/>
      <c r="F2" s="223"/>
    </row>
    <row r="3" spans="1:6" x14ac:dyDescent="0.35">
      <c r="A3" s="233" t="s">
        <v>147</v>
      </c>
      <c r="B3" s="233"/>
      <c r="C3" s="233"/>
      <c r="D3" s="223"/>
      <c r="E3" s="223"/>
      <c r="F3" s="223"/>
    </row>
    <row r="4" spans="1:6" x14ac:dyDescent="0.35">
      <c r="A4" s="149"/>
      <c r="B4" s="149"/>
      <c r="C4" s="149"/>
      <c r="D4" s="223"/>
      <c r="E4" s="223"/>
      <c r="F4" s="223"/>
    </row>
    <row r="5" spans="1:6" x14ac:dyDescent="0.35">
      <c r="A5" s="160"/>
      <c r="B5" s="160"/>
      <c r="C5" s="162"/>
      <c r="D5" s="163"/>
      <c r="E5" s="224" t="s">
        <v>95</v>
      </c>
      <c r="F5" s="224"/>
    </row>
    <row r="6" spans="1:6" ht="24" x14ac:dyDescent="0.35">
      <c r="A6" s="164" t="s">
        <v>1</v>
      </c>
      <c r="B6" s="164" t="s">
        <v>2</v>
      </c>
      <c r="C6" s="165" t="s">
        <v>97</v>
      </c>
      <c r="D6" s="165" t="s">
        <v>98</v>
      </c>
      <c r="E6" s="164" t="s">
        <v>99</v>
      </c>
      <c r="F6" s="164" t="s">
        <v>136</v>
      </c>
    </row>
    <row r="7" spans="1:6" ht="24.5" x14ac:dyDescent="0.35">
      <c r="A7" s="166" t="s">
        <v>4</v>
      </c>
      <c r="B7" s="167" t="s">
        <v>651</v>
      </c>
      <c r="C7" s="168">
        <f>SUM(C8:C11)</f>
        <v>0</v>
      </c>
      <c r="D7" s="168">
        <f t="shared" ref="D7:E7" si="0">SUM(D8:D11)</f>
        <v>1000000</v>
      </c>
      <c r="E7" s="168">
        <f t="shared" si="0"/>
        <v>0</v>
      </c>
      <c r="F7" s="169">
        <f>SUM(C7:E7)</f>
        <v>1000000</v>
      </c>
    </row>
    <row r="8" spans="1:6" ht="24.5" x14ac:dyDescent="0.35">
      <c r="A8" s="170" t="s">
        <v>60</v>
      </c>
      <c r="B8" s="171" t="s">
        <v>142</v>
      </c>
      <c r="C8" s="172">
        <v>0</v>
      </c>
      <c r="D8" s="173">
        <v>0</v>
      </c>
      <c r="E8" s="173">
        <v>0</v>
      </c>
      <c r="F8" s="173">
        <f t="shared" ref="F8:F20" si="1">SUM(C8:E8)</f>
        <v>0</v>
      </c>
    </row>
    <row r="9" spans="1:6" x14ac:dyDescent="0.35">
      <c r="A9" s="170" t="s">
        <v>62</v>
      </c>
      <c r="B9" s="171" t="s">
        <v>143</v>
      </c>
      <c r="C9" s="172">
        <v>0</v>
      </c>
      <c r="D9" s="173">
        <v>0</v>
      </c>
      <c r="E9" s="173">
        <v>0</v>
      </c>
      <c r="F9" s="173">
        <f t="shared" si="1"/>
        <v>0</v>
      </c>
    </row>
    <row r="10" spans="1:6" ht="24.5" x14ac:dyDescent="0.35">
      <c r="A10" s="170" t="s">
        <v>64</v>
      </c>
      <c r="B10" s="171" t="s">
        <v>144</v>
      </c>
      <c r="C10" s="172">
        <v>0</v>
      </c>
      <c r="D10" s="172">
        <v>1000000</v>
      </c>
      <c r="E10" s="173">
        <v>0</v>
      </c>
      <c r="F10" s="173">
        <f t="shared" si="1"/>
        <v>1000000</v>
      </c>
    </row>
    <row r="11" spans="1:6" x14ac:dyDescent="0.35">
      <c r="A11" s="170" t="s">
        <v>66</v>
      </c>
      <c r="B11" s="171" t="s">
        <v>652</v>
      </c>
      <c r="C11" s="172">
        <v>0</v>
      </c>
      <c r="D11" s="173">
        <v>0</v>
      </c>
      <c r="E11" s="173">
        <v>0</v>
      </c>
      <c r="F11" s="173">
        <f t="shared" si="1"/>
        <v>0</v>
      </c>
    </row>
    <row r="12" spans="1:6" x14ac:dyDescent="0.35">
      <c r="A12" s="166" t="s">
        <v>6</v>
      </c>
      <c r="B12" s="68" t="s">
        <v>148</v>
      </c>
      <c r="C12" s="168">
        <f>C13+C14+C15+C16+C17</f>
        <v>4063200</v>
      </c>
      <c r="D12" s="168">
        <f t="shared" ref="D12:E12" si="2">D13+D14+D15+D16+D17</f>
        <v>0</v>
      </c>
      <c r="E12" s="168">
        <f t="shared" si="2"/>
        <v>0</v>
      </c>
      <c r="F12" s="169">
        <f t="shared" si="1"/>
        <v>4063200</v>
      </c>
    </row>
    <row r="13" spans="1:6" x14ac:dyDescent="0.35">
      <c r="A13" s="170" t="s">
        <v>8</v>
      </c>
      <c r="B13" s="171" t="s">
        <v>653</v>
      </c>
      <c r="C13" s="172">
        <v>0</v>
      </c>
      <c r="D13" s="173">
        <v>0</v>
      </c>
      <c r="E13" s="173">
        <v>0</v>
      </c>
      <c r="F13" s="173">
        <f t="shared" si="1"/>
        <v>0</v>
      </c>
    </row>
    <row r="14" spans="1:6" x14ac:dyDescent="0.35">
      <c r="A14" s="170" t="s">
        <v>78</v>
      </c>
      <c r="B14" s="66" t="s">
        <v>654</v>
      </c>
      <c r="C14" s="172">
        <v>70200</v>
      </c>
      <c r="D14" s="173">
        <v>0</v>
      </c>
      <c r="E14" s="173">
        <v>0</v>
      </c>
      <c r="F14" s="173">
        <f t="shared" si="1"/>
        <v>70200</v>
      </c>
    </row>
    <row r="15" spans="1:6" x14ac:dyDescent="0.35">
      <c r="A15" s="170" t="s">
        <v>80</v>
      </c>
      <c r="B15" s="66" t="s">
        <v>655</v>
      </c>
      <c r="C15" s="172">
        <v>185470</v>
      </c>
      <c r="D15" s="173">
        <v>0</v>
      </c>
      <c r="E15" s="173">
        <v>0</v>
      </c>
      <c r="F15" s="173">
        <f t="shared" si="1"/>
        <v>185470</v>
      </c>
    </row>
    <row r="16" spans="1:6" x14ac:dyDescent="0.35">
      <c r="A16" s="170" t="s">
        <v>268</v>
      </c>
      <c r="B16" s="66" t="s">
        <v>270</v>
      </c>
      <c r="C16" s="172">
        <v>3799534</v>
      </c>
      <c r="D16" s="173">
        <v>0</v>
      </c>
      <c r="E16" s="173">
        <v>0</v>
      </c>
      <c r="F16" s="173">
        <f t="shared" si="1"/>
        <v>3799534</v>
      </c>
    </row>
    <row r="17" spans="1:6" x14ac:dyDescent="0.35">
      <c r="A17" s="170" t="s">
        <v>269</v>
      </c>
      <c r="B17" s="66" t="s">
        <v>271</v>
      </c>
      <c r="C17" s="172">
        <v>7996</v>
      </c>
      <c r="D17" s="173">
        <v>0</v>
      </c>
      <c r="E17" s="173">
        <v>0</v>
      </c>
      <c r="F17" s="173">
        <f t="shared" si="1"/>
        <v>7996</v>
      </c>
    </row>
    <row r="18" spans="1:6" x14ac:dyDescent="0.35">
      <c r="A18" s="166" t="s">
        <v>16</v>
      </c>
      <c r="B18" s="167" t="s">
        <v>145</v>
      </c>
      <c r="C18" s="168">
        <f>C19</f>
        <v>498055</v>
      </c>
      <c r="D18" s="169">
        <v>0</v>
      </c>
      <c r="E18" s="169">
        <v>0</v>
      </c>
      <c r="F18" s="169">
        <f t="shared" si="1"/>
        <v>498055</v>
      </c>
    </row>
    <row r="19" spans="1:6" s="90" customFormat="1" x14ac:dyDescent="0.35">
      <c r="A19" s="170" t="s">
        <v>146</v>
      </c>
      <c r="B19" s="174" t="s">
        <v>656</v>
      </c>
      <c r="C19" s="172">
        <v>498055</v>
      </c>
      <c r="D19" s="173">
        <v>0</v>
      </c>
      <c r="E19" s="173">
        <v>0</v>
      </c>
      <c r="F19" s="173">
        <f t="shared" si="1"/>
        <v>498055</v>
      </c>
    </row>
    <row r="20" spans="1:6" x14ac:dyDescent="0.35">
      <c r="A20" s="151" t="s">
        <v>18</v>
      </c>
      <c r="B20" s="158" t="s">
        <v>136</v>
      </c>
      <c r="C20" s="168">
        <f>C7+C12+C18</f>
        <v>4561255</v>
      </c>
      <c r="D20" s="168">
        <f t="shared" ref="D20:E20" si="3">D7+D12+D18</f>
        <v>1000000</v>
      </c>
      <c r="E20" s="168">
        <f t="shared" si="3"/>
        <v>0</v>
      </c>
      <c r="F20" s="169">
        <f t="shared" si="1"/>
        <v>5561255</v>
      </c>
    </row>
  </sheetData>
  <mergeCells count="3">
    <mergeCell ref="D2:F4"/>
    <mergeCell ref="A3:C3"/>
    <mergeCell ref="E5:F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zoomScale="110" zoomScaleNormal="110" workbookViewId="0">
      <selection activeCell="B5" sqref="B5"/>
    </sheetView>
  </sheetViews>
  <sheetFormatPr defaultRowHeight="14.5" x14ac:dyDescent="0.35"/>
  <cols>
    <col min="2" max="2" width="40.7265625" bestFit="1" customWidth="1"/>
    <col min="3" max="3" width="10.54296875" customWidth="1"/>
    <col min="4" max="4" width="4.7265625" customWidth="1"/>
    <col min="5" max="5" width="17.7265625" customWidth="1"/>
    <col min="6" max="6" width="17.1796875" customWidth="1"/>
  </cols>
  <sheetData>
    <row r="1" spans="1:6" x14ac:dyDescent="0.35">
      <c r="A1" s="69"/>
      <c r="B1" s="69"/>
      <c r="C1" s="69"/>
      <c r="D1" s="69"/>
      <c r="E1" s="69"/>
      <c r="F1" s="69"/>
    </row>
    <row r="2" spans="1:6" ht="15" customHeight="1" x14ac:dyDescent="0.35">
      <c r="A2" s="69"/>
      <c r="B2" s="69"/>
      <c r="C2" s="69"/>
      <c r="D2" s="209" t="s">
        <v>694</v>
      </c>
      <c r="E2" s="209"/>
      <c r="F2" s="46"/>
    </row>
    <row r="3" spans="1:6" x14ac:dyDescent="0.35">
      <c r="A3" s="87" t="s">
        <v>160</v>
      </c>
      <c r="B3" s="87"/>
      <c r="C3" s="87"/>
      <c r="D3" s="209"/>
      <c r="E3" s="209"/>
      <c r="F3" s="46"/>
    </row>
    <row r="4" spans="1:6" ht="18" customHeight="1" x14ac:dyDescent="0.35">
      <c r="A4" s="69"/>
      <c r="B4" s="69"/>
      <c r="C4" s="69"/>
      <c r="D4" s="209"/>
      <c r="E4" s="209"/>
      <c r="F4" s="46"/>
    </row>
    <row r="5" spans="1:6" x14ac:dyDescent="0.35">
      <c r="A5" s="69"/>
      <c r="B5" s="69"/>
      <c r="C5" s="69"/>
      <c r="D5" s="282" t="s">
        <v>95</v>
      </c>
      <c r="E5" s="282"/>
      <c r="F5" s="88"/>
    </row>
    <row r="6" spans="1:6" ht="22" x14ac:dyDescent="0.35">
      <c r="A6" s="34" t="s">
        <v>1</v>
      </c>
      <c r="B6" s="34" t="s">
        <v>2</v>
      </c>
      <c r="C6" s="67" t="s">
        <v>149</v>
      </c>
      <c r="D6" s="260" t="s">
        <v>125</v>
      </c>
      <c r="E6" s="260"/>
      <c r="F6" s="89"/>
    </row>
    <row r="7" spans="1:6" x14ac:dyDescent="0.35">
      <c r="A7" s="13" t="s">
        <v>4</v>
      </c>
      <c r="B7" s="85" t="s">
        <v>150</v>
      </c>
      <c r="C7" s="82">
        <f>C8+C9+C10+C11+C12</f>
        <v>3500000</v>
      </c>
      <c r="D7" s="248"/>
      <c r="E7" s="250"/>
      <c r="F7" s="69"/>
    </row>
    <row r="8" spans="1:6" x14ac:dyDescent="0.35">
      <c r="A8" s="7" t="s">
        <v>60</v>
      </c>
      <c r="B8" s="56" t="s">
        <v>151</v>
      </c>
      <c r="C8" s="9">
        <v>0</v>
      </c>
      <c r="D8" s="248"/>
      <c r="E8" s="250"/>
      <c r="F8" s="69"/>
    </row>
    <row r="9" spans="1:6" x14ac:dyDescent="0.35">
      <c r="A9" s="7" t="s">
        <v>62</v>
      </c>
      <c r="B9" s="56" t="s">
        <v>152</v>
      </c>
      <c r="C9" s="84">
        <v>0</v>
      </c>
      <c r="D9" s="248"/>
      <c r="E9" s="250"/>
      <c r="F9" s="69"/>
    </row>
    <row r="10" spans="1:6" x14ac:dyDescent="0.35">
      <c r="A10" s="7" t="s">
        <v>64</v>
      </c>
      <c r="B10" s="56" t="s">
        <v>153</v>
      </c>
      <c r="C10" s="9">
        <v>3500000</v>
      </c>
      <c r="D10" s="248"/>
      <c r="E10" s="250"/>
      <c r="F10" s="69"/>
    </row>
    <row r="11" spans="1:6" x14ac:dyDescent="0.35">
      <c r="A11" s="7" t="s">
        <v>66</v>
      </c>
      <c r="B11" s="56" t="s">
        <v>154</v>
      </c>
      <c r="C11" s="9">
        <v>0</v>
      </c>
      <c r="D11" s="248"/>
      <c r="E11" s="250"/>
      <c r="F11" s="69"/>
    </row>
    <row r="12" spans="1:6" x14ac:dyDescent="0.35">
      <c r="A12" s="7" t="s">
        <v>68</v>
      </c>
      <c r="B12" s="56" t="s">
        <v>155</v>
      </c>
      <c r="C12" s="9">
        <v>0</v>
      </c>
      <c r="D12" s="248"/>
      <c r="E12" s="250"/>
      <c r="F12" s="69"/>
    </row>
    <row r="13" spans="1:6" x14ac:dyDescent="0.35">
      <c r="A13" s="13" t="s">
        <v>6</v>
      </c>
      <c r="B13" s="85" t="s">
        <v>156</v>
      </c>
      <c r="C13" s="82">
        <f>C14+C15+C16</f>
        <v>5420000</v>
      </c>
      <c r="D13" s="280"/>
      <c r="E13" s="281"/>
      <c r="F13" s="69"/>
    </row>
    <row r="14" spans="1:6" x14ac:dyDescent="0.35">
      <c r="A14" s="7" t="s">
        <v>8</v>
      </c>
      <c r="B14" s="83" t="s">
        <v>157</v>
      </c>
      <c r="C14" s="9">
        <v>4100000</v>
      </c>
      <c r="D14" s="248"/>
      <c r="E14" s="250"/>
      <c r="F14" s="69"/>
    </row>
    <row r="15" spans="1:6" x14ac:dyDescent="0.35">
      <c r="A15" s="7" t="s">
        <v>78</v>
      </c>
      <c r="B15" s="56" t="s">
        <v>158</v>
      </c>
      <c r="C15" s="9">
        <v>1200000</v>
      </c>
      <c r="D15" s="248"/>
      <c r="E15" s="250"/>
      <c r="F15" s="69"/>
    </row>
    <row r="16" spans="1:6" x14ac:dyDescent="0.35">
      <c r="A16" s="7" t="s">
        <v>80</v>
      </c>
      <c r="B16" s="56" t="s">
        <v>668</v>
      </c>
      <c r="C16" s="9">
        <v>120000</v>
      </c>
      <c r="D16" s="248"/>
      <c r="E16" s="250"/>
      <c r="F16" s="69"/>
    </row>
    <row r="17" spans="1:6" s="148" customFormat="1" x14ac:dyDescent="0.35">
      <c r="A17" s="13" t="s">
        <v>16</v>
      </c>
      <c r="B17" s="85" t="s">
        <v>159</v>
      </c>
      <c r="C17" s="10">
        <f>C7+C13</f>
        <v>8920000</v>
      </c>
      <c r="D17" s="278"/>
      <c r="E17" s="279"/>
      <c r="F17" s="206"/>
    </row>
  </sheetData>
  <mergeCells count="14">
    <mergeCell ref="D2:E4"/>
    <mergeCell ref="D17:E17"/>
    <mergeCell ref="D10:E10"/>
    <mergeCell ref="D11:E11"/>
    <mergeCell ref="D12:E12"/>
    <mergeCell ref="D13:E13"/>
    <mergeCell ref="D14:E14"/>
    <mergeCell ref="D15:E15"/>
    <mergeCell ref="D16:E16"/>
    <mergeCell ref="D9:E9"/>
    <mergeCell ref="D5:E5"/>
    <mergeCell ref="D6:E6"/>
    <mergeCell ref="D7:E7"/>
    <mergeCell ref="D8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opLeftCell="B1" zoomScaleNormal="100" workbookViewId="0">
      <selection activeCell="H1" sqref="H1:J3"/>
    </sheetView>
  </sheetViews>
  <sheetFormatPr defaultRowHeight="14.5" x14ac:dyDescent="0.35"/>
  <cols>
    <col min="1" max="1" width="7.54296875" customWidth="1"/>
    <col min="2" max="2" width="56.26953125" customWidth="1"/>
    <col min="3" max="3" width="11.26953125" customWidth="1"/>
    <col min="4" max="4" width="10" customWidth="1"/>
    <col min="7" max="7" width="11.1796875" customWidth="1"/>
    <col min="8" max="8" width="9.453125" customWidth="1"/>
  </cols>
  <sheetData>
    <row r="1" spans="1:10" x14ac:dyDescent="0.35">
      <c r="A1" s="81"/>
      <c r="B1" s="283" t="s">
        <v>659</v>
      </c>
      <c r="C1" s="90"/>
      <c r="D1" s="177"/>
      <c r="E1" s="46"/>
      <c r="F1" s="46"/>
      <c r="H1" s="209" t="s">
        <v>686</v>
      </c>
      <c r="I1" s="210"/>
      <c r="J1" s="210"/>
    </row>
    <row r="2" spans="1:10" x14ac:dyDescent="0.35">
      <c r="A2" s="81"/>
      <c r="B2" s="223"/>
      <c r="C2" s="81"/>
      <c r="D2" s="46"/>
      <c r="E2" s="46"/>
      <c r="F2" s="46"/>
      <c r="H2" s="210"/>
      <c r="I2" s="210"/>
      <c r="J2" s="210"/>
    </row>
    <row r="3" spans="1:10" x14ac:dyDescent="0.35">
      <c r="A3" s="52"/>
      <c r="B3" s="52"/>
      <c r="C3" s="52"/>
      <c r="D3" s="46"/>
      <c r="E3" s="46"/>
      <c r="F3" s="46"/>
      <c r="H3" s="210"/>
      <c r="I3" s="210"/>
      <c r="J3" s="210"/>
    </row>
    <row r="4" spans="1:10" x14ac:dyDescent="0.35">
      <c r="A4" s="80"/>
      <c r="B4" s="80"/>
      <c r="C4" s="80"/>
      <c r="D4" s="81"/>
      <c r="E4" s="81"/>
      <c r="F4" s="90"/>
    </row>
    <row r="5" spans="1:10" x14ac:dyDescent="0.35">
      <c r="A5" s="176"/>
      <c r="B5" s="176"/>
      <c r="C5" s="284" t="s">
        <v>657</v>
      </c>
      <c r="D5" s="285"/>
      <c r="E5" s="285"/>
      <c r="F5" s="285"/>
      <c r="G5" s="284" t="s">
        <v>658</v>
      </c>
      <c r="H5" s="284"/>
      <c r="I5" s="284"/>
      <c r="J5" s="284"/>
    </row>
    <row r="6" spans="1:10" ht="24" x14ac:dyDescent="0.35">
      <c r="A6" s="150" t="s">
        <v>1</v>
      </c>
      <c r="B6" s="150" t="s">
        <v>2</v>
      </c>
      <c r="C6" s="150" t="s">
        <v>670</v>
      </c>
      <c r="D6" s="150" t="s">
        <v>161</v>
      </c>
      <c r="E6" s="150" t="s">
        <v>669</v>
      </c>
      <c r="F6" s="150" t="s">
        <v>162</v>
      </c>
      <c r="G6" s="150" t="s">
        <v>670</v>
      </c>
      <c r="H6" s="150" t="s">
        <v>161</v>
      </c>
      <c r="I6" s="150" t="s">
        <v>669</v>
      </c>
      <c r="J6" s="150" t="s">
        <v>162</v>
      </c>
    </row>
    <row r="7" spans="1:10" s="148" customFormat="1" x14ac:dyDescent="0.35">
      <c r="A7" s="151" t="s">
        <v>4</v>
      </c>
      <c r="B7" s="68" t="s">
        <v>166</v>
      </c>
      <c r="C7" s="152">
        <f t="shared" ref="C7:J7" si="0">SUM(C8:C10)</f>
        <v>12</v>
      </c>
      <c r="D7" s="152">
        <f t="shared" si="0"/>
        <v>12</v>
      </c>
      <c r="E7" s="152">
        <f t="shared" si="0"/>
        <v>0</v>
      </c>
      <c r="F7" s="152">
        <f t="shared" si="0"/>
        <v>12</v>
      </c>
      <c r="G7" s="152">
        <f t="shared" si="0"/>
        <v>11</v>
      </c>
      <c r="H7" s="152">
        <f t="shared" si="0"/>
        <v>11</v>
      </c>
      <c r="I7" s="152">
        <f t="shared" si="0"/>
        <v>0</v>
      </c>
      <c r="J7" s="152">
        <f t="shared" si="0"/>
        <v>11</v>
      </c>
    </row>
    <row r="8" spans="1:10" x14ac:dyDescent="0.35">
      <c r="A8" s="62"/>
      <c r="B8" s="153" t="s">
        <v>266</v>
      </c>
      <c r="C8" s="154">
        <v>2</v>
      </c>
      <c r="D8" s="154">
        <v>2</v>
      </c>
      <c r="E8" s="154">
        <v>0</v>
      </c>
      <c r="F8" s="154">
        <v>2</v>
      </c>
      <c r="G8" s="154">
        <v>2</v>
      </c>
      <c r="H8" s="154">
        <v>2</v>
      </c>
      <c r="I8" s="154">
        <v>0</v>
      </c>
      <c r="J8" s="154">
        <v>2</v>
      </c>
    </row>
    <row r="9" spans="1:10" x14ac:dyDescent="0.35">
      <c r="A9" s="62"/>
      <c r="B9" s="153" t="s">
        <v>267</v>
      </c>
      <c r="C9" s="154">
        <v>8</v>
      </c>
      <c r="D9" s="154">
        <v>8</v>
      </c>
      <c r="E9" s="154">
        <v>0</v>
      </c>
      <c r="F9" s="155">
        <v>8</v>
      </c>
      <c r="G9" s="154">
        <v>8</v>
      </c>
      <c r="H9" s="154">
        <v>8</v>
      </c>
      <c r="I9" s="154">
        <v>0</v>
      </c>
      <c r="J9" s="155">
        <v>8</v>
      </c>
    </row>
    <row r="10" spans="1:10" x14ac:dyDescent="0.35">
      <c r="A10" s="62"/>
      <c r="B10" s="153" t="s">
        <v>660</v>
      </c>
      <c r="C10" s="154">
        <v>2</v>
      </c>
      <c r="D10" s="154">
        <v>2</v>
      </c>
      <c r="E10" s="154">
        <v>0</v>
      </c>
      <c r="F10" s="155">
        <v>2</v>
      </c>
      <c r="G10" s="154">
        <v>1</v>
      </c>
      <c r="H10" s="154">
        <v>1</v>
      </c>
      <c r="I10" s="154">
        <v>0</v>
      </c>
      <c r="J10" s="155">
        <v>1</v>
      </c>
    </row>
    <row r="11" spans="1:10" s="148" customFormat="1" x14ac:dyDescent="0.35">
      <c r="A11" s="151" t="s">
        <v>6</v>
      </c>
      <c r="B11" s="68" t="s">
        <v>262</v>
      </c>
      <c r="C11" s="152">
        <f t="shared" ref="C11:J11" si="1">SUM(C12:C13)</f>
        <v>45</v>
      </c>
      <c r="D11" s="152">
        <f t="shared" si="1"/>
        <v>44</v>
      </c>
      <c r="E11" s="152">
        <f t="shared" si="1"/>
        <v>1</v>
      </c>
      <c r="F11" s="152">
        <f t="shared" si="1"/>
        <v>45</v>
      </c>
      <c r="G11" s="152">
        <f t="shared" si="1"/>
        <v>46</v>
      </c>
      <c r="H11" s="152">
        <f t="shared" si="1"/>
        <v>45</v>
      </c>
      <c r="I11" s="152">
        <f t="shared" si="1"/>
        <v>1</v>
      </c>
      <c r="J11" s="152">
        <f t="shared" si="1"/>
        <v>46</v>
      </c>
    </row>
    <row r="12" spans="1:10" x14ac:dyDescent="0.35">
      <c r="A12" s="156"/>
      <c r="B12" s="66" t="s">
        <v>163</v>
      </c>
      <c r="C12" s="154">
        <v>43</v>
      </c>
      <c r="D12" s="154">
        <v>42</v>
      </c>
      <c r="E12" s="154">
        <v>1</v>
      </c>
      <c r="F12" s="154">
        <v>43</v>
      </c>
      <c r="G12" s="154">
        <v>44</v>
      </c>
      <c r="H12" s="154">
        <v>43</v>
      </c>
      <c r="I12" s="154">
        <v>1</v>
      </c>
      <c r="J12" s="154">
        <v>44</v>
      </c>
    </row>
    <row r="13" spans="1:10" x14ac:dyDescent="0.35">
      <c r="A13" s="62"/>
      <c r="B13" s="66" t="s">
        <v>661</v>
      </c>
      <c r="C13" s="154">
        <v>2</v>
      </c>
      <c r="D13" s="155">
        <v>2</v>
      </c>
      <c r="E13" s="155">
        <v>0</v>
      </c>
      <c r="F13" s="155">
        <v>2</v>
      </c>
      <c r="G13" s="154">
        <v>2</v>
      </c>
      <c r="H13" s="155">
        <v>2</v>
      </c>
      <c r="I13" s="155">
        <v>0</v>
      </c>
      <c r="J13" s="155">
        <v>2</v>
      </c>
    </row>
    <row r="14" spans="1:10" s="148" customFormat="1" x14ac:dyDescent="0.35">
      <c r="A14" s="151" t="s">
        <v>16</v>
      </c>
      <c r="B14" s="68" t="s">
        <v>662</v>
      </c>
      <c r="C14" s="152">
        <v>6</v>
      </c>
      <c r="D14" s="157">
        <v>6</v>
      </c>
      <c r="E14" s="157">
        <v>0</v>
      </c>
      <c r="F14" s="157">
        <v>6</v>
      </c>
      <c r="G14" s="152">
        <v>6</v>
      </c>
      <c r="H14" s="157">
        <v>6</v>
      </c>
      <c r="I14" s="157">
        <v>0</v>
      </c>
      <c r="J14" s="157">
        <v>6</v>
      </c>
    </row>
    <row r="15" spans="1:10" s="148" customFormat="1" x14ac:dyDescent="0.35">
      <c r="A15" s="151" t="s">
        <v>18</v>
      </c>
      <c r="B15" s="68" t="s">
        <v>263</v>
      </c>
      <c r="C15" s="152">
        <f t="shared" ref="C15:J15" si="2">C16+C17+C18+C19</f>
        <v>75</v>
      </c>
      <c r="D15" s="152">
        <f t="shared" si="2"/>
        <v>73</v>
      </c>
      <c r="E15" s="152">
        <f t="shared" si="2"/>
        <v>2</v>
      </c>
      <c r="F15" s="152">
        <f t="shared" si="2"/>
        <v>74.25</v>
      </c>
      <c r="G15" s="152">
        <f t="shared" si="2"/>
        <v>75</v>
      </c>
      <c r="H15" s="152">
        <f t="shared" si="2"/>
        <v>73</v>
      </c>
      <c r="I15" s="152">
        <f t="shared" si="2"/>
        <v>2</v>
      </c>
      <c r="J15" s="152">
        <f t="shared" si="2"/>
        <v>74.25</v>
      </c>
    </row>
    <row r="16" spans="1:10" s="90" customFormat="1" x14ac:dyDescent="0.35">
      <c r="A16" s="62" t="s">
        <v>164</v>
      </c>
      <c r="B16" s="66" t="s">
        <v>674</v>
      </c>
      <c r="C16" s="154">
        <v>26</v>
      </c>
      <c r="D16" s="155">
        <v>25</v>
      </c>
      <c r="E16" s="155">
        <v>1</v>
      </c>
      <c r="F16" s="155">
        <v>25.75</v>
      </c>
      <c r="G16" s="154">
        <v>26</v>
      </c>
      <c r="H16" s="155">
        <v>25</v>
      </c>
      <c r="I16" s="155">
        <v>1</v>
      </c>
      <c r="J16" s="155">
        <v>25.75</v>
      </c>
    </row>
    <row r="17" spans="1:10" s="90" customFormat="1" x14ac:dyDescent="0.35">
      <c r="A17" s="62" t="s">
        <v>165</v>
      </c>
      <c r="B17" s="66" t="s">
        <v>663</v>
      </c>
      <c r="C17" s="154">
        <v>19</v>
      </c>
      <c r="D17" s="155">
        <v>18</v>
      </c>
      <c r="E17" s="155">
        <v>1</v>
      </c>
      <c r="F17" s="155">
        <v>18.5</v>
      </c>
      <c r="G17" s="154">
        <v>19</v>
      </c>
      <c r="H17" s="155">
        <v>18</v>
      </c>
      <c r="I17" s="155">
        <v>1</v>
      </c>
      <c r="J17" s="155">
        <v>18.5</v>
      </c>
    </row>
    <row r="18" spans="1:10" s="90" customFormat="1" x14ac:dyDescent="0.35">
      <c r="A18" s="62" t="s">
        <v>264</v>
      </c>
      <c r="B18" s="66" t="s">
        <v>664</v>
      </c>
      <c r="C18" s="154">
        <v>13</v>
      </c>
      <c r="D18" s="155">
        <v>13</v>
      </c>
      <c r="E18" s="155">
        <v>0</v>
      </c>
      <c r="F18" s="155">
        <v>13</v>
      </c>
      <c r="G18" s="154">
        <v>13</v>
      </c>
      <c r="H18" s="155">
        <v>13</v>
      </c>
      <c r="I18" s="155">
        <v>0</v>
      </c>
      <c r="J18" s="155">
        <v>13</v>
      </c>
    </row>
    <row r="19" spans="1:10" s="90" customFormat="1" x14ac:dyDescent="0.35">
      <c r="A19" s="62" t="s">
        <v>265</v>
      </c>
      <c r="B19" s="66" t="s">
        <v>665</v>
      </c>
      <c r="C19" s="154">
        <v>17</v>
      </c>
      <c r="D19" s="155">
        <v>17</v>
      </c>
      <c r="E19" s="155">
        <v>0</v>
      </c>
      <c r="F19" s="155">
        <v>17</v>
      </c>
      <c r="G19" s="154">
        <v>17</v>
      </c>
      <c r="H19" s="155">
        <v>17</v>
      </c>
      <c r="I19" s="155">
        <v>0</v>
      </c>
      <c r="J19" s="155">
        <v>17</v>
      </c>
    </row>
    <row r="20" spans="1:10" s="148" customFormat="1" x14ac:dyDescent="0.35">
      <c r="A20" s="151" t="s">
        <v>24</v>
      </c>
      <c r="B20" s="68" t="s">
        <v>672</v>
      </c>
      <c r="C20" s="152">
        <v>10</v>
      </c>
      <c r="D20" s="157">
        <v>10</v>
      </c>
      <c r="E20" s="157">
        <v>0</v>
      </c>
      <c r="F20" s="157">
        <v>10</v>
      </c>
      <c r="G20" s="152">
        <v>10</v>
      </c>
      <c r="H20" s="157">
        <v>10</v>
      </c>
      <c r="I20" s="157">
        <v>0</v>
      </c>
      <c r="J20" s="157">
        <v>10</v>
      </c>
    </row>
    <row r="21" spans="1:10" s="148" customFormat="1" x14ac:dyDescent="0.35">
      <c r="A21" s="151"/>
      <c r="B21" s="66" t="s">
        <v>671</v>
      </c>
      <c r="C21" s="154">
        <v>9</v>
      </c>
      <c r="D21" s="155">
        <v>9</v>
      </c>
      <c r="E21" s="155">
        <v>0</v>
      </c>
      <c r="F21" s="155">
        <v>9</v>
      </c>
      <c r="G21" s="154">
        <v>9</v>
      </c>
      <c r="H21" s="155">
        <v>9</v>
      </c>
      <c r="I21" s="155">
        <v>0</v>
      </c>
      <c r="J21" s="155">
        <v>9</v>
      </c>
    </row>
    <row r="22" spans="1:10" s="148" customFormat="1" x14ac:dyDescent="0.35">
      <c r="A22" s="151"/>
      <c r="B22" s="66" t="s">
        <v>661</v>
      </c>
      <c r="C22" s="154">
        <v>1</v>
      </c>
      <c r="D22" s="155">
        <v>1</v>
      </c>
      <c r="E22" s="155">
        <v>0</v>
      </c>
      <c r="F22" s="155">
        <v>1</v>
      </c>
      <c r="G22" s="154">
        <v>1</v>
      </c>
      <c r="H22" s="155">
        <v>1</v>
      </c>
      <c r="I22" s="155">
        <v>0</v>
      </c>
      <c r="J22" s="155">
        <v>1</v>
      </c>
    </row>
    <row r="23" spans="1:10" s="148" customFormat="1" x14ac:dyDescent="0.35">
      <c r="A23" s="121"/>
      <c r="B23" s="158" t="s">
        <v>136</v>
      </c>
      <c r="C23" s="159">
        <f t="shared" ref="C23:J23" si="3">C7+C11+C14+C15+C20</f>
        <v>148</v>
      </c>
      <c r="D23" s="159">
        <f t="shared" si="3"/>
        <v>145</v>
      </c>
      <c r="E23" s="159">
        <f t="shared" si="3"/>
        <v>3</v>
      </c>
      <c r="F23" s="159">
        <f t="shared" si="3"/>
        <v>147.25</v>
      </c>
      <c r="G23" s="159">
        <f t="shared" si="3"/>
        <v>148</v>
      </c>
      <c r="H23" s="159">
        <f t="shared" si="3"/>
        <v>145</v>
      </c>
      <c r="I23" s="159">
        <f t="shared" si="3"/>
        <v>3</v>
      </c>
      <c r="J23" s="159">
        <f t="shared" si="3"/>
        <v>147.25</v>
      </c>
    </row>
  </sheetData>
  <mergeCells count="4">
    <mergeCell ref="B1:B2"/>
    <mergeCell ref="C5:F5"/>
    <mergeCell ref="G5:J5"/>
    <mergeCell ref="H1:J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D1" sqref="D1:E3"/>
    </sheetView>
  </sheetViews>
  <sheetFormatPr defaultRowHeight="14.5" x14ac:dyDescent="0.35"/>
  <cols>
    <col min="1" max="1" width="6.54296875" bestFit="1" customWidth="1"/>
    <col min="2" max="2" width="56.26953125" bestFit="1" customWidth="1"/>
    <col min="3" max="3" width="16.81640625" bestFit="1" customWidth="1"/>
    <col min="5" max="5" width="13.54296875" bestFit="1" customWidth="1"/>
  </cols>
  <sheetData>
    <row r="1" spans="1:5" x14ac:dyDescent="0.35">
      <c r="A1" s="92"/>
      <c r="B1" s="286" t="s">
        <v>666</v>
      </c>
      <c r="C1" s="79"/>
      <c r="D1" s="209" t="s">
        <v>687</v>
      </c>
      <c r="E1" s="210"/>
    </row>
    <row r="2" spans="1:5" x14ac:dyDescent="0.35">
      <c r="A2" s="92"/>
      <c r="B2" s="286"/>
      <c r="C2" s="3"/>
      <c r="D2" s="210"/>
      <c r="E2" s="210"/>
    </row>
    <row r="3" spans="1:5" x14ac:dyDescent="0.35">
      <c r="A3" s="93"/>
      <c r="B3" s="94" t="s">
        <v>167</v>
      </c>
      <c r="C3" s="93"/>
      <c r="D3" s="210"/>
      <c r="E3" s="210"/>
    </row>
    <row r="4" spans="1:5" x14ac:dyDescent="0.35">
      <c r="A4" s="93"/>
      <c r="B4" s="93"/>
      <c r="C4" s="93"/>
      <c r="D4" s="95"/>
      <c r="E4" s="95"/>
    </row>
    <row r="5" spans="1:5" x14ac:dyDescent="0.35">
      <c r="A5" s="92"/>
      <c r="B5" s="92"/>
      <c r="C5" s="79"/>
      <c r="D5" s="95"/>
      <c r="E5" s="96" t="s">
        <v>95</v>
      </c>
    </row>
    <row r="6" spans="1:5" x14ac:dyDescent="0.35">
      <c r="A6" s="34" t="s">
        <v>1</v>
      </c>
      <c r="B6" s="34" t="s">
        <v>2</v>
      </c>
      <c r="C6" s="34" t="s">
        <v>168</v>
      </c>
      <c r="D6" s="248" t="s">
        <v>125</v>
      </c>
      <c r="E6" s="250"/>
    </row>
    <row r="7" spans="1:5" x14ac:dyDescent="0.35">
      <c r="A7" s="34" t="s">
        <v>4</v>
      </c>
      <c r="B7" s="97" t="s">
        <v>179</v>
      </c>
      <c r="C7" s="82">
        <v>0</v>
      </c>
      <c r="D7" s="248" t="s">
        <v>272</v>
      </c>
      <c r="E7" s="250"/>
    </row>
    <row r="8" spans="1:5" x14ac:dyDescent="0.35">
      <c r="A8" s="34"/>
      <c r="B8" s="14" t="s">
        <v>169</v>
      </c>
      <c r="C8" s="82">
        <v>0</v>
      </c>
      <c r="D8" s="248" t="s">
        <v>272</v>
      </c>
      <c r="E8" s="250"/>
    </row>
    <row r="9" spans="1:5" x14ac:dyDescent="0.35">
      <c r="A9" s="34"/>
      <c r="B9" s="91" t="s">
        <v>170</v>
      </c>
      <c r="C9" s="84">
        <v>0</v>
      </c>
      <c r="D9" s="248" t="s">
        <v>272</v>
      </c>
      <c r="E9" s="250"/>
    </row>
    <row r="10" spans="1:5" x14ac:dyDescent="0.35">
      <c r="A10" s="34"/>
      <c r="B10" s="91" t="s">
        <v>171</v>
      </c>
      <c r="C10" s="84">
        <v>0</v>
      </c>
      <c r="D10" s="248" t="s">
        <v>272</v>
      </c>
      <c r="E10" s="250"/>
    </row>
    <row r="11" spans="1:5" x14ac:dyDescent="0.35">
      <c r="A11" s="34"/>
      <c r="B11" s="91" t="s">
        <v>172</v>
      </c>
      <c r="C11" s="84">
        <v>0</v>
      </c>
      <c r="D11" s="248" t="s">
        <v>272</v>
      </c>
      <c r="E11" s="250"/>
    </row>
    <row r="12" spans="1:5" x14ac:dyDescent="0.35">
      <c r="A12" s="34"/>
      <c r="B12" s="91" t="s">
        <v>173</v>
      </c>
      <c r="C12" s="84">
        <v>0</v>
      </c>
      <c r="D12" s="248" t="s">
        <v>272</v>
      </c>
      <c r="E12" s="250"/>
    </row>
    <row r="13" spans="1:5" x14ac:dyDescent="0.35">
      <c r="A13" s="34"/>
      <c r="B13" s="97" t="s">
        <v>58</v>
      </c>
      <c r="C13" s="82">
        <v>0</v>
      </c>
      <c r="D13" s="248" t="s">
        <v>272</v>
      </c>
      <c r="E13" s="250"/>
    </row>
    <row r="14" spans="1:5" x14ac:dyDescent="0.35">
      <c r="A14" s="34"/>
      <c r="B14" s="91" t="s">
        <v>174</v>
      </c>
      <c r="C14" s="84">
        <v>0</v>
      </c>
      <c r="D14" s="248" t="s">
        <v>272</v>
      </c>
      <c r="E14" s="250"/>
    </row>
    <row r="15" spans="1:5" x14ac:dyDescent="0.35">
      <c r="A15" s="34"/>
      <c r="B15" s="91" t="s">
        <v>175</v>
      </c>
      <c r="C15" s="82">
        <v>0</v>
      </c>
      <c r="D15" s="248" t="s">
        <v>272</v>
      </c>
      <c r="E15" s="250"/>
    </row>
    <row r="16" spans="1:5" x14ac:dyDescent="0.35">
      <c r="A16" s="34"/>
      <c r="B16" s="91" t="s">
        <v>176</v>
      </c>
      <c r="C16" s="84">
        <v>0</v>
      </c>
      <c r="D16" s="248" t="s">
        <v>272</v>
      </c>
      <c r="E16" s="250"/>
    </row>
    <row r="17" spans="1:5" x14ac:dyDescent="0.35">
      <c r="A17" s="34"/>
      <c r="B17" s="91" t="s">
        <v>177</v>
      </c>
      <c r="C17" s="84">
        <v>0</v>
      </c>
      <c r="D17" s="248" t="s">
        <v>272</v>
      </c>
      <c r="E17" s="250"/>
    </row>
    <row r="18" spans="1:5" x14ac:dyDescent="0.35">
      <c r="A18" s="34"/>
      <c r="B18" s="91" t="s">
        <v>178</v>
      </c>
      <c r="C18" s="65">
        <v>0</v>
      </c>
      <c r="D18" s="248" t="s">
        <v>272</v>
      </c>
      <c r="E18" s="250"/>
    </row>
  </sheetData>
  <mergeCells count="15">
    <mergeCell ref="D16:E16"/>
    <mergeCell ref="D17:E17"/>
    <mergeCell ref="D18:E18"/>
    <mergeCell ref="D10:E10"/>
    <mergeCell ref="D11:E11"/>
    <mergeCell ref="D12:E12"/>
    <mergeCell ref="D13:E13"/>
    <mergeCell ref="D14:E14"/>
    <mergeCell ref="D15:E15"/>
    <mergeCell ref="D9:E9"/>
    <mergeCell ref="B1:B2"/>
    <mergeCell ref="D1:E3"/>
    <mergeCell ref="D6:E6"/>
    <mergeCell ref="D7:E7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3.26953125" bestFit="1" customWidth="1"/>
    <col min="3" max="3" width="11.26953125" customWidth="1"/>
    <col min="4" max="4" width="11.1796875" customWidth="1"/>
    <col min="5" max="5" width="11.81640625" customWidth="1"/>
    <col min="6" max="6" width="12.81640625" customWidth="1"/>
    <col min="7" max="7" width="9.81640625" bestFit="1" customWidth="1"/>
  </cols>
  <sheetData>
    <row r="1" spans="1:7" x14ac:dyDescent="0.35">
      <c r="A1" s="207" t="s">
        <v>96</v>
      </c>
      <c r="B1" s="208"/>
      <c r="C1" s="208"/>
      <c r="D1" s="209" t="s">
        <v>676</v>
      </c>
      <c r="E1" s="209"/>
      <c r="F1" s="210"/>
    </row>
    <row r="2" spans="1:7" x14ac:dyDescent="0.35">
      <c r="A2" s="207" t="s">
        <v>640</v>
      </c>
      <c r="B2" s="211"/>
      <c r="C2" s="211"/>
      <c r="D2" s="210"/>
      <c r="E2" s="210"/>
      <c r="F2" s="210"/>
    </row>
    <row r="3" spans="1:7" x14ac:dyDescent="0.35">
      <c r="A3" s="1"/>
      <c r="B3" s="2" t="s">
        <v>0</v>
      </c>
      <c r="C3" s="3"/>
      <c r="D3" s="4"/>
      <c r="E3" s="4"/>
      <c r="F3" s="4" t="s">
        <v>95</v>
      </c>
    </row>
    <row r="4" spans="1:7" ht="21" x14ac:dyDescent="0.35">
      <c r="A4" s="32" t="s">
        <v>1</v>
      </c>
      <c r="B4" s="33" t="s">
        <v>2</v>
      </c>
      <c r="C4" s="33" t="s">
        <v>97</v>
      </c>
      <c r="D4" s="33" t="s">
        <v>98</v>
      </c>
      <c r="E4" s="33" t="s">
        <v>99</v>
      </c>
      <c r="F4" s="32" t="s">
        <v>100</v>
      </c>
    </row>
    <row r="5" spans="1:7" x14ac:dyDescent="0.35">
      <c r="A5" s="7" t="s">
        <v>4</v>
      </c>
      <c r="B5" s="8" t="s">
        <v>5</v>
      </c>
      <c r="C5" s="10">
        <v>740487015</v>
      </c>
      <c r="D5" s="10"/>
      <c r="E5" s="10"/>
      <c r="F5" s="10">
        <f>C5+D5+E5</f>
        <v>740487015</v>
      </c>
    </row>
    <row r="6" spans="1:7" x14ac:dyDescent="0.35">
      <c r="A6" s="7" t="s">
        <v>6</v>
      </c>
      <c r="B6" s="8" t="s">
        <v>641</v>
      </c>
      <c r="C6" s="9">
        <v>58363904</v>
      </c>
      <c r="D6" s="9"/>
      <c r="E6" s="9"/>
      <c r="F6" s="10">
        <f t="shared" ref="F6:F30" si="0">C6+D6+E6</f>
        <v>58363904</v>
      </c>
    </row>
    <row r="7" spans="1:7" x14ac:dyDescent="0.35">
      <c r="A7" s="7" t="s">
        <v>8</v>
      </c>
      <c r="B7" s="8" t="s">
        <v>9</v>
      </c>
      <c r="C7" s="9">
        <v>58363904</v>
      </c>
      <c r="D7" s="9"/>
      <c r="E7" s="9"/>
      <c r="F7" s="10">
        <f t="shared" si="0"/>
        <v>58363904</v>
      </c>
    </row>
    <row r="8" spans="1:7" x14ac:dyDescent="0.35">
      <c r="A8" s="7" t="s">
        <v>10</v>
      </c>
      <c r="B8" s="8" t="s">
        <v>642</v>
      </c>
      <c r="C8" s="9">
        <v>40160400</v>
      </c>
      <c r="D8" s="9"/>
      <c r="E8" s="9"/>
      <c r="F8" s="10">
        <f t="shared" si="0"/>
        <v>40160400</v>
      </c>
    </row>
    <row r="9" spans="1:7" x14ac:dyDescent="0.35">
      <c r="A9" s="7" t="s">
        <v>12</v>
      </c>
      <c r="B9" s="8" t="s">
        <v>13</v>
      </c>
      <c r="C9" s="9">
        <v>0</v>
      </c>
      <c r="D9" s="9"/>
      <c r="E9" s="9"/>
      <c r="F9" s="10">
        <f t="shared" si="0"/>
        <v>0</v>
      </c>
    </row>
    <row r="10" spans="1:7" x14ac:dyDescent="0.35">
      <c r="A10" s="7" t="s">
        <v>14</v>
      </c>
      <c r="B10" s="8" t="s">
        <v>15</v>
      </c>
      <c r="C10" s="9">
        <v>18203504</v>
      </c>
      <c r="D10" s="9"/>
      <c r="E10" s="9"/>
      <c r="F10" s="10">
        <f t="shared" si="0"/>
        <v>18203504</v>
      </c>
    </row>
    <row r="11" spans="1:7" x14ac:dyDescent="0.35">
      <c r="A11" s="7" t="s">
        <v>16</v>
      </c>
      <c r="B11" s="8" t="s">
        <v>17</v>
      </c>
      <c r="C11" s="9">
        <v>0</v>
      </c>
      <c r="D11" s="9"/>
      <c r="E11" s="9"/>
      <c r="F11" s="10">
        <f t="shared" si="0"/>
        <v>0</v>
      </c>
    </row>
    <row r="12" spans="1:7" x14ac:dyDescent="0.35">
      <c r="A12" s="7" t="s">
        <v>18</v>
      </c>
      <c r="B12" s="8" t="s">
        <v>19</v>
      </c>
      <c r="C12" s="9">
        <v>520000000</v>
      </c>
      <c r="D12" s="9"/>
      <c r="E12" s="9"/>
      <c r="F12" s="10">
        <f t="shared" si="0"/>
        <v>520000000</v>
      </c>
    </row>
    <row r="13" spans="1:7" x14ac:dyDescent="0.35">
      <c r="A13" s="7"/>
      <c r="B13" s="8" t="s">
        <v>20</v>
      </c>
      <c r="C13" s="9">
        <v>67000000</v>
      </c>
      <c r="D13" s="9"/>
      <c r="E13" s="9"/>
      <c r="F13" s="10">
        <f t="shared" ref="F13:F19" si="1">SUM(C13:E13)</f>
        <v>67000000</v>
      </c>
      <c r="G13" s="4"/>
    </row>
    <row r="14" spans="1:7" x14ac:dyDescent="0.35">
      <c r="A14" s="7"/>
      <c r="B14" s="8" t="s">
        <v>21</v>
      </c>
      <c r="C14" s="9">
        <v>16000000</v>
      </c>
      <c r="D14" s="9"/>
      <c r="E14" s="9"/>
      <c r="F14" s="10">
        <f t="shared" si="1"/>
        <v>16000000</v>
      </c>
      <c r="G14" s="4"/>
    </row>
    <row r="15" spans="1:7" x14ac:dyDescent="0.35">
      <c r="A15" s="7"/>
      <c r="B15" s="8" t="s">
        <v>22</v>
      </c>
      <c r="C15" s="9">
        <v>325000000</v>
      </c>
      <c r="D15" s="9"/>
      <c r="E15" s="9"/>
      <c r="F15" s="10">
        <f t="shared" si="1"/>
        <v>325000000</v>
      </c>
      <c r="G15" s="4"/>
    </row>
    <row r="16" spans="1:7" x14ac:dyDescent="0.35">
      <c r="A16" s="7"/>
      <c r="B16" s="8" t="s">
        <v>23</v>
      </c>
      <c r="C16" s="9">
        <v>41000000</v>
      </c>
      <c r="D16" s="9"/>
      <c r="E16" s="9"/>
      <c r="F16" s="10">
        <f t="shared" si="1"/>
        <v>41000000</v>
      </c>
    </row>
    <row r="17" spans="1:6" x14ac:dyDescent="0.35">
      <c r="A17" s="7"/>
      <c r="B17" s="8" t="s">
        <v>638</v>
      </c>
      <c r="C17" s="9">
        <v>43000000</v>
      </c>
      <c r="D17" s="9"/>
      <c r="E17" s="9"/>
      <c r="F17" s="10">
        <f t="shared" si="1"/>
        <v>43000000</v>
      </c>
    </row>
    <row r="18" spans="1:6" x14ac:dyDescent="0.35">
      <c r="A18" s="7"/>
      <c r="B18" s="8" t="s">
        <v>279</v>
      </c>
      <c r="C18" s="9">
        <v>2500000</v>
      </c>
      <c r="D18" s="9"/>
      <c r="E18" s="9"/>
      <c r="F18" s="10">
        <f t="shared" si="1"/>
        <v>2500000</v>
      </c>
    </row>
    <row r="19" spans="1:6" x14ac:dyDescent="0.35">
      <c r="A19" s="7"/>
      <c r="B19" s="8" t="s">
        <v>280</v>
      </c>
      <c r="C19" s="9">
        <v>25500000</v>
      </c>
      <c r="D19" s="9"/>
      <c r="E19" s="9"/>
      <c r="F19" s="10">
        <f t="shared" si="1"/>
        <v>25500000</v>
      </c>
    </row>
    <row r="20" spans="1:6" x14ac:dyDescent="0.35">
      <c r="A20" s="7" t="s">
        <v>24</v>
      </c>
      <c r="B20" s="8" t="s">
        <v>25</v>
      </c>
      <c r="C20" s="9">
        <v>162578976</v>
      </c>
      <c r="D20" s="9"/>
      <c r="E20" s="9"/>
      <c r="F20" s="10">
        <f t="shared" si="0"/>
        <v>162578976</v>
      </c>
    </row>
    <row r="21" spans="1:6" x14ac:dyDescent="0.35">
      <c r="A21" s="7" t="s">
        <v>26</v>
      </c>
      <c r="B21" s="8" t="s">
        <v>27</v>
      </c>
      <c r="C21" s="9">
        <v>51811024</v>
      </c>
      <c r="D21" s="9"/>
      <c r="E21" s="9"/>
      <c r="F21" s="10">
        <f t="shared" si="0"/>
        <v>51811024</v>
      </c>
    </row>
    <row r="22" spans="1:6" x14ac:dyDescent="0.35">
      <c r="A22" s="7" t="s">
        <v>28</v>
      </c>
      <c r="B22" s="8" t="s">
        <v>29</v>
      </c>
      <c r="C22" s="9">
        <v>0</v>
      </c>
      <c r="D22" s="9"/>
      <c r="E22" s="9"/>
      <c r="F22" s="10">
        <f t="shared" si="0"/>
        <v>0</v>
      </c>
    </row>
    <row r="23" spans="1:6" x14ac:dyDescent="0.35">
      <c r="A23" s="7" t="s">
        <v>30</v>
      </c>
      <c r="B23" s="8" t="s">
        <v>31</v>
      </c>
      <c r="C23" s="9">
        <v>0</v>
      </c>
      <c r="D23" s="9"/>
      <c r="E23" s="9"/>
      <c r="F23" s="10">
        <f t="shared" si="0"/>
        <v>0</v>
      </c>
    </row>
    <row r="24" spans="1:6" x14ac:dyDescent="0.35">
      <c r="A24" s="13" t="s">
        <v>32</v>
      </c>
      <c r="B24" s="14" t="s">
        <v>33</v>
      </c>
      <c r="C24" s="9">
        <v>1533240919</v>
      </c>
      <c r="D24" s="9">
        <f>D5+D6+D11+D12+D20+D21+D22+D23</f>
        <v>0</v>
      </c>
      <c r="E24" s="9">
        <f>E5+E6+E11+E12+E20+E21+E22+E23</f>
        <v>0</v>
      </c>
      <c r="F24" s="10">
        <f t="shared" si="0"/>
        <v>1533240919</v>
      </c>
    </row>
    <row r="25" spans="1:6" x14ac:dyDescent="0.35">
      <c r="A25" s="7" t="s">
        <v>34</v>
      </c>
      <c r="B25" s="8" t="s">
        <v>35</v>
      </c>
      <c r="C25" s="9">
        <v>160000000</v>
      </c>
      <c r="D25" s="9"/>
      <c r="E25" s="9"/>
      <c r="F25" s="10">
        <f t="shared" si="0"/>
        <v>160000000</v>
      </c>
    </row>
    <row r="26" spans="1:6" x14ac:dyDescent="0.35">
      <c r="A26" s="7" t="s">
        <v>36</v>
      </c>
      <c r="B26" s="8" t="s">
        <v>37</v>
      </c>
      <c r="C26" s="9">
        <v>0</v>
      </c>
      <c r="D26" s="9"/>
      <c r="E26" s="9"/>
      <c r="F26" s="10">
        <f t="shared" si="0"/>
        <v>0</v>
      </c>
    </row>
    <row r="27" spans="1:6" x14ac:dyDescent="0.35">
      <c r="A27" s="7" t="s">
        <v>38</v>
      </c>
      <c r="B27" s="8" t="s">
        <v>101</v>
      </c>
      <c r="C27" s="9">
        <v>0</v>
      </c>
      <c r="D27" s="9"/>
      <c r="E27" s="9"/>
      <c r="F27" s="10">
        <f t="shared" si="0"/>
        <v>0</v>
      </c>
    </row>
    <row r="28" spans="1:6" x14ac:dyDescent="0.35">
      <c r="A28" s="7" t="s">
        <v>40</v>
      </c>
      <c r="B28" s="8" t="s">
        <v>41</v>
      </c>
      <c r="C28" s="9">
        <f>C29+C30</f>
        <v>0</v>
      </c>
      <c r="D28" s="9"/>
      <c r="E28" s="9"/>
      <c r="F28" s="10">
        <f t="shared" si="0"/>
        <v>0</v>
      </c>
    </row>
    <row r="29" spans="1:6" x14ac:dyDescent="0.35">
      <c r="A29" s="7"/>
      <c r="B29" s="8" t="s">
        <v>42</v>
      </c>
      <c r="C29" s="9">
        <f>'Finanszírozási bevételek'!C19</f>
        <v>0</v>
      </c>
      <c r="D29" s="9"/>
      <c r="E29" s="9"/>
      <c r="F29" s="10">
        <f t="shared" si="0"/>
        <v>0</v>
      </c>
    </row>
    <row r="30" spans="1:6" x14ac:dyDescent="0.35">
      <c r="A30" s="15"/>
      <c r="B30" s="8" t="s">
        <v>55</v>
      </c>
      <c r="C30" s="9">
        <v>0</v>
      </c>
      <c r="D30" s="17"/>
      <c r="E30" s="17"/>
      <c r="F30" s="10">
        <f t="shared" si="0"/>
        <v>0</v>
      </c>
    </row>
    <row r="31" spans="1:6" x14ac:dyDescent="0.35">
      <c r="A31" s="7" t="s">
        <v>44</v>
      </c>
      <c r="B31" s="8" t="s">
        <v>45</v>
      </c>
      <c r="C31" s="9">
        <v>0</v>
      </c>
      <c r="D31" s="9"/>
      <c r="E31" s="9"/>
      <c r="F31" s="10">
        <f>C31+D31+E31</f>
        <v>0</v>
      </c>
    </row>
    <row r="32" spans="1:6" x14ac:dyDescent="0.35">
      <c r="A32" s="7" t="s">
        <v>46</v>
      </c>
      <c r="B32" s="8" t="s">
        <v>47</v>
      </c>
      <c r="C32" s="9">
        <v>0</v>
      </c>
      <c r="D32" s="9"/>
      <c r="E32" s="9"/>
      <c r="F32" s="10">
        <f>C32+D32+E32</f>
        <v>0</v>
      </c>
    </row>
    <row r="33" spans="1:7" x14ac:dyDescent="0.35">
      <c r="A33" s="7" t="s">
        <v>48</v>
      </c>
      <c r="B33" s="14" t="s">
        <v>49</v>
      </c>
      <c r="C33" s="9">
        <v>160000000</v>
      </c>
      <c r="D33" s="9">
        <f>D25+D26+D27+D28+D31+D32</f>
        <v>0</v>
      </c>
      <c r="E33" s="9">
        <f>E25+E26+E27+E28+E31+E32</f>
        <v>0</v>
      </c>
      <c r="F33" s="10">
        <f>C33+D33+E33</f>
        <v>160000000</v>
      </c>
    </row>
    <row r="34" spans="1:7" x14ac:dyDescent="0.35">
      <c r="A34" s="7" t="s">
        <v>50</v>
      </c>
      <c r="B34" s="14" t="s">
        <v>51</v>
      </c>
      <c r="C34" s="9">
        <v>1693240919</v>
      </c>
      <c r="D34" s="9">
        <f>D24+D33</f>
        <v>0</v>
      </c>
      <c r="E34" s="9">
        <f>E24+E33</f>
        <v>0</v>
      </c>
      <c r="F34" s="10">
        <f>C34+D34+E34</f>
        <v>1693240919</v>
      </c>
    </row>
    <row r="35" spans="1:7" x14ac:dyDescent="0.35">
      <c r="A35" s="7"/>
      <c r="B35" s="14"/>
      <c r="C35" s="10"/>
      <c r="D35" s="10"/>
      <c r="E35" s="10"/>
      <c r="F35" s="10"/>
    </row>
    <row r="36" spans="1:7" x14ac:dyDescent="0.35">
      <c r="A36" s="34"/>
      <c r="B36" s="35"/>
      <c r="C36" s="10"/>
      <c r="D36" s="10"/>
      <c r="E36" s="9"/>
      <c r="F36" s="10"/>
    </row>
    <row r="37" spans="1:7" x14ac:dyDescent="0.35">
      <c r="A37" s="18"/>
      <c r="B37" s="19" t="s">
        <v>58</v>
      </c>
      <c r="C37" s="20"/>
      <c r="F37" s="4" t="s">
        <v>95</v>
      </c>
    </row>
    <row r="38" spans="1:7" ht="21" x14ac:dyDescent="0.35">
      <c r="A38" s="32" t="s">
        <v>1</v>
      </c>
      <c r="B38" s="33" t="s">
        <v>2</v>
      </c>
      <c r="C38" s="33" t="s">
        <v>97</v>
      </c>
      <c r="D38" s="33" t="s">
        <v>98</v>
      </c>
      <c r="E38" s="33" t="s">
        <v>99</v>
      </c>
      <c r="F38" s="32" t="s">
        <v>100</v>
      </c>
    </row>
    <row r="39" spans="1:7" x14ac:dyDescent="0.35">
      <c r="A39" s="21" t="s">
        <v>4</v>
      </c>
      <c r="B39" s="22" t="s">
        <v>59</v>
      </c>
      <c r="C39" s="23">
        <v>797931623</v>
      </c>
      <c r="D39" s="23">
        <f t="shared" ref="D39:E39" si="2">D40+D41+D42+D43+D44+D47</f>
        <v>47122000</v>
      </c>
      <c r="E39" s="23">
        <f t="shared" si="2"/>
        <v>0</v>
      </c>
      <c r="F39" s="10">
        <f>C39+D39+E39</f>
        <v>845053623</v>
      </c>
    </row>
    <row r="40" spans="1:7" x14ac:dyDescent="0.35">
      <c r="A40" s="7" t="s">
        <v>60</v>
      </c>
      <c r="B40" s="8" t="s">
        <v>61</v>
      </c>
      <c r="C40" s="9">
        <v>102656112</v>
      </c>
      <c r="D40" s="9">
        <v>600000</v>
      </c>
      <c r="E40" s="9"/>
      <c r="F40" s="10">
        <f t="shared" ref="F40:F57" si="3">C40+D40+E40</f>
        <v>103256112</v>
      </c>
    </row>
    <row r="41" spans="1:7" x14ac:dyDescent="0.35">
      <c r="A41" s="7" t="s">
        <v>62</v>
      </c>
      <c r="B41" s="8" t="s">
        <v>63</v>
      </c>
      <c r="C41" s="9">
        <v>23022245</v>
      </c>
      <c r="D41" s="9">
        <v>132000</v>
      </c>
      <c r="E41" s="9"/>
      <c r="F41" s="10">
        <f t="shared" si="3"/>
        <v>23154245</v>
      </c>
    </row>
    <row r="42" spans="1:7" x14ac:dyDescent="0.35">
      <c r="A42" s="7" t="s">
        <v>64</v>
      </c>
      <c r="B42" s="8" t="s">
        <v>65</v>
      </c>
      <c r="C42" s="9">
        <v>409996957</v>
      </c>
      <c r="D42" s="9">
        <v>10500000</v>
      </c>
      <c r="E42" s="9"/>
      <c r="F42" s="10">
        <f t="shared" si="3"/>
        <v>420496957</v>
      </c>
    </row>
    <row r="43" spans="1:7" x14ac:dyDescent="0.35">
      <c r="A43" s="7" t="s">
        <v>66</v>
      </c>
      <c r="B43" s="8" t="s">
        <v>67</v>
      </c>
      <c r="C43" s="9">
        <v>0</v>
      </c>
      <c r="D43" s="9"/>
      <c r="E43" s="9"/>
      <c r="F43" s="10">
        <f t="shared" si="3"/>
        <v>0</v>
      </c>
    </row>
    <row r="44" spans="1:7" x14ac:dyDescent="0.35">
      <c r="A44" s="7" t="s">
        <v>68</v>
      </c>
      <c r="B44" s="8" t="s">
        <v>69</v>
      </c>
      <c r="C44" s="9">
        <v>194415472</v>
      </c>
      <c r="D44" s="9">
        <v>35890000</v>
      </c>
      <c r="E44" s="9">
        <f t="shared" ref="E44" si="4">E45+E46</f>
        <v>0</v>
      </c>
      <c r="F44" s="10">
        <f t="shared" si="3"/>
        <v>230305472</v>
      </c>
    </row>
    <row r="45" spans="1:7" x14ac:dyDescent="0.35">
      <c r="A45" s="24" t="s">
        <v>70</v>
      </c>
      <c r="B45" s="8" t="s">
        <v>71</v>
      </c>
      <c r="C45" s="9">
        <v>194415472</v>
      </c>
      <c r="D45" s="9">
        <v>35890000</v>
      </c>
      <c r="E45" s="9"/>
      <c r="F45" s="10">
        <f t="shared" si="3"/>
        <v>230305472</v>
      </c>
    </row>
    <row r="46" spans="1:7" x14ac:dyDescent="0.35">
      <c r="A46" s="24" t="s">
        <v>72</v>
      </c>
      <c r="B46" s="8" t="s">
        <v>73</v>
      </c>
      <c r="C46" s="9">
        <v>0</v>
      </c>
      <c r="D46" s="9"/>
      <c r="E46" s="9"/>
      <c r="F46" s="10">
        <f t="shared" si="3"/>
        <v>0</v>
      </c>
    </row>
    <row r="47" spans="1:7" x14ac:dyDescent="0.35">
      <c r="A47" s="24" t="s">
        <v>74</v>
      </c>
      <c r="B47" s="8" t="s">
        <v>75</v>
      </c>
      <c r="C47" s="9">
        <v>67240837</v>
      </c>
      <c r="D47" s="9"/>
      <c r="E47" s="9"/>
      <c r="F47" s="10">
        <f t="shared" si="3"/>
        <v>67240837</v>
      </c>
    </row>
    <row r="48" spans="1:7" x14ac:dyDescent="0.35">
      <c r="A48" s="24" t="s">
        <v>6</v>
      </c>
      <c r="B48" s="8" t="s">
        <v>76</v>
      </c>
      <c r="C48" s="9">
        <v>11400000</v>
      </c>
      <c r="D48" s="9">
        <f t="shared" ref="D48:E48" si="5">D49+D50+D51</f>
        <v>40278825</v>
      </c>
      <c r="E48" s="9">
        <f t="shared" si="5"/>
        <v>0</v>
      </c>
      <c r="F48" s="10">
        <f t="shared" si="3"/>
        <v>51678825</v>
      </c>
      <c r="G48" s="12"/>
    </row>
    <row r="49" spans="1:6" x14ac:dyDescent="0.35">
      <c r="A49" s="24" t="s">
        <v>8</v>
      </c>
      <c r="B49" s="8" t="s">
        <v>77</v>
      </c>
      <c r="C49" s="9">
        <v>11400000</v>
      </c>
      <c r="D49" s="9">
        <v>35278825</v>
      </c>
      <c r="E49" s="9"/>
      <c r="F49" s="10">
        <f t="shared" si="3"/>
        <v>46678825</v>
      </c>
    </row>
    <row r="50" spans="1:6" x14ac:dyDescent="0.35">
      <c r="A50" s="24" t="s">
        <v>78</v>
      </c>
      <c r="B50" s="8" t="s">
        <v>79</v>
      </c>
      <c r="C50" s="9">
        <v>0</v>
      </c>
      <c r="D50" s="9">
        <v>5000000</v>
      </c>
      <c r="E50" s="9"/>
      <c r="F50" s="10">
        <f t="shared" si="3"/>
        <v>5000000</v>
      </c>
    </row>
    <row r="51" spans="1:6" x14ac:dyDescent="0.35">
      <c r="A51" s="24" t="s">
        <v>80</v>
      </c>
      <c r="B51" s="8" t="s">
        <v>81</v>
      </c>
      <c r="C51" s="9">
        <v>0</v>
      </c>
      <c r="D51" s="9"/>
      <c r="E51" s="9"/>
      <c r="F51" s="10">
        <f t="shared" si="3"/>
        <v>0</v>
      </c>
    </row>
    <row r="52" spans="1:6" x14ac:dyDescent="0.35">
      <c r="A52" s="24" t="s">
        <v>16</v>
      </c>
      <c r="B52" s="14" t="s">
        <v>82</v>
      </c>
      <c r="C52" s="9">
        <v>809331623</v>
      </c>
      <c r="D52" s="9">
        <f t="shared" ref="D52:E52" si="6">D39+D48</f>
        <v>87400825</v>
      </c>
      <c r="E52" s="9">
        <f t="shared" si="6"/>
        <v>0</v>
      </c>
      <c r="F52" s="10">
        <f t="shared" si="3"/>
        <v>896732448</v>
      </c>
    </row>
    <row r="53" spans="1:6" x14ac:dyDescent="0.35">
      <c r="A53" s="7" t="s">
        <v>18</v>
      </c>
      <c r="B53" s="8" t="s">
        <v>83</v>
      </c>
      <c r="C53" s="9">
        <v>160000000</v>
      </c>
      <c r="D53" s="9"/>
      <c r="E53" s="9"/>
      <c r="F53" s="10">
        <f t="shared" si="3"/>
        <v>160000000</v>
      </c>
    </row>
    <row r="54" spans="1:6" x14ac:dyDescent="0.35">
      <c r="A54" s="7" t="s">
        <v>24</v>
      </c>
      <c r="B54" s="8" t="s">
        <v>84</v>
      </c>
      <c r="C54" s="9">
        <v>0</v>
      </c>
      <c r="D54" s="9"/>
      <c r="E54" s="9"/>
      <c r="F54" s="10">
        <f t="shared" si="3"/>
        <v>0</v>
      </c>
    </row>
    <row r="55" spans="1:6" x14ac:dyDescent="0.35">
      <c r="A55" s="7" t="s">
        <v>26</v>
      </c>
      <c r="B55" s="8" t="s">
        <v>85</v>
      </c>
      <c r="C55" s="9">
        <v>636508471</v>
      </c>
      <c r="D55" s="9">
        <f t="shared" ref="D55:E55" si="7">D56+D57</f>
        <v>0</v>
      </c>
      <c r="E55" s="9">
        <f t="shared" si="7"/>
        <v>0</v>
      </c>
      <c r="F55" s="10">
        <f t="shared" si="3"/>
        <v>636508471</v>
      </c>
    </row>
    <row r="56" spans="1:6" x14ac:dyDescent="0.35">
      <c r="A56" s="7"/>
      <c r="B56" s="8" t="s">
        <v>86</v>
      </c>
      <c r="C56" s="9">
        <v>636508471</v>
      </c>
      <c r="D56" s="9"/>
      <c r="E56" s="9"/>
      <c r="F56" s="10">
        <f t="shared" si="3"/>
        <v>636508471</v>
      </c>
    </row>
    <row r="57" spans="1:6" x14ac:dyDescent="0.35">
      <c r="A57" s="15"/>
      <c r="B57" s="8" t="s">
        <v>87</v>
      </c>
      <c r="C57" s="9">
        <v>0</v>
      </c>
      <c r="D57" s="17"/>
      <c r="E57" s="17"/>
      <c r="F57" s="10">
        <f t="shared" si="3"/>
        <v>0</v>
      </c>
    </row>
    <row r="58" spans="1:6" x14ac:dyDescent="0.35">
      <c r="A58" s="7" t="s">
        <v>28</v>
      </c>
      <c r="B58" s="8" t="s">
        <v>88</v>
      </c>
      <c r="C58" s="9">
        <v>0</v>
      </c>
      <c r="D58" s="9"/>
      <c r="E58" s="9"/>
      <c r="F58" s="10">
        <f>C58+D58+E58</f>
        <v>0</v>
      </c>
    </row>
    <row r="59" spans="1:6" x14ac:dyDescent="0.35">
      <c r="A59" s="7" t="s">
        <v>30</v>
      </c>
      <c r="B59" s="14" t="s">
        <v>89</v>
      </c>
      <c r="C59" s="9">
        <v>796508471</v>
      </c>
      <c r="D59" s="9">
        <f t="shared" ref="D59:E59" si="8">D53+D54+D55+D58</f>
        <v>0</v>
      </c>
      <c r="E59" s="9">
        <f t="shared" si="8"/>
        <v>0</v>
      </c>
      <c r="F59" s="10">
        <f>C59+D59+E59</f>
        <v>796508471</v>
      </c>
    </row>
    <row r="60" spans="1:6" x14ac:dyDescent="0.35">
      <c r="A60" s="7" t="s">
        <v>32</v>
      </c>
      <c r="B60" s="14" t="s">
        <v>90</v>
      </c>
      <c r="C60" s="9">
        <v>1605840094</v>
      </c>
      <c r="D60" s="9">
        <f>D52+D59</f>
        <v>87400825</v>
      </c>
      <c r="E60" s="9">
        <f>E52+E59</f>
        <v>0</v>
      </c>
      <c r="F60" s="10">
        <f>C60+D60+E60</f>
        <v>1693240919</v>
      </c>
    </row>
  </sheetData>
  <mergeCells count="3">
    <mergeCell ref="A1:C1"/>
    <mergeCell ref="D1:F2"/>
    <mergeCell ref="A2:C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H1" sqref="H1:K2"/>
    </sheetView>
  </sheetViews>
  <sheetFormatPr defaultRowHeight="14.5" x14ac:dyDescent="0.35"/>
  <cols>
    <col min="1" max="1" width="6.26953125" bestFit="1" customWidth="1"/>
    <col min="2" max="2" width="32.1796875" bestFit="1" customWidth="1"/>
    <col min="3" max="3" width="10.453125" bestFit="1" customWidth="1"/>
    <col min="6" max="6" width="12.26953125" bestFit="1" customWidth="1"/>
    <col min="7" max="7" width="45.453125" customWidth="1"/>
    <col min="8" max="8" width="10.453125" bestFit="1" customWidth="1"/>
    <col min="11" max="11" width="12.26953125" bestFit="1" customWidth="1"/>
  </cols>
  <sheetData>
    <row r="1" spans="1:11" x14ac:dyDescent="0.35">
      <c r="A1" s="81"/>
      <c r="B1" s="81"/>
      <c r="C1" s="81"/>
      <c r="D1" s="81"/>
      <c r="E1" s="81"/>
      <c r="F1" s="81"/>
      <c r="G1" s="81"/>
      <c r="H1" s="209" t="s">
        <v>688</v>
      </c>
      <c r="I1" s="209"/>
      <c r="J1" s="209"/>
      <c r="K1" s="209"/>
    </row>
    <row r="2" spans="1:11" x14ac:dyDescent="0.35">
      <c r="A2" s="287" t="s">
        <v>216</v>
      </c>
      <c r="B2" s="287"/>
      <c r="C2" s="287"/>
      <c r="D2" s="287"/>
      <c r="E2" s="287"/>
      <c r="F2" s="287"/>
      <c r="G2" s="287"/>
      <c r="H2" s="210"/>
      <c r="I2" s="210"/>
      <c r="J2" s="210"/>
      <c r="K2" s="210"/>
    </row>
    <row r="3" spans="1:11" x14ac:dyDescent="0.35">
      <c r="A3" s="80"/>
      <c r="B3" s="80"/>
      <c r="C3" s="80"/>
      <c r="D3" s="80"/>
      <c r="E3" s="80"/>
      <c r="F3" s="80"/>
      <c r="G3" s="80"/>
      <c r="H3" s="80"/>
      <c r="I3" s="90"/>
      <c r="J3" s="213" t="s">
        <v>95</v>
      </c>
      <c r="K3" s="213"/>
    </row>
    <row r="4" spans="1:11" ht="31.5" x14ac:dyDescent="0.35">
      <c r="A4" s="98" t="s">
        <v>1</v>
      </c>
      <c r="B4" s="98" t="s">
        <v>2</v>
      </c>
      <c r="C4" s="99" t="s">
        <v>97</v>
      </c>
      <c r="D4" s="99" t="s">
        <v>98</v>
      </c>
      <c r="E4" s="99" t="s">
        <v>99</v>
      </c>
      <c r="F4" s="99" t="s">
        <v>100</v>
      </c>
      <c r="G4" s="98" t="s">
        <v>2</v>
      </c>
      <c r="H4" s="99" t="s">
        <v>97</v>
      </c>
      <c r="I4" s="99" t="s">
        <v>98</v>
      </c>
      <c r="J4" s="99" t="s">
        <v>99</v>
      </c>
      <c r="K4" s="99" t="s">
        <v>100</v>
      </c>
    </row>
    <row r="5" spans="1:11" x14ac:dyDescent="0.35">
      <c r="A5" s="34" t="s">
        <v>4</v>
      </c>
      <c r="B5" s="83" t="s">
        <v>5</v>
      </c>
      <c r="C5" s="100">
        <f>'1. melléklet'!C5</f>
        <v>740487015</v>
      </c>
      <c r="D5" s="100">
        <f>'1. melléklet'!D5</f>
        <v>0</v>
      </c>
      <c r="E5" s="100">
        <v>0</v>
      </c>
      <c r="F5" s="101">
        <f>C5+D5+E5</f>
        <v>740487015</v>
      </c>
      <c r="G5" s="102" t="s">
        <v>61</v>
      </c>
      <c r="H5" s="101">
        <f>'1. melléklet'!C40</f>
        <v>577848360</v>
      </c>
      <c r="I5" s="101">
        <f>'1. melléklet'!D40</f>
        <v>14200000</v>
      </c>
      <c r="J5" s="103">
        <v>0</v>
      </c>
      <c r="K5" s="104">
        <f>H5+I5+J5</f>
        <v>592048360</v>
      </c>
    </row>
    <row r="6" spans="1:11" x14ac:dyDescent="0.35">
      <c r="A6" s="34" t="s">
        <v>6</v>
      </c>
      <c r="B6" s="83" t="s">
        <v>180</v>
      </c>
      <c r="C6" s="100">
        <f>'1. melléklet'!C6</f>
        <v>58363904</v>
      </c>
      <c r="D6" s="100">
        <f>'1. melléklet'!D6</f>
        <v>0</v>
      </c>
      <c r="E6" s="100">
        <v>0</v>
      </c>
      <c r="F6" s="101">
        <f t="shared" ref="F6:F16" si="0">C6+D6+E6</f>
        <v>58363904</v>
      </c>
      <c r="G6" s="73" t="s">
        <v>181</v>
      </c>
      <c r="H6" s="101">
        <f>'1. melléklet'!C41</f>
        <v>127581218</v>
      </c>
      <c r="I6" s="101">
        <f>'1. melléklet'!D41</f>
        <v>3132000</v>
      </c>
      <c r="J6" s="103">
        <v>0</v>
      </c>
      <c r="K6" s="104">
        <f t="shared" ref="K6:K31" si="1">H6+I6+J6</f>
        <v>130713218</v>
      </c>
    </row>
    <row r="7" spans="1:11" x14ac:dyDescent="0.35">
      <c r="A7" s="34" t="s">
        <v>16</v>
      </c>
      <c r="B7" s="83" t="s">
        <v>19</v>
      </c>
      <c r="C7" s="100">
        <f>'1. melléklet'!C12</f>
        <v>521500000</v>
      </c>
      <c r="D7" s="100">
        <v>23874624</v>
      </c>
      <c r="E7" s="100">
        <v>0</v>
      </c>
      <c r="F7" s="101">
        <f t="shared" si="0"/>
        <v>545374624</v>
      </c>
      <c r="G7" s="102" t="s">
        <v>182</v>
      </c>
      <c r="H7" s="101">
        <f>'1. melléklet'!C42</f>
        <v>470804082</v>
      </c>
      <c r="I7" s="101">
        <f>'1. melléklet'!D42</f>
        <v>15500000</v>
      </c>
      <c r="J7" s="103">
        <v>0</v>
      </c>
      <c r="K7" s="104">
        <f t="shared" si="1"/>
        <v>486304082</v>
      </c>
    </row>
    <row r="8" spans="1:11" x14ac:dyDescent="0.35">
      <c r="A8" s="34" t="s">
        <v>18</v>
      </c>
      <c r="B8" s="83" t="s">
        <v>29</v>
      </c>
      <c r="C8" s="100">
        <v>0</v>
      </c>
      <c r="D8" s="100">
        <f>'1. melléklet'!D8</f>
        <v>0</v>
      </c>
      <c r="E8" s="100">
        <v>0</v>
      </c>
      <c r="F8" s="101">
        <f t="shared" si="0"/>
        <v>0</v>
      </c>
      <c r="G8" s="73" t="s">
        <v>183</v>
      </c>
      <c r="H8" s="101">
        <f>'1. melléklet'!C43</f>
        <v>2180000</v>
      </c>
      <c r="I8" s="101">
        <f>'1. melléklet'!D43</f>
        <v>0</v>
      </c>
      <c r="J8" s="103">
        <v>0</v>
      </c>
      <c r="K8" s="104">
        <f t="shared" si="1"/>
        <v>2180000</v>
      </c>
    </row>
    <row r="9" spans="1:11" x14ac:dyDescent="0.35">
      <c r="A9" s="34" t="s">
        <v>24</v>
      </c>
      <c r="B9" s="83" t="s">
        <v>25</v>
      </c>
      <c r="C9" s="100">
        <f>'1. melléklet'!C20</f>
        <v>164566426</v>
      </c>
      <c r="D9" s="100">
        <f>'1. melléklet'!D20</f>
        <v>0</v>
      </c>
      <c r="E9" s="100">
        <v>0</v>
      </c>
      <c r="F9" s="101">
        <f t="shared" si="0"/>
        <v>164566426</v>
      </c>
      <c r="G9" s="73" t="s">
        <v>184</v>
      </c>
      <c r="H9" s="101">
        <f>'1. melléklet'!C44</f>
        <v>194415472</v>
      </c>
      <c r="I9" s="101">
        <f>'1. melléklet'!D44</f>
        <v>35890000</v>
      </c>
      <c r="J9" s="103">
        <v>0</v>
      </c>
      <c r="K9" s="104">
        <f t="shared" si="1"/>
        <v>230305472</v>
      </c>
    </row>
    <row r="10" spans="1:11" x14ac:dyDescent="0.35">
      <c r="A10" s="34" t="s">
        <v>26</v>
      </c>
      <c r="B10" s="25"/>
      <c r="C10" s="100"/>
      <c r="D10" s="105"/>
      <c r="E10" s="100"/>
      <c r="F10" s="101"/>
      <c r="G10" s="73" t="s">
        <v>75</v>
      </c>
      <c r="H10" s="101">
        <f>'1. melléklet'!C47</f>
        <v>67240837</v>
      </c>
      <c r="I10" s="101">
        <f>'1. melléklet'!D47</f>
        <v>0</v>
      </c>
      <c r="J10" s="103">
        <v>0</v>
      </c>
      <c r="K10" s="104">
        <f t="shared" si="1"/>
        <v>67240837</v>
      </c>
    </row>
    <row r="11" spans="1:11" x14ac:dyDescent="0.35">
      <c r="A11" s="34" t="s">
        <v>28</v>
      </c>
      <c r="B11" s="25"/>
      <c r="C11" s="100"/>
      <c r="D11" s="105"/>
      <c r="E11" s="100"/>
      <c r="F11" s="101"/>
      <c r="G11" s="73"/>
      <c r="H11" s="103"/>
      <c r="I11" s="103"/>
      <c r="J11" s="103"/>
      <c r="K11" s="104"/>
    </row>
    <row r="12" spans="1:11" x14ac:dyDescent="0.35">
      <c r="A12" s="34" t="s">
        <v>30</v>
      </c>
      <c r="B12" s="25"/>
      <c r="C12" s="105"/>
      <c r="D12" s="105"/>
      <c r="E12" s="100"/>
      <c r="F12" s="101"/>
      <c r="G12" s="73"/>
      <c r="H12" s="103"/>
      <c r="I12" s="103"/>
      <c r="J12" s="103"/>
      <c r="K12" s="104"/>
    </row>
    <row r="13" spans="1:11" x14ac:dyDescent="0.35">
      <c r="A13" s="34" t="s">
        <v>32</v>
      </c>
      <c r="B13" s="25"/>
      <c r="C13" s="100"/>
      <c r="D13" s="105"/>
      <c r="E13" s="100"/>
      <c r="F13" s="101"/>
      <c r="G13" s="73"/>
      <c r="H13" s="103"/>
      <c r="I13" s="103"/>
      <c r="J13" s="103"/>
      <c r="K13" s="104"/>
    </row>
    <row r="14" spans="1:11" x14ac:dyDescent="0.35">
      <c r="A14" s="34" t="s">
        <v>34</v>
      </c>
      <c r="B14" s="25"/>
      <c r="C14" s="105"/>
      <c r="D14" s="105"/>
      <c r="E14" s="100"/>
      <c r="F14" s="101"/>
      <c r="G14" s="73"/>
      <c r="H14" s="103"/>
      <c r="I14" s="103"/>
      <c r="J14" s="103"/>
      <c r="K14" s="104"/>
    </row>
    <row r="15" spans="1:11" x14ac:dyDescent="0.35">
      <c r="A15" s="34" t="s">
        <v>36</v>
      </c>
      <c r="B15" s="106"/>
      <c r="C15" s="107"/>
      <c r="D15" s="107"/>
      <c r="E15" s="108"/>
      <c r="F15" s="101"/>
      <c r="G15" s="109"/>
      <c r="H15" s="110"/>
      <c r="I15" s="110"/>
      <c r="J15" s="110"/>
      <c r="K15" s="104"/>
    </row>
    <row r="16" spans="1:11" ht="22" x14ac:dyDescent="0.35">
      <c r="A16" s="34" t="s">
        <v>38</v>
      </c>
      <c r="B16" s="25" t="s">
        <v>185</v>
      </c>
      <c r="C16" s="100">
        <f>C5+C6+C7+C8+C9+C10+C11+C12+C13+C14+C15</f>
        <v>1484917345</v>
      </c>
      <c r="D16" s="100">
        <f t="shared" ref="D16:E16" si="2">D5+D6+D7+D8+D9+D10+D11+D12+D13+D14+D15</f>
        <v>23874624</v>
      </c>
      <c r="E16" s="100">
        <f t="shared" si="2"/>
        <v>0</v>
      </c>
      <c r="F16" s="101">
        <f t="shared" si="0"/>
        <v>1508791969</v>
      </c>
      <c r="G16" s="25" t="s">
        <v>186</v>
      </c>
      <c r="H16" s="103">
        <f>H5+H6+H7+H8+H9+H10</f>
        <v>1440069969</v>
      </c>
      <c r="I16" s="103">
        <f t="shared" ref="I16:K16" si="3">I5+I6+I7+I8+I9+I10</f>
        <v>68722000</v>
      </c>
      <c r="J16" s="103">
        <f t="shared" si="3"/>
        <v>0</v>
      </c>
      <c r="K16" s="103">
        <f t="shared" si="3"/>
        <v>1508791969</v>
      </c>
    </row>
    <row r="17" spans="1:11" x14ac:dyDescent="0.35">
      <c r="A17" s="7" t="s">
        <v>40</v>
      </c>
      <c r="B17" s="25" t="s">
        <v>187</v>
      </c>
      <c r="C17" s="100">
        <f>C18+C19+C20+C21</f>
        <v>636508471</v>
      </c>
      <c r="D17" s="100">
        <f t="shared" ref="D17:F17" si="4">D18+D19+D20+D21</f>
        <v>0</v>
      </c>
      <c r="E17" s="100">
        <f t="shared" si="4"/>
        <v>0</v>
      </c>
      <c r="F17" s="100">
        <f t="shared" si="4"/>
        <v>636508471</v>
      </c>
      <c r="G17" s="83" t="s">
        <v>188</v>
      </c>
      <c r="H17" s="103">
        <v>0</v>
      </c>
      <c r="I17" s="103">
        <v>0</v>
      </c>
      <c r="J17" s="103">
        <v>0</v>
      </c>
      <c r="K17" s="104">
        <f t="shared" si="1"/>
        <v>0</v>
      </c>
    </row>
    <row r="18" spans="1:11" x14ac:dyDescent="0.35">
      <c r="A18" s="7" t="s">
        <v>189</v>
      </c>
      <c r="B18" s="83" t="s">
        <v>190</v>
      </c>
      <c r="C18" s="100">
        <f>'1. melléklet'!F27</f>
        <v>0</v>
      </c>
      <c r="D18" s="100">
        <v>0</v>
      </c>
      <c r="E18" s="100">
        <v>0</v>
      </c>
      <c r="F18" s="101">
        <f>C18+D18+E18</f>
        <v>0</v>
      </c>
      <c r="G18" s="83" t="s">
        <v>191</v>
      </c>
      <c r="H18" s="103">
        <v>160000000</v>
      </c>
      <c r="I18" s="103">
        <v>0</v>
      </c>
      <c r="J18" s="103">
        <v>0</v>
      </c>
      <c r="K18" s="104">
        <f t="shared" si="1"/>
        <v>160000000</v>
      </c>
    </row>
    <row r="19" spans="1:11" x14ac:dyDescent="0.35">
      <c r="A19" s="7" t="s">
        <v>192</v>
      </c>
      <c r="B19" s="83" t="s">
        <v>193</v>
      </c>
      <c r="C19" s="100">
        <v>0</v>
      </c>
      <c r="D19" s="100">
        <v>0</v>
      </c>
      <c r="E19" s="100">
        <v>0</v>
      </c>
      <c r="F19" s="101">
        <f t="shared" ref="F19:F21" si="5">C19+D19+E19</f>
        <v>0</v>
      </c>
      <c r="G19" s="83" t="s">
        <v>194</v>
      </c>
      <c r="H19" s="103"/>
      <c r="I19" s="103">
        <v>0</v>
      </c>
      <c r="J19" s="103">
        <v>0</v>
      </c>
      <c r="K19" s="104">
        <f t="shared" si="1"/>
        <v>0</v>
      </c>
    </row>
    <row r="20" spans="1:11" x14ac:dyDescent="0.35">
      <c r="A20" s="7" t="s">
        <v>195</v>
      </c>
      <c r="B20" s="83" t="s">
        <v>196</v>
      </c>
      <c r="C20" s="100">
        <v>0</v>
      </c>
      <c r="D20" s="100">
        <v>0</v>
      </c>
      <c r="E20" s="100">
        <v>0</v>
      </c>
      <c r="F20" s="101">
        <f t="shared" si="5"/>
        <v>0</v>
      </c>
      <c r="G20" s="83" t="s">
        <v>197</v>
      </c>
      <c r="H20" s="103"/>
      <c r="I20" s="103">
        <v>0</v>
      </c>
      <c r="J20" s="103">
        <v>0</v>
      </c>
      <c r="K20" s="104">
        <f t="shared" si="1"/>
        <v>0</v>
      </c>
    </row>
    <row r="21" spans="1:11" x14ac:dyDescent="0.35">
      <c r="A21" s="7" t="s">
        <v>198</v>
      </c>
      <c r="B21" s="83" t="s">
        <v>199</v>
      </c>
      <c r="C21" s="100">
        <f>'1. melléklet'!C29</f>
        <v>636508471</v>
      </c>
      <c r="D21" s="100">
        <v>0</v>
      </c>
      <c r="E21" s="105">
        <v>0</v>
      </c>
      <c r="F21" s="101">
        <f t="shared" si="5"/>
        <v>636508471</v>
      </c>
      <c r="G21" s="83" t="s">
        <v>200</v>
      </c>
      <c r="H21" s="103"/>
      <c r="I21" s="103">
        <v>0</v>
      </c>
      <c r="J21" s="103">
        <v>0</v>
      </c>
      <c r="K21" s="104">
        <f t="shared" si="1"/>
        <v>0</v>
      </c>
    </row>
    <row r="22" spans="1:11" x14ac:dyDescent="0.35">
      <c r="A22" s="7" t="s">
        <v>44</v>
      </c>
      <c r="B22" s="25" t="s">
        <v>201</v>
      </c>
      <c r="C22" s="100">
        <f>C23+C24+C25</f>
        <v>160000000</v>
      </c>
      <c r="D22" s="100">
        <f t="shared" ref="D22:E22" si="6">D23+D24+D25</f>
        <v>0</v>
      </c>
      <c r="E22" s="100">
        <f t="shared" si="6"/>
        <v>0</v>
      </c>
      <c r="F22" s="101">
        <f>C22+D22+E22</f>
        <v>160000000</v>
      </c>
      <c r="G22" s="83" t="s">
        <v>202</v>
      </c>
      <c r="H22" s="103"/>
      <c r="I22" s="103">
        <v>0</v>
      </c>
      <c r="J22" s="103">
        <v>0</v>
      </c>
      <c r="K22" s="104">
        <f t="shared" si="1"/>
        <v>0</v>
      </c>
    </row>
    <row r="23" spans="1:11" x14ac:dyDescent="0.35">
      <c r="A23" s="7" t="s">
        <v>203</v>
      </c>
      <c r="B23" s="83" t="s">
        <v>204</v>
      </c>
      <c r="C23" s="100">
        <v>160000000</v>
      </c>
      <c r="D23" s="100">
        <v>0</v>
      </c>
      <c r="E23" s="100">
        <v>0</v>
      </c>
      <c r="F23" s="101">
        <f t="shared" ref="F23:F25" si="7">C23+D23+E23</f>
        <v>160000000</v>
      </c>
      <c r="G23" s="83" t="s">
        <v>205</v>
      </c>
      <c r="H23" s="103"/>
      <c r="I23" s="103">
        <v>0</v>
      </c>
      <c r="J23" s="103">
        <v>0</v>
      </c>
      <c r="K23" s="104">
        <f t="shared" si="1"/>
        <v>0</v>
      </c>
    </row>
    <row r="24" spans="1:11" x14ac:dyDescent="0.35">
      <c r="A24" s="7" t="s">
        <v>206</v>
      </c>
      <c r="B24" s="111" t="s">
        <v>207</v>
      </c>
      <c r="C24" s="108">
        <v>0</v>
      </c>
      <c r="D24" s="108">
        <v>0</v>
      </c>
      <c r="E24" s="108">
        <v>0</v>
      </c>
      <c r="F24" s="101">
        <f t="shared" si="7"/>
        <v>0</v>
      </c>
      <c r="G24" s="111" t="s">
        <v>85</v>
      </c>
      <c r="H24" s="112">
        <f>'1. melléklet'!C56</f>
        <v>636508471</v>
      </c>
      <c r="I24" s="112">
        <v>0</v>
      </c>
      <c r="J24" s="113">
        <v>0</v>
      </c>
      <c r="K24" s="104">
        <f t="shared" si="1"/>
        <v>636508471</v>
      </c>
    </row>
    <row r="25" spans="1:11" x14ac:dyDescent="0.35">
      <c r="A25" s="7" t="s">
        <v>208</v>
      </c>
      <c r="B25" s="83" t="s">
        <v>209</v>
      </c>
      <c r="C25" s="100">
        <v>0</v>
      </c>
      <c r="D25" s="100">
        <v>0</v>
      </c>
      <c r="E25" s="100">
        <v>0</v>
      </c>
      <c r="F25" s="101">
        <f t="shared" si="7"/>
        <v>0</v>
      </c>
      <c r="G25" s="25"/>
      <c r="H25" s="114"/>
      <c r="I25" s="114"/>
      <c r="J25" s="114"/>
      <c r="K25" s="104"/>
    </row>
    <row r="26" spans="1:11" x14ac:dyDescent="0.35">
      <c r="A26" s="7"/>
      <c r="B26" s="56"/>
      <c r="C26" s="103"/>
      <c r="D26" s="103"/>
      <c r="E26" s="103"/>
      <c r="F26" s="101"/>
      <c r="G26" s="56"/>
      <c r="H26" s="101"/>
      <c r="I26" s="104"/>
      <c r="J26" s="104"/>
      <c r="K26" s="104"/>
    </row>
    <row r="27" spans="1:11" x14ac:dyDescent="0.35">
      <c r="A27" s="7"/>
      <c r="B27" s="68"/>
      <c r="C27" s="103"/>
      <c r="D27" s="103"/>
      <c r="E27" s="103"/>
      <c r="F27" s="101"/>
      <c r="G27" s="68"/>
      <c r="H27" s="114"/>
      <c r="I27" s="114"/>
      <c r="J27" s="114"/>
      <c r="K27" s="104"/>
    </row>
    <row r="28" spans="1:11" ht="22" x14ac:dyDescent="0.35">
      <c r="A28" s="115" t="s">
        <v>46</v>
      </c>
      <c r="B28" s="25" t="s">
        <v>210</v>
      </c>
      <c r="C28" s="9">
        <f>C17+C22</f>
        <v>796508471</v>
      </c>
      <c r="D28" s="9">
        <f t="shared" ref="D28:F28" si="8">D17+D22</f>
        <v>0</v>
      </c>
      <c r="E28" s="9">
        <f t="shared" si="8"/>
        <v>0</v>
      </c>
      <c r="F28" s="9">
        <f t="shared" si="8"/>
        <v>796508471</v>
      </c>
      <c r="G28" s="25" t="s">
        <v>211</v>
      </c>
      <c r="H28" s="9">
        <f>H17+H18+H19+H20+H21+H22+H23+H24</f>
        <v>796508471</v>
      </c>
      <c r="I28" s="9">
        <f t="shared" ref="I28:J28" si="9">I17+I18+I19+I20+I21+I22+I23+I24</f>
        <v>0</v>
      </c>
      <c r="J28" s="9">
        <f t="shared" si="9"/>
        <v>0</v>
      </c>
      <c r="K28" s="104">
        <f t="shared" si="1"/>
        <v>796508471</v>
      </c>
    </row>
    <row r="29" spans="1:11" x14ac:dyDescent="0.35">
      <c r="A29" s="116" t="s">
        <v>48</v>
      </c>
      <c r="B29" s="117" t="s">
        <v>212</v>
      </c>
      <c r="C29" s="36">
        <f>C16+C28</f>
        <v>2281425816</v>
      </c>
      <c r="D29" s="36">
        <f t="shared" ref="D29:F29" si="10">D16+D28</f>
        <v>23874624</v>
      </c>
      <c r="E29" s="36">
        <f t="shared" si="10"/>
        <v>0</v>
      </c>
      <c r="F29" s="36">
        <f t="shared" si="10"/>
        <v>2305300440</v>
      </c>
      <c r="G29" s="117" t="s">
        <v>213</v>
      </c>
      <c r="H29" s="9">
        <f>H16+H28</f>
        <v>2236578440</v>
      </c>
      <c r="I29" s="9">
        <f t="shared" ref="I29:J29" si="11">I16+I28</f>
        <v>68722000</v>
      </c>
      <c r="J29" s="9">
        <f t="shared" si="11"/>
        <v>0</v>
      </c>
      <c r="K29" s="104">
        <f t="shared" si="1"/>
        <v>2305300440</v>
      </c>
    </row>
    <row r="30" spans="1:11" x14ac:dyDescent="0.35">
      <c r="A30" s="118" t="s">
        <v>50</v>
      </c>
      <c r="B30" s="59" t="s">
        <v>673</v>
      </c>
      <c r="C30" s="84">
        <f>C21</f>
        <v>636508471</v>
      </c>
      <c r="D30" s="84">
        <v>0</v>
      </c>
      <c r="E30" s="84">
        <v>0</v>
      </c>
      <c r="F30" s="36">
        <f>C30+D30+E30</f>
        <v>636508471</v>
      </c>
      <c r="G30" s="59" t="s">
        <v>214</v>
      </c>
      <c r="H30" s="84">
        <f>H24</f>
        <v>636508471</v>
      </c>
      <c r="I30" s="119">
        <v>0</v>
      </c>
      <c r="J30" s="119">
        <v>0</v>
      </c>
      <c r="K30" s="104">
        <f t="shared" si="1"/>
        <v>636508471</v>
      </c>
    </row>
    <row r="31" spans="1:11" x14ac:dyDescent="0.35">
      <c r="A31" s="120" t="s">
        <v>52</v>
      </c>
      <c r="B31" s="121" t="s">
        <v>215</v>
      </c>
      <c r="C31" s="27">
        <f t="shared" ref="C31:F31" si="12">C29-C30</f>
        <v>1644917345</v>
      </c>
      <c r="D31" s="27">
        <f t="shared" si="12"/>
        <v>23874624</v>
      </c>
      <c r="E31" s="27">
        <f t="shared" si="12"/>
        <v>0</v>
      </c>
      <c r="F31" s="27">
        <f t="shared" si="12"/>
        <v>1668791969</v>
      </c>
      <c r="G31" s="122" t="s">
        <v>215</v>
      </c>
      <c r="H31" s="27">
        <f>H29-H30</f>
        <v>1600069969</v>
      </c>
      <c r="I31" s="27">
        <f t="shared" ref="I31:J31" si="13">I29-I30</f>
        <v>68722000</v>
      </c>
      <c r="J31" s="27">
        <f t="shared" si="13"/>
        <v>0</v>
      </c>
      <c r="K31" s="123">
        <f t="shared" si="1"/>
        <v>1668791969</v>
      </c>
    </row>
    <row r="33" spans="6:11" x14ac:dyDescent="0.35">
      <c r="F33" s="12"/>
      <c r="H33" s="12"/>
      <c r="K33" s="12"/>
    </row>
  </sheetData>
  <mergeCells count="3">
    <mergeCell ref="H1:K2"/>
    <mergeCell ref="A2:G2"/>
    <mergeCell ref="J3:K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H1" sqref="H1:K2"/>
    </sheetView>
  </sheetViews>
  <sheetFormatPr defaultRowHeight="14.5" x14ac:dyDescent="0.35"/>
  <cols>
    <col min="1" max="1" width="6.26953125" bestFit="1" customWidth="1"/>
    <col min="2" max="2" width="41" bestFit="1" customWidth="1"/>
    <col min="7" max="7" width="40.81640625" bestFit="1" customWidth="1"/>
  </cols>
  <sheetData>
    <row r="1" spans="1:11" x14ac:dyDescent="0.35">
      <c r="A1" s="81"/>
      <c r="B1" s="81"/>
      <c r="C1" s="81"/>
      <c r="D1" s="81"/>
      <c r="E1" s="81"/>
      <c r="F1" s="81"/>
      <c r="G1" s="81"/>
      <c r="H1" s="209" t="s">
        <v>689</v>
      </c>
      <c r="I1" s="209"/>
      <c r="J1" s="209"/>
      <c r="K1" s="209"/>
    </row>
    <row r="2" spans="1:11" x14ac:dyDescent="0.35">
      <c r="A2" s="287" t="s">
        <v>667</v>
      </c>
      <c r="B2" s="287"/>
      <c r="C2" s="287"/>
      <c r="D2" s="287"/>
      <c r="E2" s="287"/>
      <c r="F2" s="287"/>
      <c r="G2" s="287"/>
      <c r="H2" s="210"/>
      <c r="I2" s="210"/>
      <c r="J2" s="210"/>
      <c r="K2" s="210"/>
    </row>
    <row r="3" spans="1:11" x14ac:dyDescent="0.35">
      <c r="A3" s="80"/>
      <c r="B3" s="80"/>
      <c r="C3" s="80"/>
      <c r="D3" s="80"/>
      <c r="E3" s="80"/>
      <c r="F3" s="80"/>
      <c r="G3" s="80"/>
      <c r="H3" s="80"/>
      <c r="I3" s="90"/>
      <c r="J3" s="213" t="s">
        <v>95</v>
      </c>
      <c r="K3" s="213"/>
    </row>
    <row r="4" spans="1:11" ht="31.5" x14ac:dyDescent="0.35">
      <c r="A4" s="98" t="s">
        <v>1</v>
      </c>
      <c r="B4" s="98" t="s">
        <v>2</v>
      </c>
      <c r="C4" s="99" t="s">
        <v>97</v>
      </c>
      <c r="D4" s="99" t="s">
        <v>98</v>
      </c>
      <c r="E4" s="99" t="s">
        <v>99</v>
      </c>
      <c r="F4" s="99" t="s">
        <v>100</v>
      </c>
      <c r="G4" s="98" t="s">
        <v>2</v>
      </c>
      <c r="H4" s="99" t="s">
        <v>97</v>
      </c>
      <c r="I4" s="99" t="s">
        <v>98</v>
      </c>
      <c r="J4" s="99" t="s">
        <v>99</v>
      </c>
      <c r="K4" s="99" t="s">
        <v>100</v>
      </c>
    </row>
    <row r="5" spans="1:11" x14ac:dyDescent="0.35">
      <c r="A5" s="34" t="s">
        <v>4</v>
      </c>
      <c r="B5" s="83" t="s">
        <v>217</v>
      </c>
      <c r="C5" s="100">
        <v>0</v>
      </c>
      <c r="D5" s="100">
        <v>0</v>
      </c>
      <c r="E5" s="100">
        <v>0</v>
      </c>
      <c r="F5" s="101">
        <f>C5+D5+E5</f>
        <v>0</v>
      </c>
      <c r="G5" s="102" t="s">
        <v>77</v>
      </c>
      <c r="H5" s="101">
        <f>'1. melléklet'!F49</f>
        <v>49850375</v>
      </c>
      <c r="I5" s="103"/>
      <c r="J5" s="103"/>
      <c r="K5" s="104">
        <f>H5+I5+J5</f>
        <v>49850375</v>
      </c>
    </row>
    <row r="6" spans="1:11" x14ac:dyDescent="0.35">
      <c r="A6" s="34" t="s">
        <v>6</v>
      </c>
      <c r="B6" s="83" t="s">
        <v>27</v>
      </c>
      <c r="C6" s="100">
        <f>'1. melléklet'!C21</f>
        <v>51811024</v>
      </c>
      <c r="D6" s="100">
        <f>'1. melléklet'!D21</f>
        <v>0</v>
      </c>
      <c r="E6" s="100">
        <v>0</v>
      </c>
      <c r="F6" s="101">
        <f t="shared" ref="F6:F8" si="0">C6+D6+E6</f>
        <v>51811024</v>
      </c>
      <c r="G6" s="73" t="s">
        <v>79</v>
      </c>
      <c r="H6" s="103">
        <f>'1. melléklet'!F50</f>
        <v>8086025</v>
      </c>
      <c r="I6" s="103">
        <v>0</v>
      </c>
      <c r="J6" s="103">
        <v>0</v>
      </c>
      <c r="K6" s="104">
        <f t="shared" ref="K6:K31" si="1">H6+I6+J6</f>
        <v>8086025</v>
      </c>
    </row>
    <row r="7" spans="1:11" x14ac:dyDescent="0.35">
      <c r="A7" s="34" t="s">
        <v>16</v>
      </c>
      <c r="B7" s="83" t="s">
        <v>31</v>
      </c>
      <c r="C7" s="100">
        <v>0</v>
      </c>
      <c r="D7" s="100">
        <v>0</v>
      </c>
      <c r="E7" s="100">
        <v>0</v>
      </c>
      <c r="F7" s="101">
        <f t="shared" si="0"/>
        <v>0</v>
      </c>
      <c r="G7" s="102" t="s">
        <v>218</v>
      </c>
      <c r="H7" s="101">
        <v>0</v>
      </c>
      <c r="I7" s="103">
        <v>0</v>
      </c>
      <c r="J7" s="103">
        <v>0</v>
      </c>
      <c r="K7" s="104">
        <f t="shared" si="1"/>
        <v>0</v>
      </c>
    </row>
    <row r="8" spans="1:11" x14ac:dyDescent="0.35">
      <c r="A8" s="34" t="s">
        <v>18</v>
      </c>
      <c r="B8" s="83" t="s">
        <v>219</v>
      </c>
      <c r="C8" s="100">
        <v>0</v>
      </c>
      <c r="D8" s="100">
        <v>0</v>
      </c>
      <c r="E8" s="100">
        <v>0</v>
      </c>
      <c r="F8" s="101">
        <f t="shared" si="0"/>
        <v>0</v>
      </c>
      <c r="G8" s="73"/>
      <c r="H8" s="103"/>
      <c r="I8" s="103"/>
      <c r="J8" s="103"/>
      <c r="K8" s="104"/>
    </row>
    <row r="9" spans="1:11" x14ac:dyDescent="0.35">
      <c r="A9" s="34" t="s">
        <v>24</v>
      </c>
      <c r="B9" s="83"/>
      <c r="C9" s="100"/>
      <c r="D9" s="105"/>
      <c r="E9" s="105"/>
      <c r="F9" s="124"/>
      <c r="G9" s="73"/>
      <c r="H9" s="103"/>
      <c r="I9" s="103"/>
      <c r="J9" s="103"/>
      <c r="K9" s="104"/>
    </row>
    <row r="10" spans="1:11" x14ac:dyDescent="0.35">
      <c r="A10" s="34" t="s">
        <v>26</v>
      </c>
      <c r="B10" s="25"/>
      <c r="C10" s="100"/>
      <c r="D10" s="105"/>
      <c r="E10" s="105"/>
      <c r="F10" s="124"/>
      <c r="G10" s="73"/>
      <c r="H10" s="103"/>
      <c r="I10" s="103"/>
      <c r="J10" s="103"/>
      <c r="K10" s="104"/>
    </row>
    <row r="11" spans="1:11" x14ac:dyDescent="0.35">
      <c r="A11" s="34" t="s">
        <v>28</v>
      </c>
      <c r="B11" s="25"/>
      <c r="C11" s="100"/>
      <c r="D11" s="105"/>
      <c r="E11" s="105"/>
      <c r="F11" s="124"/>
      <c r="G11" s="73"/>
      <c r="H11" s="103"/>
      <c r="I11" s="103"/>
      <c r="J11" s="103"/>
      <c r="K11" s="104"/>
    </row>
    <row r="12" spans="1:11" x14ac:dyDescent="0.35">
      <c r="A12" s="34" t="s">
        <v>30</v>
      </c>
      <c r="B12" s="25"/>
      <c r="C12" s="105"/>
      <c r="D12" s="105"/>
      <c r="E12" s="105"/>
      <c r="F12" s="101"/>
      <c r="G12" s="73"/>
      <c r="H12" s="103"/>
      <c r="I12" s="103"/>
      <c r="J12" s="103"/>
      <c r="K12" s="104"/>
    </row>
    <row r="13" spans="1:11" x14ac:dyDescent="0.35">
      <c r="A13" s="34" t="s">
        <v>32</v>
      </c>
      <c r="B13" s="25"/>
      <c r="C13" s="100"/>
      <c r="D13" s="105"/>
      <c r="E13" s="105"/>
      <c r="F13" s="124"/>
      <c r="G13" s="73"/>
      <c r="H13" s="103"/>
      <c r="I13" s="103"/>
      <c r="J13" s="103"/>
      <c r="K13" s="104"/>
    </row>
    <row r="14" spans="1:11" x14ac:dyDescent="0.35">
      <c r="A14" s="34" t="s">
        <v>34</v>
      </c>
      <c r="B14" s="25"/>
      <c r="C14" s="105"/>
      <c r="D14" s="105"/>
      <c r="E14" s="105"/>
      <c r="F14" s="101"/>
      <c r="G14" s="73"/>
      <c r="H14" s="103"/>
      <c r="I14" s="103"/>
      <c r="J14" s="103"/>
      <c r="K14" s="104"/>
    </row>
    <row r="15" spans="1:11" x14ac:dyDescent="0.35">
      <c r="A15" s="34" t="s">
        <v>36</v>
      </c>
      <c r="B15" s="106"/>
      <c r="C15" s="107"/>
      <c r="D15" s="107"/>
      <c r="E15" s="107"/>
      <c r="F15" s="124"/>
      <c r="G15" s="109"/>
      <c r="H15" s="110"/>
      <c r="I15" s="110"/>
      <c r="J15" s="110"/>
      <c r="K15" s="104"/>
    </row>
    <row r="16" spans="1:11" x14ac:dyDescent="0.35">
      <c r="A16" s="34" t="s">
        <v>38</v>
      </c>
      <c r="B16" s="25" t="s">
        <v>220</v>
      </c>
      <c r="C16" s="100">
        <f>C5+C6+C7+C8</f>
        <v>51811024</v>
      </c>
      <c r="D16" s="100">
        <f t="shared" ref="D16:E16" si="2">D5+D6+D7+D8</f>
        <v>0</v>
      </c>
      <c r="E16" s="100">
        <f t="shared" si="2"/>
        <v>0</v>
      </c>
      <c r="F16" s="101">
        <f>C16+D16+E16</f>
        <v>51811024</v>
      </c>
      <c r="G16" s="25" t="s">
        <v>186</v>
      </c>
      <c r="H16" s="103">
        <v>0</v>
      </c>
      <c r="I16" s="103">
        <f t="shared" ref="I16:J16" si="3">I5+I6+I7</f>
        <v>0</v>
      </c>
      <c r="J16" s="103">
        <f t="shared" si="3"/>
        <v>0</v>
      </c>
      <c r="K16" s="104">
        <f t="shared" si="1"/>
        <v>0</v>
      </c>
    </row>
    <row r="17" spans="1:11" x14ac:dyDescent="0.35">
      <c r="A17" s="7" t="s">
        <v>40</v>
      </c>
      <c r="B17" s="25" t="s">
        <v>187</v>
      </c>
      <c r="C17" s="100">
        <f>C21</f>
        <v>6125376</v>
      </c>
      <c r="D17" s="100">
        <f t="shared" ref="D17:E17" si="4">D18+D19+D20+D21</f>
        <v>0</v>
      </c>
      <c r="E17" s="100">
        <f t="shared" si="4"/>
        <v>0</v>
      </c>
      <c r="F17" s="101">
        <f t="shared" ref="F17:F31" si="5">C17+D17+E17</f>
        <v>6125376</v>
      </c>
      <c r="G17" s="83" t="s">
        <v>188</v>
      </c>
      <c r="H17" s="103"/>
      <c r="I17" s="103">
        <v>0</v>
      </c>
      <c r="J17" s="103">
        <v>0</v>
      </c>
      <c r="K17" s="104">
        <f t="shared" si="1"/>
        <v>0</v>
      </c>
    </row>
    <row r="18" spans="1:11" x14ac:dyDescent="0.35">
      <c r="A18" s="7" t="s">
        <v>189</v>
      </c>
      <c r="B18" s="83" t="s">
        <v>190</v>
      </c>
      <c r="C18" s="100">
        <v>0</v>
      </c>
      <c r="D18" s="100">
        <f>'2. melléklet'!D47</f>
        <v>0</v>
      </c>
      <c r="E18" s="100">
        <v>0</v>
      </c>
      <c r="F18" s="101">
        <f t="shared" si="5"/>
        <v>0</v>
      </c>
      <c r="G18" s="83" t="s">
        <v>221</v>
      </c>
      <c r="H18" s="103"/>
      <c r="I18" s="103">
        <v>0</v>
      </c>
      <c r="J18" s="103">
        <v>0</v>
      </c>
      <c r="K18" s="104">
        <f t="shared" si="1"/>
        <v>0</v>
      </c>
    </row>
    <row r="19" spans="1:11" x14ac:dyDescent="0.35">
      <c r="A19" s="7" t="s">
        <v>192</v>
      </c>
      <c r="B19" s="83" t="s">
        <v>193</v>
      </c>
      <c r="C19" s="100"/>
      <c r="D19" s="100">
        <v>0</v>
      </c>
      <c r="E19" s="100">
        <v>0</v>
      </c>
      <c r="F19" s="101">
        <f t="shared" si="5"/>
        <v>0</v>
      </c>
      <c r="G19" s="83" t="s">
        <v>194</v>
      </c>
      <c r="H19" s="103"/>
      <c r="I19" s="103">
        <v>0</v>
      </c>
      <c r="J19" s="103">
        <v>0</v>
      </c>
      <c r="K19" s="104">
        <f t="shared" si="1"/>
        <v>0</v>
      </c>
    </row>
    <row r="20" spans="1:11" x14ac:dyDescent="0.35">
      <c r="A20" s="7" t="s">
        <v>195</v>
      </c>
      <c r="B20" s="83" t="s">
        <v>196</v>
      </c>
      <c r="C20" s="100"/>
      <c r="D20" s="100">
        <v>0</v>
      </c>
      <c r="E20" s="100">
        <v>0</v>
      </c>
      <c r="F20" s="101">
        <f t="shared" si="5"/>
        <v>0</v>
      </c>
      <c r="G20" s="83" t="s">
        <v>197</v>
      </c>
      <c r="H20" s="103"/>
      <c r="I20" s="103">
        <v>0</v>
      </c>
      <c r="J20" s="103">
        <v>0</v>
      </c>
      <c r="K20" s="104">
        <f t="shared" si="1"/>
        <v>0</v>
      </c>
    </row>
    <row r="21" spans="1:11" x14ac:dyDescent="0.35">
      <c r="A21" s="7" t="s">
        <v>198</v>
      </c>
      <c r="B21" s="83" t="s">
        <v>199</v>
      </c>
      <c r="C21" s="100">
        <v>6125376</v>
      </c>
      <c r="D21" s="100">
        <v>0</v>
      </c>
      <c r="E21" s="100">
        <v>0</v>
      </c>
      <c r="F21" s="101">
        <f t="shared" si="5"/>
        <v>6125376</v>
      </c>
      <c r="G21" s="83" t="s">
        <v>200</v>
      </c>
      <c r="H21" s="103"/>
      <c r="I21" s="103">
        <v>0</v>
      </c>
      <c r="J21" s="103">
        <v>0</v>
      </c>
      <c r="K21" s="104">
        <f t="shared" si="1"/>
        <v>0</v>
      </c>
    </row>
    <row r="22" spans="1:11" x14ac:dyDescent="0.35">
      <c r="A22" s="7" t="s">
        <v>44</v>
      </c>
      <c r="B22" s="25" t="s">
        <v>201</v>
      </c>
      <c r="C22" s="100">
        <f>C23+C24+C25+C26+C27</f>
        <v>0</v>
      </c>
      <c r="D22" s="100">
        <f t="shared" ref="D22:E22" si="6">D23+D24+D25+D26+D27</f>
        <v>0</v>
      </c>
      <c r="E22" s="100">
        <f t="shared" si="6"/>
        <v>0</v>
      </c>
      <c r="F22" s="101">
        <f t="shared" si="5"/>
        <v>0</v>
      </c>
      <c r="G22" s="83" t="s">
        <v>222</v>
      </c>
      <c r="H22" s="103"/>
      <c r="I22" s="103">
        <v>0</v>
      </c>
      <c r="J22" s="103">
        <v>0</v>
      </c>
      <c r="K22" s="104">
        <f t="shared" si="1"/>
        <v>0</v>
      </c>
    </row>
    <row r="23" spans="1:11" x14ac:dyDescent="0.35">
      <c r="A23" s="7" t="s">
        <v>203</v>
      </c>
      <c r="B23" s="83" t="s">
        <v>223</v>
      </c>
      <c r="C23" s="100"/>
      <c r="D23" s="100">
        <v>0</v>
      </c>
      <c r="E23" s="100">
        <v>0</v>
      </c>
      <c r="F23" s="101">
        <f t="shared" si="5"/>
        <v>0</v>
      </c>
      <c r="G23" s="83" t="s">
        <v>205</v>
      </c>
      <c r="H23" s="103"/>
      <c r="I23" s="103">
        <v>0</v>
      </c>
      <c r="J23" s="103">
        <v>0</v>
      </c>
      <c r="K23" s="104">
        <f t="shared" si="1"/>
        <v>0</v>
      </c>
    </row>
    <row r="24" spans="1:11" x14ac:dyDescent="0.35">
      <c r="A24" s="7" t="s">
        <v>206</v>
      </c>
      <c r="B24" s="111" t="s">
        <v>224</v>
      </c>
      <c r="C24" s="108"/>
      <c r="D24" s="108">
        <v>0</v>
      </c>
      <c r="E24" s="108">
        <v>0</v>
      </c>
      <c r="F24" s="101">
        <f t="shared" si="5"/>
        <v>0</v>
      </c>
      <c r="G24" s="111" t="s">
        <v>225</v>
      </c>
      <c r="H24" s="112"/>
      <c r="I24" s="112">
        <v>0</v>
      </c>
      <c r="J24" s="112">
        <v>0</v>
      </c>
      <c r="K24" s="104">
        <f t="shared" si="1"/>
        <v>0</v>
      </c>
    </row>
    <row r="25" spans="1:11" x14ac:dyDescent="0.35">
      <c r="A25" s="7" t="s">
        <v>208</v>
      </c>
      <c r="B25" s="83" t="s">
        <v>226</v>
      </c>
      <c r="C25" s="100"/>
      <c r="D25" s="100">
        <v>0</v>
      </c>
      <c r="E25" s="100">
        <v>0</v>
      </c>
      <c r="F25" s="101">
        <f t="shared" si="5"/>
        <v>0</v>
      </c>
      <c r="G25" s="25"/>
      <c r="H25" s="114"/>
      <c r="I25" s="114"/>
      <c r="J25" s="114"/>
      <c r="K25" s="104"/>
    </row>
    <row r="26" spans="1:11" x14ac:dyDescent="0.35">
      <c r="A26" s="7"/>
      <c r="B26" s="56" t="s">
        <v>227</v>
      </c>
      <c r="C26" s="103"/>
      <c r="D26" s="103">
        <v>0</v>
      </c>
      <c r="E26" s="103">
        <v>0</v>
      </c>
      <c r="F26" s="101">
        <f t="shared" si="5"/>
        <v>0</v>
      </c>
      <c r="G26" s="56"/>
      <c r="H26" s="101"/>
      <c r="I26" s="125"/>
      <c r="J26" s="125"/>
      <c r="K26" s="104"/>
    </row>
    <row r="27" spans="1:11" x14ac:dyDescent="0.35">
      <c r="A27" s="7"/>
      <c r="B27" s="56" t="s">
        <v>209</v>
      </c>
      <c r="C27" s="126"/>
      <c r="D27" s="103">
        <v>0</v>
      </c>
      <c r="E27" s="103">
        <v>0</v>
      </c>
      <c r="F27" s="101">
        <f t="shared" si="5"/>
        <v>0</v>
      </c>
      <c r="G27" s="68"/>
      <c r="H27" s="114"/>
      <c r="I27" s="114"/>
      <c r="J27" s="114"/>
      <c r="K27" s="104"/>
    </row>
    <row r="28" spans="1:11" x14ac:dyDescent="0.35">
      <c r="A28" s="115" t="s">
        <v>46</v>
      </c>
      <c r="B28" s="25" t="s">
        <v>228</v>
      </c>
      <c r="C28" s="9">
        <f>C16+C17</f>
        <v>57936400</v>
      </c>
      <c r="D28" s="9">
        <f t="shared" ref="D28:E28" si="7">D17+D22</f>
        <v>0</v>
      </c>
      <c r="E28" s="9">
        <f t="shared" si="7"/>
        <v>0</v>
      </c>
      <c r="F28" s="101">
        <f t="shared" si="5"/>
        <v>57936400</v>
      </c>
      <c r="G28" s="25" t="s">
        <v>229</v>
      </c>
      <c r="H28" s="9">
        <f>H5+H6</f>
        <v>57936400</v>
      </c>
      <c r="I28" s="9">
        <f t="shared" ref="I28:J28" si="8">I17+I18+I19+I20+I21+I22+I23+I24+I25+I26+I27</f>
        <v>0</v>
      </c>
      <c r="J28" s="9">
        <f t="shared" si="8"/>
        <v>0</v>
      </c>
      <c r="K28" s="104">
        <f t="shared" si="1"/>
        <v>57936400</v>
      </c>
    </row>
    <row r="29" spans="1:11" x14ac:dyDescent="0.35">
      <c r="A29" s="116" t="s">
        <v>48</v>
      </c>
      <c r="B29" s="117" t="s">
        <v>212</v>
      </c>
      <c r="C29" s="36">
        <f>C28</f>
        <v>57936400</v>
      </c>
      <c r="D29" s="36">
        <f>D16+D28</f>
        <v>0</v>
      </c>
      <c r="E29" s="36">
        <f>E16+E28</f>
        <v>0</v>
      </c>
      <c r="F29" s="101">
        <f t="shared" si="5"/>
        <v>57936400</v>
      </c>
      <c r="G29" s="117" t="s">
        <v>213</v>
      </c>
      <c r="H29" s="9">
        <f>H28+H16</f>
        <v>57936400</v>
      </c>
      <c r="I29" s="9">
        <f t="shared" ref="I29:J29" si="9">I16+I28</f>
        <v>0</v>
      </c>
      <c r="J29" s="9">
        <f t="shared" si="9"/>
        <v>0</v>
      </c>
      <c r="K29" s="104">
        <f t="shared" si="1"/>
        <v>57936400</v>
      </c>
    </row>
    <row r="30" spans="1:11" x14ac:dyDescent="0.35">
      <c r="A30" s="118" t="s">
        <v>50</v>
      </c>
      <c r="B30" s="59" t="s">
        <v>214</v>
      </c>
      <c r="C30" s="65"/>
      <c r="D30" s="65">
        <v>0</v>
      </c>
      <c r="E30" s="65">
        <v>0</v>
      </c>
      <c r="F30" s="101">
        <f t="shared" si="5"/>
        <v>0</v>
      </c>
      <c r="G30" s="59" t="s">
        <v>214</v>
      </c>
      <c r="H30" s="65"/>
      <c r="I30" s="127">
        <v>0</v>
      </c>
      <c r="J30" s="127">
        <v>0</v>
      </c>
      <c r="K30" s="104">
        <f t="shared" si="1"/>
        <v>0</v>
      </c>
    </row>
    <row r="31" spans="1:11" x14ac:dyDescent="0.35">
      <c r="A31" s="120" t="s">
        <v>52</v>
      </c>
      <c r="B31" s="121" t="s">
        <v>215</v>
      </c>
      <c r="C31" s="27">
        <f>C29-C30</f>
        <v>57936400</v>
      </c>
      <c r="D31" s="27">
        <f t="shared" ref="D31:E31" si="10">D29-D30</f>
        <v>0</v>
      </c>
      <c r="E31" s="27">
        <f t="shared" si="10"/>
        <v>0</v>
      </c>
      <c r="F31" s="124">
        <f t="shared" si="5"/>
        <v>57936400</v>
      </c>
      <c r="G31" s="122" t="s">
        <v>215</v>
      </c>
      <c r="H31" s="27">
        <f>H29-H30</f>
        <v>57936400</v>
      </c>
      <c r="I31" s="27">
        <f t="shared" ref="I31:J31" si="11">I29-I30</f>
        <v>0</v>
      </c>
      <c r="J31" s="27">
        <f t="shared" si="11"/>
        <v>0</v>
      </c>
      <c r="K31" s="123">
        <f t="shared" si="1"/>
        <v>57936400</v>
      </c>
    </row>
  </sheetData>
  <mergeCells count="3">
    <mergeCell ref="H1:K2"/>
    <mergeCell ref="A2:G2"/>
    <mergeCell ref="J3:K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="90" zoomScaleNormal="90" workbookViewId="0">
      <selection activeCell="M1" sqref="M1:O2"/>
    </sheetView>
  </sheetViews>
  <sheetFormatPr defaultRowHeight="14.5" x14ac:dyDescent="0.35"/>
  <cols>
    <col min="1" max="1" width="4" bestFit="1" customWidth="1"/>
    <col min="2" max="2" width="42.81640625" bestFit="1" customWidth="1"/>
    <col min="3" max="6" width="9.81640625" bestFit="1" customWidth="1"/>
    <col min="7" max="14" width="11" bestFit="1" customWidth="1"/>
    <col min="15" max="15" width="10.453125" bestFit="1" customWidth="1"/>
    <col min="16" max="16" width="13.54296875" bestFit="1" customWidth="1"/>
    <col min="17" max="17" width="10.81640625" bestFit="1" customWidth="1"/>
  </cols>
  <sheetData>
    <row r="1" spans="1:17" x14ac:dyDescent="0.35">
      <c r="A1" s="283"/>
      <c r="B1" s="283"/>
      <c r="C1" s="283"/>
      <c r="D1" s="283"/>
      <c r="E1" s="283"/>
      <c r="F1" s="38"/>
      <c r="G1" s="38"/>
      <c r="H1" s="38"/>
      <c r="M1" s="288" t="s">
        <v>690</v>
      </c>
      <c r="N1" s="288"/>
      <c r="O1" s="288"/>
    </row>
    <row r="2" spans="1:17" ht="20.25" customHeight="1" x14ac:dyDescent="0.35">
      <c r="A2" s="283" t="s">
        <v>245</v>
      </c>
      <c r="B2" s="283"/>
      <c r="C2" s="283"/>
      <c r="D2" s="283"/>
      <c r="E2" s="283"/>
      <c r="F2" s="128"/>
      <c r="G2" s="128"/>
      <c r="H2" s="128"/>
      <c r="M2" s="288"/>
      <c r="N2" s="288"/>
      <c r="O2" s="288"/>
    </row>
    <row r="3" spans="1:17" x14ac:dyDescent="0.35">
      <c r="A3" s="1"/>
      <c r="B3" s="129"/>
      <c r="C3" s="4"/>
      <c r="D3" s="4"/>
      <c r="E3" s="4"/>
      <c r="F3" s="4"/>
      <c r="G3" s="4"/>
      <c r="H3" s="3"/>
      <c r="N3" s="289" t="s">
        <v>95</v>
      </c>
      <c r="O3" s="289"/>
    </row>
    <row r="4" spans="1:17" x14ac:dyDescent="0.35">
      <c r="A4" s="86" t="s">
        <v>102</v>
      </c>
      <c r="B4" s="130" t="s">
        <v>2</v>
      </c>
      <c r="C4" s="130" t="s">
        <v>230</v>
      </c>
      <c r="D4" s="86" t="s">
        <v>231</v>
      </c>
      <c r="E4" s="86" t="s">
        <v>232</v>
      </c>
      <c r="F4" s="86" t="s">
        <v>233</v>
      </c>
      <c r="G4" s="86" t="s">
        <v>234</v>
      </c>
      <c r="H4" s="131" t="s">
        <v>235</v>
      </c>
      <c r="I4" s="132" t="s">
        <v>236</v>
      </c>
      <c r="J4" s="132" t="s">
        <v>237</v>
      </c>
      <c r="K4" s="132" t="s">
        <v>238</v>
      </c>
      <c r="L4" s="132" t="s">
        <v>239</v>
      </c>
      <c r="M4" s="132" t="s">
        <v>240</v>
      </c>
      <c r="N4" s="132" t="s">
        <v>241</v>
      </c>
      <c r="O4" s="132" t="s">
        <v>242</v>
      </c>
    </row>
    <row r="5" spans="1:17" x14ac:dyDescent="0.35">
      <c r="A5" s="7" t="s">
        <v>4</v>
      </c>
      <c r="B5" s="8" t="s">
        <v>5</v>
      </c>
      <c r="C5" s="9">
        <v>61707251</v>
      </c>
      <c r="D5" s="9">
        <v>61707251</v>
      </c>
      <c r="E5" s="9">
        <v>61707251</v>
      </c>
      <c r="F5" s="9">
        <v>61707251</v>
      </c>
      <c r="G5" s="9">
        <v>61707251</v>
      </c>
      <c r="H5" s="9">
        <v>61707251</v>
      </c>
      <c r="I5" s="9">
        <v>61707251</v>
      </c>
      <c r="J5" s="9">
        <v>61707251</v>
      </c>
      <c r="K5" s="9">
        <v>61707251</v>
      </c>
      <c r="L5" s="9">
        <v>61707252</v>
      </c>
      <c r="M5" s="9">
        <v>61707252</v>
      </c>
      <c r="N5" s="9">
        <v>61707252</v>
      </c>
      <c r="O5" s="27">
        <f t="shared" ref="O5:O33" si="0">SUM(C5:N5)</f>
        <v>740487015</v>
      </c>
      <c r="P5" s="12"/>
    </row>
    <row r="6" spans="1:17" x14ac:dyDescent="0.35">
      <c r="A6" s="7" t="s">
        <v>6</v>
      </c>
      <c r="B6" s="8" t="s">
        <v>7</v>
      </c>
      <c r="C6" s="9">
        <v>4863658</v>
      </c>
      <c r="D6" s="9">
        <v>4863658</v>
      </c>
      <c r="E6" s="9">
        <v>4863658</v>
      </c>
      <c r="F6" s="9">
        <v>4863658</v>
      </c>
      <c r="G6" s="9">
        <v>4863659</v>
      </c>
      <c r="H6" s="9">
        <v>4863659</v>
      </c>
      <c r="I6" s="9">
        <v>4863659</v>
      </c>
      <c r="J6" s="9">
        <v>4863659</v>
      </c>
      <c r="K6" s="9">
        <v>4863659</v>
      </c>
      <c r="L6" s="9">
        <v>4863659</v>
      </c>
      <c r="M6" s="9">
        <v>4863659</v>
      </c>
      <c r="N6" s="9">
        <v>4863659</v>
      </c>
      <c r="O6" s="27">
        <f t="shared" si="0"/>
        <v>58363904</v>
      </c>
      <c r="P6" s="12"/>
    </row>
    <row r="7" spans="1:17" x14ac:dyDescent="0.35">
      <c r="A7" s="7" t="s">
        <v>8</v>
      </c>
      <c r="B7" s="8" t="s">
        <v>9</v>
      </c>
      <c r="C7" s="9">
        <v>4863658</v>
      </c>
      <c r="D7" s="9">
        <v>4863658</v>
      </c>
      <c r="E7" s="9">
        <v>4863658</v>
      </c>
      <c r="F7" s="9">
        <v>4863658</v>
      </c>
      <c r="G7" s="9">
        <v>4863659</v>
      </c>
      <c r="H7" s="9">
        <v>4863659</v>
      </c>
      <c r="I7" s="9">
        <v>4863659</v>
      </c>
      <c r="J7" s="9">
        <v>4863659</v>
      </c>
      <c r="K7" s="9">
        <v>4863659</v>
      </c>
      <c r="L7" s="9">
        <v>4863659</v>
      </c>
      <c r="M7" s="9">
        <v>4863659</v>
      </c>
      <c r="N7" s="9">
        <v>4863659</v>
      </c>
      <c r="O7" s="27">
        <f t="shared" si="0"/>
        <v>58363904</v>
      </c>
      <c r="P7" s="12"/>
    </row>
    <row r="8" spans="1:17" x14ac:dyDescent="0.35">
      <c r="A8" s="7" t="s">
        <v>10</v>
      </c>
      <c r="B8" s="8" t="s">
        <v>11</v>
      </c>
      <c r="C8" s="9">
        <v>3346700</v>
      </c>
      <c r="D8" s="9">
        <v>3346700</v>
      </c>
      <c r="E8" s="9">
        <v>3346700</v>
      </c>
      <c r="F8" s="9">
        <v>3346700</v>
      </c>
      <c r="G8" s="9">
        <v>3346700</v>
      </c>
      <c r="H8" s="9">
        <v>3346700</v>
      </c>
      <c r="I8" s="9">
        <v>3346700</v>
      </c>
      <c r="J8" s="9">
        <v>3346700</v>
      </c>
      <c r="K8" s="9">
        <v>3346700</v>
      </c>
      <c r="L8" s="9">
        <v>3346700</v>
      </c>
      <c r="M8" s="9">
        <v>3346700</v>
      </c>
      <c r="N8" s="9">
        <v>3346700</v>
      </c>
      <c r="O8" s="27">
        <f t="shared" si="0"/>
        <v>40160400</v>
      </c>
      <c r="P8" s="12"/>
    </row>
    <row r="9" spans="1:17" x14ac:dyDescent="0.35">
      <c r="A9" s="7" t="s">
        <v>12</v>
      </c>
      <c r="B9" s="8" t="s">
        <v>13</v>
      </c>
      <c r="C9" s="9"/>
      <c r="D9" s="9"/>
      <c r="E9" s="9"/>
      <c r="F9" s="9"/>
      <c r="G9" s="9"/>
      <c r="H9" s="9"/>
      <c r="I9" s="36"/>
      <c r="J9" s="36"/>
      <c r="K9" s="36"/>
      <c r="L9" s="36"/>
      <c r="M9" s="36"/>
      <c r="N9" s="36"/>
      <c r="O9" s="27">
        <f t="shared" si="0"/>
        <v>0</v>
      </c>
    </row>
    <row r="10" spans="1:17" x14ac:dyDescent="0.35">
      <c r="A10" s="7" t="s">
        <v>14</v>
      </c>
      <c r="B10" s="8" t="s">
        <v>15</v>
      </c>
      <c r="C10" s="9">
        <v>1516958</v>
      </c>
      <c r="D10" s="9">
        <v>1516958</v>
      </c>
      <c r="E10" s="9">
        <v>1516958</v>
      </c>
      <c r="F10" s="9">
        <v>1516958</v>
      </c>
      <c r="G10" s="9">
        <v>1516959</v>
      </c>
      <c r="H10" s="9">
        <v>1516959</v>
      </c>
      <c r="I10" s="9">
        <v>1516959</v>
      </c>
      <c r="J10" s="9">
        <v>1516959</v>
      </c>
      <c r="K10" s="9">
        <v>1516959</v>
      </c>
      <c r="L10" s="9">
        <v>1516959</v>
      </c>
      <c r="M10" s="9">
        <v>1516959</v>
      </c>
      <c r="N10" s="9">
        <v>1516959</v>
      </c>
      <c r="O10" s="27">
        <f t="shared" si="0"/>
        <v>18203504</v>
      </c>
      <c r="P10" s="12"/>
    </row>
    <row r="11" spans="1:17" x14ac:dyDescent="0.35">
      <c r="A11" s="7" t="s">
        <v>16</v>
      </c>
      <c r="B11" s="8" t="s">
        <v>17</v>
      </c>
      <c r="C11" s="9"/>
      <c r="D11" s="9"/>
      <c r="E11" s="9"/>
      <c r="F11" s="9"/>
      <c r="G11" s="9"/>
      <c r="H11" s="9"/>
      <c r="I11" s="36"/>
      <c r="J11" s="36"/>
      <c r="K11" s="36"/>
      <c r="L11" s="36"/>
      <c r="M11" s="36"/>
      <c r="N11" s="23"/>
      <c r="O11" s="27">
        <f t="shared" si="0"/>
        <v>0</v>
      </c>
    </row>
    <row r="12" spans="1:17" x14ac:dyDescent="0.35">
      <c r="A12" s="7" t="s">
        <v>18</v>
      </c>
      <c r="B12" s="8" t="s">
        <v>19</v>
      </c>
      <c r="C12" s="9">
        <f>SUM(C13:C19)</f>
        <v>35741667</v>
      </c>
      <c r="D12" s="9">
        <f t="shared" ref="D12:N12" si="1">SUM(D13:D19)</f>
        <v>36741667</v>
      </c>
      <c r="E12" s="9">
        <f t="shared" si="1"/>
        <v>103791666</v>
      </c>
      <c r="F12" s="9">
        <f t="shared" si="1"/>
        <v>32741667</v>
      </c>
      <c r="G12" s="9">
        <f t="shared" si="1"/>
        <v>32741667</v>
      </c>
      <c r="H12" s="9">
        <f t="shared" si="1"/>
        <v>35741667</v>
      </c>
      <c r="I12" s="9">
        <f t="shared" si="1"/>
        <v>35741667</v>
      </c>
      <c r="J12" s="9">
        <f t="shared" si="1"/>
        <v>35741667</v>
      </c>
      <c r="K12" s="9">
        <f t="shared" si="1"/>
        <v>106291666</v>
      </c>
      <c r="L12" s="9">
        <f t="shared" si="1"/>
        <v>32741667</v>
      </c>
      <c r="M12" s="9">
        <f t="shared" si="1"/>
        <v>32741666</v>
      </c>
      <c r="N12" s="9">
        <f t="shared" si="1"/>
        <v>30741666</v>
      </c>
      <c r="O12" s="9">
        <f t="shared" ref="O12" si="2">SUM(O13:O19)</f>
        <v>551500000</v>
      </c>
      <c r="P12" s="12"/>
      <c r="Q12" s="12"/>
    </row>
    <row r="13" spans="1:17" x14ac:dyDescent="0.35">
      <c r="A13" s="7"/>
      <c r="B13" s="8" t="s">
        <v>20</v>
      </c>
      <c r="C13" s="9">
        <v>5000000</v>
      </c>
      <c r="D13" s="9">
        <v>6000000</v>
      </c>
      <c r="E13" s="9">
        <v>15000000</v>
      </c>
      <c r="F13" s="9">
        <v>2000000</v>
      </c>
      <c r="G13" s="9">
        <v>2000000</v>
      </c>
      <c r="H13" s="9">
        <v>5000000</v>
      </c>
      <c r="I13" s="9">
        <v>5000000</v>
      </c>
      <c r="J13" s="9">
        <v>5000000</v>
      </c>
      <c r="K13" s="9">
        <v>17000000</v>
      </c>
      <c r="L13" s="36">
        <v>2000000</v>
      </c>
      <c r="M13" s="36">
        <v>2000000</v>
      </c>
      <c r="N13" s="36">
        <v>1000000</v>
      </c>
      <c r="O13" s="27">
        <f t="shared" si="0"/>
        <v>67000000</v>
      </c>
      <c r="P13" s="12"/>
    </row>
    <row r="14" spans="1:17" x14ac:dyDescent="0.35">
      <c r="A14" s="7"/>
      <c r="B14" s="8" t="s">
        <v>21</v>
      </c>
      <c r="C14" s="9">
        <v>1000000</v>
      </c>
      <c r="D14" s="9">
        <v>1000000</v>
      </c>
      <c r="E14" s="9">
        <v>3000000</v>
      </c>
      <c r="F14" s="9">
        <v>1000000</v>
      </c>
      <c r="G14" s="9">
        <v>1000000</v>
      </c>
      <c r="H14" s="9">
        <v>1000000</v>
      </c>
      <c r="I14" s="9">
        <v>1000000</v>
      </c>
      <c r="J14" s="9">
        <v>1000000</v>
      </c>
      <c r="K14" s="36">
        <v>3000000</v>
      </c>
      <c r="L14" s="9">
        <v>1000000</v>
      </c>
      <c r="M14" s="9">
        <v>1000000</v>
      </c>
      <c r="N14" s="9">
        <v>1000000</v>
      </c>
      <c r="O14" s="27">
        <f t="shared" si="0"/>
        <v>16000000</v>
      </c>
      <c r="P14" s="12"/>
    </row>
    <row r="15" spans="1:17" x14ac:dyDescent="0.35">
      <c r="A15" s="7"/>
      <c r="B15" s="8" t="s">
        <v>22</v>
      </c>
      <c r="C15" s="9">
        <v>20000000</v>
      </c>
      <c r="D15" s="9">
        <v>20000000</v>
      </c>
      <c r="E15" s="9">
        <v>60000000</v>
      </c>
      <c r="F15" s="9">
        <v>20000000</v>
      </c>
      <c r="G15" s="9">
        <v>20000000</v>
      </c>
      <c r="H15" s="9">
        <v>20000000</v>
      </c>
      <c r="I15" s="9">
        <v>20000000</v>
      </c>
      <c r="J15" s="9">
        <v>20000000</v>
      </c>
      <c r="K15" s="9">
        <v>65000000</v>
      </c>
      <c r="L15" s="9">
        <v>20000000</v>
      </c>
      <c r="M15" s="9">
        <v>20000000</v>
      </c>
      <c r="N15" s="9">
        <v>20000000</v>
      </c>
      <c r="O15" s="27">
        <f t="shared" si="0"/>
        <v>325000000</v>
      </c>
      <c r="P15" s="12"/>
    </row>
    <row r="16" spans="1:17" x14ac:dyDescent="0.35">
      <c r="A16" s="7"/>
      <c r="B16" s="8" t="s">
        <v>23</v>
      </c>
      <c r="C16" s="9">
        <v>2416667</v>
      </c>
      <c r="D16" s="9">
        <v>2416667</v>
      </c>
      <c r="E16" s="9">
        <v>8416666</v>
      </c>
      <c r="F16" s="9">
        <v>2416667</v>
      </c>
      <c r="G16" s="9">
        <v>2416667</v>
      </c>
      <c r="H16" s="9">
        <v>2416667</v>
      </c>
      <c r="I16" s="9">
        <v>2416667</v>
      </c>
      <c r="J16" s="9">
        <v>2416667</v>
      </c>
      <c r="K16" s="9">
        <v>8416666</v>
      </c>
      <c r="L16" s="9">
        <v>2416667</v>
      </c>
      <c r="M16" s="9">
        <v>2416666</v>
      </c>
      <c r="N16" s="9">
        <v>2416666</v>
      </c>
      <c r="O16" s="27">
        <f t="shared" si="0"/>
        <v>41000000</v>
      </c>
      <c r="P16" s="12"/>
    </row>
    <row r="17" spans="1:16" x14ac:dyDescent="0.35">
      <c r="A17" s="7"/>
      <c r="B17" s="8" t="s">
        <v>278</v>
      </c>
      <c r="C17" s="9">
        <v>3000000</v>
      </c>
      <c r="D17" s="9">
        <v>3000000</v>
      </c>
      <c r="E17" s="9">
        <v>7000000</v>
      </c>
      <c r="F17" s="9">
        <v>3000000</v>
      </c>
      <c r="G17" s="9">
        <v>3000000</v>
      </c>
      <c r="H17" s="9">
        <v>3000000</v>
      </c>
      <c r="I17" s="9">
        <v>3000000</v>
      </c>
      <c r="J17" s="9">
        <v>3000000</v>
      </c>
      <c r="K17" s="36">
        <v>6000000</v>
      </c>
      <c r="L17" s="9">
        <v>3000000</v>
      </c>
      <c r="M17" s="9">
        <v>3000000</v>
      </c>
      <c r="N17" s="9">
        <v>3000000</v>
      </c>
      <c r="O17" s="27">
        <f t="shared" si="0"/>
        <v>43000000</v>
      </c>
      <c r="P17" s="12"/>
    </row>
    <row r="18" spans="1:16" x14ac:dyDescent="0.35">
      <c r="A18" s="7"/>
      <c r="B18" s="8" t="s">
        <v>279</v>
      </c>
      <c r="C18" s="9">
        <v>200000</v>
      </c>
      <c r="D18" s="9">
        <v>200000</v>
      </c>
      <c r="E18" s="9">
        <v>250000</v>
      </c>
      <c r="F18" s="9">
        <v>200000</v>
      </c>
      <c r="G18" s="9">
        <v>200000</v>
      </c>
      <c r="H18" s="9">
        <v>200000</v>
      </c>
      <c r="I18" s="9">
        <v>200000</v>
      </c>
      <c r="J18" s="9">
        <v>200000</v>
      </c>
      <c r="K18" s="36">
        <v>250000</v>
      </c>
      <c r="L18" s="9">
        <v>200000</v>
      </c>
      <c r="M18" s="9">
        <v>200000</v>
      </c>
      <c r="N18" s="9">
        <v>200000</v>
      </c>
      <c r="O18" s="27">
        <f t="shared" si="0"/>
        <v>2500000</v>
      </c>
      <c r="P18" s="12"/>
    </row>
    <row r="19" spans="1:16" x14ac:dyDescent="0.35">
      <c r="A19" s="7"/>
      <c r="B19" s="8" t="s">
        <v>280</v>
      </c>
      <c r="C19" s="9">
        <v>4125000</v>
      </c>
      <c r="D19" s="9">
        <v>4125000</v>
      </c>
      <c r="E19" s="9">
        <v>10125000</v>
      </c>
      <c r="F19" s="9">
        <v>4125000</v>
      </c>
      <c r="G19" s="9">
        <v>4125000</v>
      </c>
      <c r="H19" s="9">
        <v>4125000</v>
      </c>
      <c r="I19" s="9">
        <v>4125000</v>
      </c>
      <c r="J19" s="9">
        <v>4125000</v>
      </c>
      <c r="K19" s="9">
        <v>6625000</v>
      </c>
      <c r="L19" s="9">
        <v>4125000</v>
      </c>
      <c r="M19" s="9">
        <v>4125000</v>
      </c>
      <c r="N19" s="9">
        <v>3125000</v>
      </c>
      <c r="O19" s="27">
        <f t="shared" si="0"/>
        <v>57000000</v>
      </c>
      <c r="P19" s="12"/>
    </row>
    <row r="20" spans="1:16" x14ac:dyDescent="0.35">
      <c r="A20" s="7" t="s">
        <v>24</v>
      </c>
      <c r="B20" s="8" t="s">
        <v>25</v>
      </c>
      <c r="C20" s="9">
        <v>13713869</v>
      </c>
      <c r="D20" s="9">
        <v>13713869</v>
      </c>
      <c r="E20" s="9">
        <v>13713869</v>
      </c>
      <c r="F20" s="9">
        <v>13713869</v>
      </c>
      <c r="G20" s="9">
        <v>13713869</v>
      </c>
      <c r="H20" s="9">
        <v>13713869</v>
      </c>
      <c r="I20" s="9">
        <v>13713869</v>
      </c>
      <c r="J20" s="9">
        <v>13713869</v>
      </c>
      <c r="K20" s="9">
        <v>13713869</v>
      </c>
      <c r="L20" s="9">
        <v>13713869</v>
      </c>
      <c r="M20" s="9">
        <v>13713868</v>
      </c>
      <c r="N20" s="9">
        <v>13713868</v>
      </c>
      <c r="O20" s="27">
        <f t="shared" si="0"/>
        <v>164566426</v>
      </c>
      <c r="P20" s="12"/>
    </row>
    <row r="21" spans="1:16" x14ac:dyDescent="0.35">
      <c r="A21" s="7" t="s">
        <v>26</v>
      </c>
      <c r="B21" s="8" t="s">
        <v>27</v>
      </c>
      <c r="C21" s="9">
        <v>4317585</v>
      </c>
      <c r="D21" s="9">
        <v>4317585</v>
      </c>
      <c r="E21" s="9">
        <v>4317585</v>
      </c>
      <c r="F21" s="9">
        <v>4317585</v>
      </c>
      <c r="G21" s="9">
        <v>4317585</v>
      </c>
      <c r="H21" s="9">
        <v>4317585</v>
      </c>
      <c r="I21" s="9">
        <v>4317585</v>
      </c>
      <c r="J21" s="9">
        <v>4317585</v>
      </c>
      <c r="K21" s="9">
        <v>4317586</v>
      </c>
      <c r="L21" s="9">
        <v>4317586</v>
      </c>
      <c r="M21" s="9">
        <v>4317586</v>
      </c>
      <c r="N21" s="9">
        <v>4317586</v>
      </c>
      <c r="O21" s="27">
        <f t="shared" si="0"/>
        <v>51811024</v>
      </c>
      <c r="P21" s="12"/>
    </row>
    <row r="22" spans="1:16" x14ac:dyDescent="0.35">
      <c r="A22" s="7" t="s">
        <v>28</v>
      </c>
      <c r="B22" s="8" t="s">
        <v>29</v>
      </c>
      <c r="C22" s="9"/>
      <c r="D22" s="9"/>
      <c r="E22" s="9"/>
      <c r="F22" s="9"/>
      <c r="G22" s="9"/>
      <c r="H22" s="9"/>
      <c r="I22" s="36"/>
      <c r="J22" s="36"/>
      <c r="K22" s="36"/>
      <c r="L22" s="36"/>
      <c r="M22" s="36"/>
      <c r="N22" s="36"/>
      <c r="O22" s="27">
        <f t="shared" si="0"/>
        <v>0</v>
      </c>
    </row>
    <row r="23" spans="1:16" x14ac:dyDescent="0.35">
      <c r="A23" s="7" t="s">
        <v>30</v>
      </c>
      <c r="B23" s="8" t="s">
        <v>31</v>
      </c>
      <c r="C23" s="9"/>
      <c r="D23" s="9"/>
      <c r="E23" s="9"/>
      <c r="F23" s="9"/>
      <c r="G23" s="9"/>
      <c r="H23" s="9"/>
      <c r="I23" s="36"/>
      <c r="J23" s="36"/>
      <c r="K23" s="36"/>
      <c r="L23" s="36"/>
      <c r="M23" s="36"/>
      <c r="N23" s="36"/>
      <c r="O23" s="27">
        <f t="shared" si="0"/>
        <v>0</v>
      </c>
    </row>
    <row r="24" spans="1:16" x14ac:dyDescent="0.35">
      <c r="A24" s="13" t="s">
        <v>32</v>
      </c>
      <c r="B24" s="14" t="s">
        <v>33</v>
      </c>
      <c r="C24" s="9">
        <f t="shared" ref="C24:N24" si="3">C5+C6+C11+C12+C20+C21+C22+C23</f>
        <v>120344030</v>
      </c>
      <c r="D24" s="9">
        <f t="shared" si="3"/>
        <v>121344030</v>
      </c>
      <c r="E24" s="9">
        <f t="shared" si="3"/>
        <v>188394029</v>
      </c>
      <c r="F24" s="9">
        <f t="shared" si="3"/>
        <v>117344030</v>
      </c>
      <c r="G24" s="9">
        <f t="shared" si="3"/>
        <v>117344031</v>
      </c>
      <c r="H24" s="9">
        <f t="shared" si="3"/>
        <v>120344031</v>
      </c>
      <c r="I24" s="9">
        <f t="shared" si="3"/>
        <v>120344031</v>
      </c>
      <c r="J24" s="9">
        <f t="shared" si="3"/>
        <v>120344031</v>
      </c>
      <c r="K24" s="9">
        <f t="shared" si="3"/>
        <v>190894031</v>
      </c>
      <c r="L24" s="9">
        <f t="shared" si="3"/>
        <v>117344033</v>
      </c>
      <c r="M24" s="9">
        <f t="shared" si="3"/>
        <v>117344031</v>
      </c>
      <c r="N24" s="9">
        <f t="shared" si="3"/>
        <v>115344031</v>
      </c>
      <c r="O24" s="27">
        <f t="shared" si="0"/>
        <v>1566728369</v>
      </c>
      <c r="P24" s="12"/>
    </row>
    <row r="25" spans="1:16" x14ac:dyDescent="0.35">
      <c r="A25" s="7" t="s">
        <v>34</v>
      </c>
      <c r="B25" s="8" t="s">
        <v>35</v>
      </c>
      <c r="C25" s="9">
        <v>160000000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7">
        <f t="shared" si="0"/>
        <v>160000000</v>
      </c>
    </row>
    <row r="26" spans="1:16" x14ac:dyDescent="0.35">
      <c r="A26" s="7" t="s">
        <v>36</v>
      </c>
      <c r="B26" s="8" t="s">
        <v>37</v>
      </c>
      <c r="C26" s="9"/>
      <c r="D26" s="9"/>
      <c r="E26" s="9"/>
      <c r="F26" s="9"/>
      <c r="G26" s="9"/>
      <c r="H26" s="9"/>
      <c r="I26" s="36"/>
      <c r="J26" s="36"/>
      <c r="K26" s="36"/>
      <c r="L26" s="36"/>
      <c r="M26" s="36"/>
      <c r="N26" s="36"/>
      <c r="O26" s="27">
        <f t="shared" si="0"/>
        <v>0</v>
      </c>
    </row>
    <row r="27" spans="1:16" x14ac:dyDescent="0.35">
      <c r="A27" s="7" t="s">
        <v>38</v>
      </c>
      <c r="B27" s="8" t="s">
        <v>39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7">
        <f t="shared" si="0"/>
        <v>0</v>
      </c>
      <c r="P27" s="12"/>
    </row>
    <row r="28" spans="1:16" x14ac:dyDescent="0.35">
      <c r="A28" s="7" t="s">
        <v>40</v>
      </c>
      <c r="B28" s="8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7">
        <f t="shared" si="0"/>
        <v>0</v>
      </c>
      <c r="P28" s="12"/>
    </row>
    <row r="29" spans="1:16" x14ac:dyDescent="0.35">
      <c r="A29" s="7"/>
      <c r="B29" s="8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7">
        <f t="shared" si="0"/>
        <v>0</v>
      </c>
      <c r="P29" s="12"/>
    </row>
    <row r="30" spans="1:16" x14ac:dyDescent="0.35">
      <c r="A30" s="7" t="s">
        <v>44</v>
      </c>
      <c r="B30" s="8" t="s">
        <v>45</v>
      </c>
      <c r="C30" s="9"/>
      <c r="D30" s="9"/>
      <c r="E30" s="9"/>
      <c r="F30" s="9"/>
      <c r="G30" s="9"/>
      <c r="H30" s="9"/>
      <c r="I30" s="36"/>
      <c r="J30" s="36"/>
      <c r="K30" s="36"/>
      <c r="L30" s="36"/>
      <c r="M30" s="36"/>
      <c r="N30" s="36"/>
      <c r="O30" s="27">
        <f t="shared" si="0"/>
        <v>0</v>
      </c>
    </row>
    <row r="31" spans="1:16" x14ac:dyDescent="0.35">
      <c r="A31" s="7" t="s">
        <v>46</v>
      </c>
      <c r="B31" s="8" t="s">
        <v>47</v>
      </c>
      <c r="C31" s="9"/>
      <c r="D31" s="9"/>
      <c r="E31" s="9"/>
      <c r="F31" s="9"/>
      <c r="G31" s="9"/>
      <c r="H31" s="133"/>
      <c r="I31" s="36"/>
      <c r="J31" s="36"/>
      <c r="K31" s="36"/>
      <c r="L31" s="36"/>
      <c r="M31" s="36"/>
      <c r="N31" s="36"/>
      <c r="O31" s="27">
        <f t="shared" si="0"/>
        <v>0</v>
      </c>
    </row>
    <row r="32" spans="1:16" x14ac:dyDescent="0.35">
      <c r="A32" s="7" t="s">
        <v>48</v>
      </c>
      <c r="B32" s="14" t="s">
        <v>49</v>
      </c>
      <c r="C32" s="9">
        <f>C25+C26+C27+C28+C30+C31</f>
        <v>160000000</v>
      </c>
      <c r="D32" s="9">
        <f t="shared" ref="D32:N32" si="4">D25+D26+D27+D28+D30+D31</f>
        <v>0</v>
      </c>
      <c r="E32" s="9">
        <f t="shared" si="4"/>
        <v>0</v>
      </c>
      <c r="F32" s="9">
        <f t="shared" si="4"/>
        <v>0</v>
      </c>
      <c r="G32" s="9">
        <f t="shared" si="4"/>
        <v>0</v>
      </c>
      <c r="H32" s="9">
        <f t="shared" si="4"/>
        <v>0</v>
      </c>
      <c r="I32" s="9">
        <f t="shared" si="4"/>
        <v>0</v>
      </c>
      <c r="J32" s="9">
        <f t="shared" si="4"/>
        <v>0</v>
      </c>
      <c r="K32" s="9">
        <f t="shared" si="4"/>
        <v>0</v>
      </c>
      <c r="L32" s="9">
        <f t="shared" si="4"/>
        <v>0</v>
      </c>
      <c r="M32" s="9">
        <f t="shared" si="4"/>
        <v>0</v>
      </c>
      <c r="N32" s="9">
        <f t="shared" si="4"/>
        <v>0</v>
      </c>
      <c r="O32" s="27">
        <f t="shared" si="0"/>
        <v>160000000</v>
      </c>
    </row>
    <row r="33" spans="1:16" x14ac:dyDescent="0.35">
      <c r="A33" s="7" t="s">
        <v>50</v>
      </c>
      <c r="B33" s="14" t="s">
        <v>51</v>
      </c>
      <c r="C33" s="9">
        <f>C24+C32</f>
        <v>280344030</v>
      </c>
      <c r="D33" s="9">
        <f t="shared" ref="D33:N33" si="5">D24+D32</f>
        <v>121344030</v>
      </c>
      <c r="E33" s="9">
        <f t="shared" si="5"/>
        <v>188394029</v>
      </c>
      <c r="F33" s="9">
        <f t="shared" si="5"/>
        <v>117344030</v>
      </c>
      <c r="G33" s="9">
        <f t="shared" si="5"/>
        <v>117344031</v>
      </c>
      <c r="H33" s="9">
        <f t="shared" si="5"/>
        <v>120344031</v>
      </c>
      <c r="I33" s="9">
        <f t="shared" si="5"/>
        <v>120344031</v>
      </c>
      <c r="J33" s="9">
        <f t="shared" si="5"/>
        <v>120344031</v>
      </c>
      <c r="K33" s="9">
        <f t="shared" si="5"/>
        <v>190894031</v>
      </c>
      <c r="L33" s="9">
        <f t="shared" si="5"/>
        <v>117344033</v>
      </c>
      <c r="M33" s="9">
        <f t="shared" si="5"/>
        <v>117344031</v>
      </c>
      <c r="N33" s="9">
        <f t="shared" si="5"/>
        <v>115344031</v>
      </c>
      <c r="O33" s="27">
        <f t="shared" si="0"/>
        <v>1726728369</v>
      </c>
      <c r="P33" s="12"/>
    </row>
    <row r="34" spans="1:16" x14ac:dyDescent="0.35">
      <c r="A34" s="7"/>
      <c r="B34" s="134" t="s">
        <v>243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>
        <f>SUM(C34:N34)</f>
        <v>0</v>
      </c>
    </row>
    <row r="35" spans="1:16" x14ac:dyDescent="0.35">
      <c r="A35" s="7"/>
      <c r="B35" s="134" t="s">
        <v>244</v>
      </c>
      <c r="C35" s="135">
        <f>+C33-C34</f>
        <v>280344030</v>
      </c>
      <c r="D35" s="135">
        <f>+C35+D33-D34</f>
        <v>401688060</v>
      </c>
      <c r="E35" s="135">
        <f t="shared" ref="E35:N35" si="6">+D35+E33-E34</f>
        <v>590082089</v>
      </c>
      <c r="F35" s="135">
        <f t="shared" si="6"/>
        <v>707426119</v>
      </c>
      <c r="G35" s="135">
        <f t="shared" si="6"/>
        <v>824770150</v>
      </c>
      <c r="H35" s="135">
        <f t="shared" si="6"/>
        <v>945114181</v>
      </c>
      <c r="I35" s="135">
        <f t="shared" si="6"/>
        <v>1065458212</v>
      </c>
      <c r="J35" s="135">
        <f t="shared" si="6"/>
        <v>1185802243</v>
      </c>
      <c r="K35" s="135">
        <f t="shared" si="6"/>
        <v>1376696274</v>
      </c>
      <c r="L35" s="135">
        <f t="shared" si="6"/>
        <v>1494040307</v>
      </c>
      <c r="M35" s="135">
        <f t="shared" si="6"/>
        <v>1611384338</v>
      </c>
      <c r="N35" s="135">
        <f t="shared" si="6"/>
        <v>1726728369</v>
      </c>
      <c r="O35" s="136"/>
    </row>
  </sheetData>
  <mergeCells count="4">
    <mergeCell ref="A1:E1"/>
    <mergeCell ref="M1:O2"/>
    <mergeCell ref="A2:E2"/>
    <mergeCell ref="N3:O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L1" sqref="L1:O2"/>
    </sheetView>
  </sheetViews>
  <sheetFormatPr defaultRowHeight="14.5" x14ac:dyDescent="0.35"/>
  <cols>
    <col min="1" max="1" width="4" bestFit="1" customWidth="1"/>
    <col min="2" max="2" width="43.26953125" bestFit="1" customWidth="1"/>
    <col min="3" max="3" width="9.26953125" bestFit="1" customWidth="1"/>
    <col min="13" max="14" width="9.26953125" bestFit="1" customWidth="1"/>
    <col min="15" max="15" width="10.453125" bestFit="1" customWidth="1"/>
    <col min="16" max="16" width="12.26953125" bestFit="1" customWidth="1"/>
  </cols>
  <sheetData>
    <row r="1" spans="1:16" x14ac:dyDescent="0.35">
      <c r="A1" s="234"/>
      <c r="B1" s="234"/>
      <c r="C1" s="234"/>
      <c r="D1" s="234"/>
      <c r="E1" s="234"/>
      <c r="F1" s="234"/>
      <c r="G1" s="234"/>
      <c r="H1" s="52"/>
      <c r="I1" s="52"/>
      <c r="J1" s="52"/>
      <c r="K1" s="52"/>
      <c r="L1" s="209" t="s">
        <v>691</v>
      </c>
      <c r="M1" s="290"/>
      <c r="N1" s="290"/>
      <c r="O1" s="290"/>
    </row>
    <row r="2" spans="1:16" x14ac:dyDescent="0.35">
      <c r="A2" s="234" t="s">
        <v>248</v>
      </c>
      <c r="B2" s="291"/>
      <c r="C2" s="291"/>
      <c r="D2" s="291"/>
      <c r="E2" s="291"/>
      <c r="F2" s="291"/>
      <c r="G2" s="291"/>
      <c r="H2" s="52"/>
      <c r="I2" s="52"/>
      <c r="J2" s="52"/>
      <c r="K2" s="52"/>
      <c r="L2" s="290"/>
      <c r="M2" s="290"/>
      <c r="N2" s="290"/>
      <c r="O2" s="290"/>
    </row>
    <row r="3" spans="1:16" x14ac:dyDescent="0.35">
      <c r="A3" s="52"/>
      <c r="B3" s="18"/>
      <c r="C3" s="18"/>
      <c r="D3" s="18"/>
      <c r="E3" s="18"/>
      <c r="F3" s="18"/>
      <c r="G3" s="18"/>
      <c r="H3" s="52"/>
      <c r="I3" s="52"/>
      <c r="J3" s="52"/>
      <c r="K3" s="52"/>
      <c r="L3" s="137"/>
      <c r="M3" s="138"/>
      <c r="N3" s="292" t="s">
        <v>95</v>
      </c>
      <c r="O3" s="292"/>
    </row>
    <row r="4" spans="1:16" x14ac:dyDescent="0.35">
      <c r="A4" s="86" t="s">
        <v>102</v>
      </c>
      <c r="B4" s="86" t="s">
        <v>124</v>
      </c>
      <c r="C4" s="86" t="s">
        <v>230</v>
      </c>
      <c r="D4" s="86" t="s">
        <v>231</v>
      </c>
      <c r="E4" s="86" t="s">
        <v>232</v>
      </c>
      <c r="F4" s="86" t="s">
        <v>233</v>
      </c>
      <c r="G4" s="86" t="s">
        <v>234</v>
      </c>
      <c r="H4" s="86" t="s">
        <v>235</v>
      </c>
      <c r="I4" s="86" t="s">
        <v>236</v>
      </c>
      <c r="J4" s="86" t="s">
        <v>237</v>
      </c>
      <c r="K4" s="86" t="s">
        <v>238</v>
      </c>
      <c r="L4" s="86" t="s">
        <v>239</v>
      </c>
      <c r="M4" s="86" t="s">
        <v>240</v>
      </c>
      <c r="N4" s="86" t="s">
        <v>241</v>
      </c>
      <c r="O4" s="86" t="s">
        <v>3</v>
      </c>
    </row>
    <row r="5" spans="1:16" x14ac:dyDescent="0.35">
      <c r="A5" s="21" t="s">
        <v>4</v>
      </c>
      <c r="B5" s="22" t="s">
        <v>59</v>
      </c>
      <c r="C5" s="23">
        <f>C6+C7+C8+C9+C10+C13</f>
        <v>125732663</v>
      </c>
      <c r="D5" s="23">
        <f t="shared" ref="D5:N5" si="0">D6+D7+D8+D9+D10+D13</f>
        <v>125732663</v>
      </c>
      <c r="E5" s="23">
        <f t="shared" si="0"/>
        <v>125732663</v>
      </c>
      <c r="F5" s="23">
        <f t="shared" si="0"/>
        <v>125732663</v>
      </c>
      <c r="G5" s="23">
        <f t="shared" si="0"/>
        <v>125732664</v>
      </c>
      <c r="H5" s="23">
        <f t="shared" si="0"/>
        <v>125732664</v>
      </c>
      <c r="I5" s="23">
        <f t="shared" si="0"/>
        <v>125732664</v>
      </c>
      <c r="J5" s="23">
        <f t="shared" si="0"/>
        <v>125732664</v>
      </c>
      <c r="K5" s="23">
        <f t="shared" si="0"/>
        <v>125732664</v>
      </c>
      <c r="L5" s="23">
        <f t="shared" si="0"/>
        <v>125732664</v>
      </c>
      <c r="M5" s="23">
        <f t="shared" si="0"/>
        <v>125732666</v>
      </c>
      <c r="N5" s="23">
        <f t="shared" si="0"/>
        <v>125732667</v>
      </c>
      <c r="O5" s="23">
        <f>C5+D5+E5+F5+G5+H5+I5+J5+K5+L5+M5+N5</f>
        <v>1508791969</v>
      </c>
      <c r="P5" s="12"/>
    </row>
    <row r="6" spans="1:16" x14ac:dyDescent="0.35">
      <c r="A6" s="7" t="s">
        <v>60</v>
      </c>
      <c r="B6" s="8" t="s">
        <v>61</v>
      </c>
      <c r="C6" s="9">
        <v>49337363</v>
      </c>
      <c r="D6" s="9">
        <v>49337363</v>
      </c>
      <c r="E6" s="9">
        <v>49337363</v>
      </c>
      <c r="F6" s="9">
        <v>49337363</v>
      </c>
      <c r="G6" s="9">
        <v>49337363</v>
      </c>
      <c r="H6" s="9">
        <v>49337363</v>
      </c>
      <c r="I6" s="9">
        <v>49337363</v>
      </c>
      <c r="J6" s="9">
        <v>49337363</v>
      </c>
      <c r="K6" s="9">
        <v>49337364</v>
      </c>
      <c r="L6" s="9">
        <v>49337364</v>
      </c>
      <c r="M6" s="9">
        <v>49337364</v>
      </c>
      <c r="N6" s="9">
        <v>49337364</v>
      </c>
      <c r="O6" s="23">
        <f t="shared" ref="O6:O25" si="1">C6+D6+E6+F6+G6+H6+I6+J6+K6+L6+M6+N6</f>
        <v>592048360</v>
      </c>
      <c r="P6" s="12"/>
    </row>
    <row r="7" spans="1:16" x14ac:dyDescent="0.35">
      <c r="A7" s="7" t="s">
        <v>62</v>
      </c>
      <c r="B7" s="8" t="s">
        <v>246</v>
      </c>
      <c r="C7" s="9">
        <v>10892768</v>
      </c>
      <c r="D7" s="9">
        <v>10892768</v>
      </c>
      <c r="E7" s="9">
        <v>10892768</v>
      </c>
      <c r="F7" s="9">
        <v>10892768</v>
      </c>
      <c r="G7" s="9">
        <v>10892768</v>
      </c>
      <c r="H7" s="9">
        <v>10892768</v>
      </c>
      <c r="I7" s="9">
        <v>10892768</v>
      </c>
      <c r="J7" s="9">
        <v>10892768</v>
      </c>
      <c r="K7" s="9">
        <v>10892768</v>
      </c>
      <c r="L7" s="9">
        <v>10892768</v>
      </c>
      <c r="M7" s="9">
        <v>10892769</v>
      </c>
      <c r="N7" s="9">
        <v>10892769</v>
      </c>
      <c r="O7" s="23">
        <f t="shared" si="1"/>
        <v>130713218</v>
      </c>
      <c r="P7" s="12"/>
    </row>
    <row r="8" spans="1:16" x14ac:dyDescent="0.35">
      <c r="A8" s="7" t="s">
        <v>64</v>
      </c>
      <c r="B8" s="8" t="s">
        <v>65</v>
      </c>
      <c r="C8" s="9">
        <v>40525340</v>
      </c>
      <c r="D8" s="9">
        <v>40525340</v>
      </c>
      <c r="E8" s="9">
        <v>40525340</v>
      </c>
      <c r="F8" s="9">
        <v>40525340</v>
      </c>
      <c r="G8" s="9">
        <v>40525340</v>
      </c>
      <c r="H8" s="9">
        <v>40525340</v>
      </c>
      <c r="I8" s="9">
        <v>40525340</v>
      </c>
      <c r="J8" s="9">
        <v>40525340</v>
      </c>
      <c r="K8" s="9">
        <v>40525340</v>
      </c>
      <c r="L8" s="9">
        <v>40525340</v>
      </c>
      <c r="M8" s="9">
        <v>40525341</v>
      </c>
      <c r="N8" s="9">
        <v>40525341</v>
      </c>
      <c r="O8" s="23">
        <f t="shared" si="1"/>
        <v>486304082</v>
      </c>
      <c r="P8" s="12"/>
    </row>
    <row r="9" spans="1:16" x14ac:dyDescent="0.35">
      <c r="A9" s="7" t="s">
        <v>66</v>
      </c>
      <c r="B9" s="8" t="s">
        <v>67</v>
      </c>
      <c r="C9" s="9">
        <v>181666</v>
      </c>
      <c r="D9" s="9">
        <v>181666</v>
      </c>
      <c r="E9" s="9">
        <v>181666</v>
      </c>
      <c r="F9" s="9">
        <v>181666</v>
      </c>
      <c r="G9" s="9">
        <v>181667</v>
      </c>
      <c r="H9" s="9">
        <v>181667</v>
      </c>
      <c r="I9" s="9">
        <v>181667</v>
      </c>
      <c r="J9" s="9">
        <v>181667</v>
      </c>
      <c r="K9" s="9">
        <v>181667</v>
      </c>
      <c r="L9" s="9">
        <v>181667</v>
      </c>
      <c r="M9" s="9">
        <v>181667</v>
      </c>
      <c r="N9" s="9">
        <v>181667</v>
      </c>
      <c r="O9" s="23">
        <f t="shared" si="1"/>
        <v>2180000</v>
      </c>
      <c r="P9" s="12"/>
    </row>
    <row r="10" spans="1:16" x14ac:dyDescent="0.35">
      <c r="A10" s="7" t="s">
        <v>68</v>
      </c>
      <c r="B10" s="8" t="s">
        <v>69</v>
      </c>
      <c r="C10" s="9">
        <v>19192123</v>
      </c>
      <c r="D10" s="9">
        <v>19192123</v>
      </c>
      <c r="E10" s="9">
        <v>19192123</v>
      </c>
      <c r="F10" s="9">
        <v>19192123</v>
      </c>
      <c r="G10" s="9">
        <v>19192123</v>
      </c>
      <c r="H10" s="9">
        <v>19192123</v>
      </c>
      <c r="I10" s="9">
        <v>19192123</v>
      </c>
      <c r="J10" s="9">
        <v>19192123</v>
      </c>
      <c r="K10" s="9">
        <v>19192122</v>
      </c>
      <c r="L10" s="9">
        <v>19192122</v>
      </c>
      <c r="M10" s="9">
        <v>19192122</v>
      </c>
      <c r="N10" s="9">
        <v>19192122</v>
      </c>
      <c r="O10" s="23">
        <f t="shared" si="1"/>
        <v>230305472</v>
      </c>
      <c r="P10" s="12"/>
    </row>
    <row r="11" spans="1:16" x14ac:dyDescent="0.35">
      <c r="A11" s="24" t="s">
        <v>70</v>
      </c>
      <c r="B11" s="8" t="s">
        <v>71</v>
      </c>
      <c r="C11" s="9">
        <v>19192123</v>
      </c>
      <c r="D11" s="9">
        <v>19192123</v>
      </c>
      <c r="E11" s="9">
        <v>19192123</v>
      </c>
      <c r="F11" s="9">
        <v>19192123</v>
      </c>
      <c r="G11" s="9">
        <v>19192123</v>
      </c>
      <c r="H11" s="9">
        <v>19192123</v>
      </c>
      <c r="I11" s="9">
        <v>19192123</v>
      </c>
      <c r="J11" s="9">
        <v>19192123</v>
      </c>
      <c r="K11" s="9">
        <v>19192122</v>
      </c>
      <c r="L11" s="9">
        <v>19192122</v>
      </c>
      <c r="M11" s="9">
        <v>19192122</v>
      </c>
      <c r="N11" s="9">
        <v>19192122</v>
      </c>
      <c r="O11" s="23">
        <f t="shared" si="1"/>
        <v>230305472</v>
      </c>
      <c r="P11" s="12"/>
    </row>
    <row r="12" spans="1:16" x14ac:dyDescent="0.35">
      <c r="A12" s="24" t="s">
        <v>72</v>
      </c>
      <c r="B12" s="8" t="s">
        <v>73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3">
        <f t="shared" si="1"/>
        <v>0</v>
      </c>
    </row>
    <row r="13" spans="1:16" x14ac:dyDescent="0.35">
      <c r="A13" s="24" t="s">
        <v>74</v>
      </c>
      <c r="B13" s="8" t="s">
        <v>75</v>
      </c>
      <c r="C13" s="9">
        <v>5603403</v>
      </c>
      <c r="D13" s="9">
        <v>5603403</v>
      </c>
      <c r="E13" s="9">
        <v>5603403</v>
      </c>
      <c r="F13" s="9">
        <v>5603403</v>
      </c>
      <c r="G13" s="9">
        <v>5603403</v>
      </c>
      <c r="H13" s="9">
        <v>5603403</v>
      </c>
      <c r="I13" s="9">
        <v>5603403</v>
      </c>
      <c r="J13" s="9">
        <v>5603403</v>
      </c>
      <c r="K13" s="9">
        <v>5603403</v>
      </c>
      <c r="L13" s="9">
        <v>5603403</v>
      </c>
      <c r="M13" s="9">
        <v>5603403</v>
      </c>
      <c r="N13" s="9">
        <v>5603404</v>
      </c>
      <c r="O13" s="23">
        <f t="shared" si="1"/>
        <v>67240837</v>
      </c>
      <c r="P13" s="12"/>
    </row>
    <row r="14" spans="1:16" x14ac:dyDescent="0.35">
      <c r="A14" s="24" t="s">
        <v>6</v>
      </c>
      <c r="B14" s="8" t="s">
        <v>76</v>
      </c>
      <c r="C14" s="9">
        <f>C15+C16</f>
        <v>4828033</v>
      </c>
      <c r="D14" s="9">
        <f t="shared" ref="D14:N14" si="2">D15+D16</f>
        <v>4828033</v>
      </c>
      <c r="E14" s="9">
        <f t="shared" si="2"/>
        <v>4828033</v>
      </c>
      <c r="F14" s="9">
        <f t="shared" si="2"/>
        <v>4828033</v>
      </c>
      <c r="G14" s="9">
        <f t="shared" si="2"/>
        <v>4828033</v>
      </c>
      <c r="H14" s="9">
        <f t="shared" si="2"/>
        <v>4828033</v>
      </c>
      <c r="I14" s="9">
        <f t="shared" si="2"/>
        <v>4828033</v>
      </c>
      <c r="J14" s="9">
        <f t="shared" si="2"/>
        <v>4828034</v>
      </c>
      <c r="K14" s="9">
        <f t="shared" si="2"/>
        <v>4828034</v>
      </c>
      <c r="L14" s="9">
        <f t="shared" si="2"/>
        <v>4828034</v>
      </c>
      <c r="M14" s="9">
        <f t="shared" si="2"/>
        <v>4828034</v>
      </c>
      <c r="N14" s="9">
        <f t="shared" si="2"/>
        <v>4828033</v>
      </c>
      <c r="O14" s="23">
        <f t="shared" si="1"/>
        <v>57936400</v>
      </c>
      <c r="P14" s="12"/>
    </row>
    <row r="15" spans="1:16" x14ac:dyDescent="0.35">
      <c r="A15" s="24" t="s">
        <v>8</v>
      </c>
      <c r="B15" s="8" t="s">
        <v>77</v>
      </c>
      <c r="C15" s="9">
        <v>4154198</v>
      </c>
      <c r="D15" s="9">
        <v>4154198</v>
      </c>
      <c r="E15" s="9">
        <v>4154198</v>
      </c>
      <c r="F15" s="9">
        <v>4154198</v>
      </c>
      <c r="G15" s="9">
        <v>4154198</v>
      </c>
      <c r="H15" s="9">
        <v>4154198</v>
      </c>
      <c r="I15" s="9">
        <v>4154198</v>
      </c>
      <c r="J15" s="9">
        <v>4154198</v>
      </c>
      <c r="K15" s="9">
        <v>4154198</v>
      </c>
      <c r="L15" s="9">
        <v>4154198</v>
      </c>
      <c r="M15" s="9">
        <v>4154198</v>
      </c>
      <c r="N15" s="9">
        <v>4154197</v>
      </c>
      <c r="O15" s="23">
        <f t="shared" si="1"/>
        <v>49850375</v>
      </c>
      <c r="P15" s="12"/>
    </row>
    <row r="16" spans="1:16" x14ac:dyDescent="0.35">
      <c r="A16" s="24" t="s">
        <v>78</v>
      </c>
      <c r="B16" s="8" t="s">
        <v>79</v>
      </c>
      <c r="C16" s="10">
        <v>673835</v>
      </c>
      <c r="D16" s="10">
        <v>673835</v>
      </c>
      <c r="E16" s="10">
        <v>673835</v>
      </c>
      <c r="F16" s="10">
        <v>673835</v>
      </c>
      <c r="G16" s="10">
        <v>673835</v>
      </c>
      <c r="H16" s="10">
        <v>673835</v>
      </c>
      <c r="I16" s="10">
        <v>673835</v>
      </c>
      <c r="J16" s="10">
        <v>673836</v>
      </c>
      <c r="K16" s="10">
        <v>673836</v>
      </c>
      <c r="L16" s="10">
        <v>673836</v>
      </c>
      <c r="M16" s="10">
        <v>673836</v>
      </c>
      <c r="N16" s="10">
        <v>673836</v>
      </c>
      <c r="O16" s="23">
        <f t="shared" si="1"/>
        <v>8086025</v>
      </c>
      <c r="P16" s="12"/>
    </row>
    <row r="17" spans="1:16" x14ac:dyDescent="0.35">
      <c r="A17" s="24" t="s">
        <v>80</v>
      </c>
      <c r="B17" s="8" t="s">
        <v>81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23">
        <v>0</v>
      </c>
    </row>
    <row r="18" spans="1:16" x14ac:dyDescent="0.35">
      <c r="A18" s="24" t="s">
        <v>16</v>
      </c>
      <c r="B18" s="14" t="s">
        <v>82</v>
      </c>
      <c r="C18" s="9">
        <f>C5+C14</f>
        <v>130560696</v>
      </c>
      <c r="D18" s="9">
        <f t="shared" ref="D18:N18" si="3">D5+D14</f>
        <v>130560696</v>
      </c>
      <c r="E18" s="9">
        <f t="shared" si="3"/>
        <v>130560696</v>
      </c>
      <c r="F18" s="9">
        <f t="shared" si="3"/>
        <v>130560696</v>
      </c>
      <c r="G18" s="9">
        <f t="shared" si="3"/>
        <v>130560697</v>
      </c>
      <c r="H18" s="9">
        <f t="shared" si="3"/>
        <v>130560697</v>
      </c>
      <c r="I18" s="9">
        <f t="shared" si="3"/>
        <v>130560697</v>
      </c>
      <c r="J18" s="9">
        <f t="shared" si="3"/>
        <v>130560698</v>
      </c>
      <c r="K18" s="9">
        <f t="shared" si="3"/>
        <v>130560698</v>
      </c>
      <c r="L18" s="9">
        <f t="shared" si="3"/>
        <v>130560698</v>
      </c>
      <c r="M18" s="9">
        <f t="shared" si="3"/>
        <v>130560700</v>
      </c>
      <c r="N18" s="9">
        <f t="shared" si="3"/>
        <v>130560700</v>
      </c>
      <c r="O18" s="23">
        <f t="shared" si="1"/>
        <v>1566728369</v>
      </c>
      <c r="P18" s="12"/>
    </row>
    <row r="19" spans="1:16" x14ac:dyDescent="0.35">
      <c r="A19" s="7" t="s">
        <v>18</v>
      </c>
      <c r="B19" s="8" t="s">
        <v>247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40000000</v>
      </c>
      <c r="L19" s="9">
        <v>0</v>
      </c>
      <c r="M19" s="9">
        <v>0</v>
      </c>
      <c r="N19" s="9">
        <v>120000000</v>
      </c>
      <c r="O19" s="23">
        <f t="shared" si="1"/>
        <v>160000000</v>
      </c>
    </row>
    <row r="20" spans="1:16" x14ac:dyDescent="0.35">
      <c r="A20" s="7" t="s">
        <v>24</v>
      </c>
      <c r="B20" s="8" t="s">
        <v>84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3">
        <f t="shared" si="1"/>
        <v>0</v>
      </c>
    </row>
    <row r="21" spans="1:16" x14ac:dyDescent="0.35">
      <c r="A21" s="7" t="s">
        <v>26</v>
      </c>
      <c r="B21" s="8" t="s">
        <v>85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3">
        <f t="shared" si="1"/>
        <v>0</v>
      </c>
    </row>
    <row r="22" spans="1:16" x14ac:dyDescent="0.35">
      <c r="A22" s="7"/>
      <c r="B22" s="8" t="s">
        <v>120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3">
        <f t="shared" si="1"/>
        <v>0</v>
      </c>
    </row>
    <row r="23" spans="1:16" x14ac:dyDescent="0.35">
      <c r="A23" s="7" t="s">
        <v>28</v>
      </c>
      <c r="B23" s="8" t="s">
        <v>88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3">
        <f t="shared" si="1"/>
        <v>0</v>
      </c>
    </row>
    <row r="24" spans="1:16" x14ac:dyDescent="0.35">
      <c r="A24" s="7" t="s">
        <v>30</v>
      </c>
      <c r="B24" s="14" t="s">
        <v>89</v>
      </c>
      <c r="C24" s="9">
        <f>C19+C20+C21+C23</f>
        <v>0</v>
      </c>
      <c r="D24" s="9">
        <f t="shared" ref="D24:N24" si="4">D19+D20+D21+D23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40000000</v>
      </c>
      <c r="L24" s="9">
        <f t="shared" si="4"/>
        <v>0</v>
      </c>
      <c r="M24" s="9">
        <f t="shared" si="4"/>
        <v>0</v>
      </c>
      <c r="N24" s="9">
        <f t="shared" si="4"/>
        <v>120000000</v>
      </c>
      <c r="O24" s="23">
        <f t="shared" si="1"/>
        <v>160000000</v>
      </c>
    </row>
    <row r="25" spans="1:16" x14ac:dyDescent="0.35">
      <c r="A25" s="13" t="s">
        <v>32</v>
      </c>
      <c r="B25" s="14" t="s">
        <v>90</v>
      </c>
      <c r="C25" s="10">
        <f>C18+C24</f>
        <v>130560696</v>
      </c>
      <c r="D25" s="10">
        <f t="shared" ref="D25:N25" si="5">D18+D24</f>
        <v>130560696</v>
      </c>
      <c r="E25" s="10">
        <f t="shared" si="5"/>
        <v>130560696</v>
      </c>
      <c r="F25" s="10">
        <f t="shared" si="5"/>
        <v>130560696</v>
      </c>
      <c r="G25" s="10">
        <f t="shared" si="5"/>
        <v>130560697</v>
      </c>
      <c r="H25" s="10">
        <f t="shared" si="5"/>
        <v>130560697</v>
      </c>
      <c r="I25" s="10">
        <f t="shared" si="5"/>
        <v>130560697</v>
      </c>
      <c r="J25" s="10">
        <f t="shared" si="5"/>
        <v>130560698</v>
      </c>
      <c r="K25" s="10">
        <f t="shared" si="5"/>
        <v>170560698</v>
      </c>
      <c r="L25" s="10">
        <f t="shared" si="5"/>
        <v>130560698</v>
      </c>
      <c r="M25" s="10">
        <f t="shared" si="5"/>
        <v>130560700</v>
      </c>
      <c r="N25" s="10">
        <f t="shared" si="5"/>
        <v>250560700</v>
      </c>
      <c r="O25" s="45">
        <f t="shared" si="1"/>
        <v>1726728369</v>
      </c>
    </row>
  </sheetData>
  <mergeCells count="4">
    <mergeCell ref="A1:G1"/>
    <mergeCell ref="L1:O2"/>
    <mergeCell ref="A2:G2"/>
    <mergeCell ref="N3:O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C1" sqref="C1:F2"/>
    </sheetView>
  </sheetViews>
  <sheetFormatPr defaultRowHeight="14.5" x14ac:dyDescent="0.35"/>
  <cols>
    <col min="1" max="1" width="2.7265625" bestFit="1" customWidth="1"/>
    <col min="2" max="2" width="76.54296875" bestFit="1" customWidth="1"/>
    <col min="3" max="3" width="26.1796875" bestFit="1" customWidth="1"/>
    <col min="4" max="4" width="12.81640625" bestFit="1" customWidth="1"/>
    <col min="5" max="5" width="9.81640625" bestFit="1" customWidth="1"/>
  </cols>
  <sheetData>
    <row r="1" spans="1:6" x14ac:dyDescent="0.35">
      <c r="C1" s="209" t="s">
        <v>692</v>
      </c>
      <c r="D1" s="290"/>
      <c r="E1" s="290"/>
      <c r="F1" s="290"/>
    </row>
    <row r="2" spans="1:6" x14ac:dyDescent="0.35">
      <c r="C2" s="290"/>
      <c r="D2" s="290"/>
      <c r="E2" s="290"/>
      <c r="F2" s="290"/>
    </row>
    <row r="5" spans="1:6" x14ac:dyDescent="0.35">
      <c r="A5" s="139"/>
      <c r="B5" s="139"/>
      <c r="D5" s="88" t="s">
        <v>95</v>
      </c>
    </row>
    <row r="6" spans="1:6" x14ac:dyDescent="0.35">
      <c r="A6" s="7"/>
      <c r="B6" s="140" t="s">
        <v>259</v>
      </c>
      <c r="C6" s="140" t="s">
        <v>249</v>
      </c>
      <c r="D6" s="141" t="s">
        <v>250</v>
      </c>
    </row>
    <row r="7" spans="1:6" x14ac:dyDescent="0.35">
      <c r="A7" s="142" t="s">
        <v>251</v>
      </c>
      <c r="B7" s="143" t="s">
        <v>276</v>
      </c>
      <c r="C7" s="17" t="s">
        <v>260</v>
      </c>
      <c r="D7" s="144">
        <v>11400000</v>
      </c>
    </row>
    <row r="8" spans="1:6" x14ac:dyDescent="0.35">
      <c r="A8" s="142" t="s">
        <v>252</v>
      </c>
      <c r="B8" s="143" t="s">
        <v>277</v>
      </c>
      <c r="C8" s="17" t="s">
        <v>260</v>
      </c>
      <c r="D8" s="144">
        <v>3000000</v>
      </c>
    </row>
    <row r="9" spans="1:6" x14ac:dyDescent="0.35">
      <c r="A9" s="142" t="s">
        <v>623</v>
      </c>
      <c r="B9" s="37" t="s">
        <v>613</v>
      </c>
      <c r="C9" s="17" t="s">
        <v>260</v>
      </c>
      <c r="D9" s="145">
        <v>3000000</v>
      </c>
    </row>
    <row r="10" spans="1:6" x14ac:dyDescent="0.35">
      <c r="A10" s="142" t="s">
        <v>253</v>
      </c>
      <c r="B10" s="37" t="s">
        <v>614</v>
      </c>
      <c r="C10" s="17" t="s">
        <v>260</v>
      </c>
      <c r="D10" s="145">
        <v>2500000</v>
      </c>
    </row>
    <row r="11" spans="1:6" x14ac:dyDescent="0.35">
      <c r="A11" s="142" t="s">
        <v>254</v>
      </c>
      <c r="B11" s="143" t="s">
        <v>615</v>
      </c>
      <c r="C11" s="17" t="s">
        <v>260</v>
      </c>
      <c r="D11" s="146">
        <v>1000000</v>
      </c>
    </row>
    <row r="12" spans="1:6" x14ac:dyDescent="0.35">
      <c r="A12" s="142" t="s">
        <v>255</v>
      </c>
      <c r="B12" s="143" t="s">
        <v>616</v>
      </c>
      <c r="C12" s="17" t="s">
        <v>260</v>
      </c>
      <c r="D12" s="146">
        <v>200000</v>
      </c>
    </row>
    <row r="13" spans="1:6" x14ac:dyDescent="0.35">
      <c r="A13" s="142" t="s">
        <v>624</v>
      </c>
      <c r="B13" s="143" t="s">
        <v>617</v>
      </c>
      <c r="C13" s="17" t="s">
        <v>260</v>
      </c>
      <c r="D13" s="146">
        <v>1000000</v>
      </c>
    </row>
    <row r="14" spans="1:6" x14ac:dyDescent="0.35">
      <c r="A14" s="142" t="s">
        <v>256</v>
      </c>
      <c r="B14" s="143" t="s">
        <v>618</v>
      </c>
      <c r="C14" s="17" t="s">
        <v>260</v>
      </c>
      <c r="D14" s="146">
        <v>1800000</v>
      </c>
    </row>
    <row r="15" spans="1:6" x14ac:dyDescent="0.35">
      <c r="A15" s="142" t="s">
        <v>257</v>
      </c>
      <c r="B15" s="143" t="s">
        <v>619</v>
      </c>
      <c r="C15" s="17" t="s">
        <v>260</v>
      </c>
      <c r="D15" s="146">
        <v>500000</v>
      </c>
    </row>
    <row r="16" spans="1:6" x14ac:dyDescent="0.35">
      <c r="A16" s="142" t="s">
        <v>258</v>
      </c>
      <c r="B16" s="143" t="s">
        <v>620</v>
      </c>
      <c r="C16" s="17" t="s">
        <v>260</v>
      </c>
      <c r="D16" s="146">
        <v>500000</v>
      </c>
    </row>
    <row r="17" spans="1:5" x14ac:dyDescent="0.35">
      <c r="A17" s="142" t="s">
        <v>310</v>
      </c>
      <c r="B17" s="143" t="s">
        <v>621</v>
      </c>
      <c r="C17" s="17" t="s">
        <v>260</v>
      </c>
      <c r="D17" s="146">
        <v>800000</v>
      </c>
    </row>
    <row r="18" spans="1:5" x14ac:dyDescent="0.35">
      <c r="A18" s="142" t="s">
        <v>312</v>
      </c>
      <c r="B18" s="143" t="s">
        <v>622</v>
      </c>
      <c r="C18" s="17" t="s">
        <v>260</v>
      </c>
      <c r="D18" s="146">
        <v>3000000</v>
      </c>
    </row>
    <row r="19" spans="1:5" x14ac:dyDescent="0.35">
      <c r="A19" s="142" t="s">
        <v>314</v>
      </c>
      <c r="B19" s="143" t="s">
        <v>632</v>
      </c>
      <c r="C19" s="17" t="s">
        <v>260</v>
      </c>
      <c r="D19" s="146">
        <v>1500000</v>
      </c>
    </row>
    <row r="20" spans="1:5" x14ac:dyDescent="0.35">
      <c r="A20" s="142" t="s">
        <v>316</v>
      </c>
      <c r="B20" s="143" t="s">
        <v>625</v>
      </c>
      <c r="C20" s="17" t="s">
        <v>260</v>
      </c>
      <c r="D20" s="146">
        <v>1800000</v>
      </c>
    </row>
    <row r="21" spans="1:5" x14ac:dyDescent="0.35">
      <c r="A21" s="142" t="s">
        <v>318</v>
      </c>
      <c r="B21" s="143" t="s">
        <v>626</v>
      </c>
      <c r="C21" s="17" t="s">
        <v>260</v>
      </c>
      <c r="D21" s="146">
        <v>1000000</v>
      </c>
    </row>
    <row r="22" spans="1:5" x14ac:dyDescent="0.35">
      <c r="A22" s="142" t="s">
        <v>320</v>
      </c>
      <c r="B22" s="143" t="s">
        <v>627</v>
      </c>
      <c r="C22" s="17" t="s">
        <v>260</v>
      </c>
      <c r="D22" s="146">
        <v>2500000</v>
      </c>
    </row>
    <row r="23" spans="1:5" x14ac:dyDescent="0.35">
      <c r="A23" s="142" t="s">
        <v>322</v>
      </c>
      <c r="B23" s="143" t="s">
        <v>628</v>
      </c>
      <c r="C23" s="17" t="s">
        <v>260</v>
      </c>
      <c r="D23" s="146">
        <v>800000</v>
      </c>
    </row>
    <row r="24" spans="1:5" x14ac:dyDescent="0.35">
      <c r="A24" s="142" t="s">
        <v>324</v>
      </c>
      <c r="B24" s="143" t="s">
        <v>629</v>
      </c>
      <c r="C24" s="17" t="s">
        <v>260</v>
      </c>
      <c r="D24" s="146">
        <v>600000</v>
      </c>
    </row>
    <row r="25" spans="1:5" ht="29" x14ac:dyDescent="0.35">
      <c r="A25" s="142" t="s">
        <v>326</v>
      </c>
      <c r="B25" s="143" t="s">
        <v>630</v>
      </c>
      <c r="C25" s="17" t="s">
        <v>260</v>
      </c>
      <c r="D25" s="146">
        <v>700000</v>
      </c>
    </row>
    <row r="26" spans="1:5" ht="29" x14ac:dyDescent="0.35">
      <c r="A26" s="142" t="s">
        <v>328</v>
      </c>
      <c r="B26" s="143" t="s">
        <v>631</v>
      </c>
      <c r="C26" s="17" t="s">
        <v>260</v>
      </c>
      <c r="D26" s="146">
        <v>450000</v>
      </c>
    </row>
    <row r="27" spans="1:5" x14ac:dyDescent="0.35">
      <c r="A27" s="142" t="s">
        <v>330</v>
      </c>
      <c r="B27" s="143" t="s">
        <v>633</v>
      </c>
      <c r="C27" s="17" t="s">
        <v>260</v>
      </c>
      <c r="D27" s="146">
        <v>8628825</v>
      </c>
    </row>
    <row r="28" spans="1:5" x14ac:dyDescent="0.35">
      <c r="A28" s="17"/>
      <c r="B28" s="147" t="s">
        <v>136</v>
      </c>
      <c r="C28" s="140"/>
      <c r="D28" s="147">
        <f>SUM(D7:D27)</f>
        <v>46678825</v>
      </c>
      <c r="E28" s="12"/>
    </row>
  </sheetData>
  <mergeCells count="1">
    <mergeCell ref="C1:F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E1" sqref="E1:H2"/>
    </sheetView>
  </sheetViews>
  <sheetFormatPr defaultColWidth="16.7265625" defaultRowHeight="14.5" x14ac:dyDescent="0.35"/>
  <cols>
    <col min="1" max="1" width="3.1796875" bestFit="1" customWidth="1"/>
    <col min="2" max="2" width="42.81640625" bestFit="1" customWidth="1"/>
    <col min="3" max="3" width="12.1796875" customWidth="1"/>
    <col min="4" max="4" width="11.1796875" customWidth="1"/>
    <col min="5" max="5" width="8.453125" customWidth="1"/>
    <col min="6" max="6" width="9.453125" customWidth="1"/>
    <col min="7" max="7" width="10.26953125" customWidth="1"/>
    <col min="8" max="8" width="13.1796875" customWidth="1"/>
  </cols>
  <sheetData>
    <row r="1" spans="1:8" x14ac:dyDescent="0.35">
      <c r="A1" s="207" t="s">
        <v>96</v>
      </c>
      <c r="B1" s="208"/>
      <c r="C1" s="208"/>
      <c r="D1" s="38"/>
      <c r="E1" s="212" t="s">
        <v>677</v>
      </c>
      <c r="F1" s="210"/>
      <c r="G1" s="210"/>
      <c r="H1" s="210"/>
    </row>
    <row r="2" spans="1:8" x14ac:dyDescent="0.35">
      <c r="A2" s="207" t="s">
        <v>643</v>
      </c>
      <c r="B2" s="211"/>
      <c r="C2" s="211"/>
      <c r="D2" s="39"/>
      <c r="E2" s="210"/>
      <c r="F2" s="210"/>
      <c r="G2" s="210"/>
      <c r="H2" s="210"/>
    </row>
    <row r="3" spans="1:8" x14ac:dyDescent="0.35">
      <c r="A3" s="1"/>
      <c r="B3" s="2" t="s">
        <v>0</v>
      </c>
      <c r="C3" s="3"/>
      <c r="D3" s="4"/>
      <c r="E3" s="4"/>
      <c r="F3" s="40"/>
      <c r="G3" s="213" t="s">
        <v>95</v>
      </c>
      <c r="H3" s="213"/>
    </row>
    <row r="4" spans="1:8" ht="21" x14ac:dyDescent="0.35">
      <c r="A4" s="32" t="s">
        <v>102</v>
      </c>
      <c r="B4" s="33" t="s">
        <v>2</v>
      </c>
      <c r="C4" s="33" t="s">
        <v>103</v>
      </c>
      <c r="D4" s="33" t="s">
        <v>104</v>
      </c>
      <c r="E4" s="33"/>
      <c r="F4" s="33"/>
      <c r="G4" s="33"/>
      <c r="H4" s="41" t="s">
        <v>105</v>
      </c>
    </row>
    <row r="5" spans="1:8" x14ac:dyDescent="0.35">
      <c r="A5" s="7" t="s">
        <v>4</v>
      </c>
      <c r="B5" s="8" t="s">
        <v>5</v>
      </c>
      <c r="C5" s="36">
        <v>740487015</v>
      </c>
      <c r="D5" s="9"/>
      <c r="E5" s="9"/>
      <c r="F5" s="9"/>
      <c r="G5" s="9"/>
      <c r="H5" s="27">
        <f t="shared" ref="H5:H19" si="0">D5+E5+F5+G5+C5</f>
        <v>740487015</v>
      </c>
    </row>
    <row r="6" spans="1:8" x14ac:dyDescent="0.35">
      <c r="A6" s="7" t="s">
        <v>6</v>
      </c>
      <c r="B6" s="8" t="s">
        <v>644</v>
      </c>
      <c r="C6" s="36">
        <v>58363904</v>
      </c>
      <c r="D6" s="9"/>
      <c r="E6" s="9"/>
      <c r="F6" s="9"/>
      <c r="G6" s="9"/>
      <c r="H6" s="27">
        <f t="shared" si="0"/>
        <v>58363904</v>
      </c>
    </row>
    <row r="7" spans="1:8" x14ac:dyDescent="0.35">
      <c r="A7" s="7" t="s">
        <v>16</v>
      </c>
      <c r="B7" s="8" t="s">
        <v>106</v>
      </c>
      <c r="C7" s="36">
        <v>0</v>
      </c>
      <c r="D7" s="9"/>
      <c r="E7" s="9"/>
      <c r="F7" s="9"/>
      <c r="G7" s="9"/>
      <c r="H7" s="27">
        <f t="shared" si="0"/>
        <v>0</v>
      </c>
    </row>
    <row r="8" spans="1:8" x14ac:dyDescent="0.35">
      <c r="A8" s="7" t="s">
        <v>18</v>
      </c>
      <c r="B8" s="8" t="s">
        <v>19</v>
      </c>
      <c r="C8" s="36">
        <v>520000000</v>
      </c>
      <c r="D8" s="9"/>
      <c r="E8" s="9"/>
      <c r="F8" s="9"/>
      <c r="G8" s="9"/>
      <c r="H8" s="27">
        <f t="shared" si="0"/>
        <v>520000000</v>
      </c>
    </row>
    <row r="9" spans="1:8" x14ac:dyDescent="0.35">
      <c r="A9" s="7" t="s">
        <v>24</v>
      </c>
      <c r="B9" s="8" t="s">
        <v>645</v>
      </c>
      <c r="C9" s="36">
        <v>162578946</v>
      </c>
      <c r="D9" s="9"/>
      <c r="E9" s="9"/>
      <c r="F9" s="9"/>
      <c r="G9" s="9"/>
      <c r="H9" s="27">
        <f t="shared" si="0"/>
        <v>162578946</v>
      </c>
    </row>
    <row r="10" spans="1:8" x14ac:dyDescent="0.35">
      <c r="A10" s="7" t="s">
        <v>26</v>
      </c>
      <c r="B10" s="8" t="s">
        <v>646</v>
      </c>
      <c r="C10" s="36">
        <v>51811024</v>
      </c>
      <c r="D10" s="9"/>
      <c r="E10" s="9"/>
      <c r="F10" s="9"/>
      <c r="G10" s="9"/>
      <c r="H10" s="27">
        <f t="shared" si="0"/>
        <v>51811024</v>
      </c>
    </row>
    <row r="11" spans="1:8" x14ac:dyDescent="0.35">
      <c r="A11" s="7" t="s">
        <v>28</v>
      </c>
      <c r="B11" s="8" t="s">
        <v>29</v>
      </c>
      <c r="C11" s="36">
        <f>'2. melléklet'!C22</f>
        <v>0</v>
      </c>
      <c r="D11" s="9"/>
      <c r="E11" s="9"/>
      <c r="F11" s="9"/>
      <c r="G11" s="9"/>
      <c r="H11" s="27">
        <f t="shared" si="0"/>
        <v>0</v>
      </c>
    </row>
    <row r="12" spans="1:8" x14ac:dyDescent="0.35">
      <c r="A12" s="7" t="s">
        <v>30</v>
      </c>
      <c r="B12" s="8" t="s">
        <v>31</v>
      </c>
      <c r="C12" s="36">
        <v>0</v>
      </c>
      <c r="D12" s="9"/>
      <c r="E12" s="9"/>
      <c r="F12" s="9"/>
      <c r="G12" s="9"/>
      <c r="H12" s="27">
        <f t="shared" si="0"/>
        <v>0</v>
      </c>
    </row>
    <row r="13" spans="1:8" x14ac:dyDescent="0.35">
      <c r="A13" s="13" t="s">
        <v>32</v>
      </c>
      <c r="B13" s="14" t="s">
        <v>33</v>
      </c>
      <c r="C13" s="9">
        <v>1533240919</v>
      </c>
      <c r="D13" s="9">
        <f>D5+D6+D7+D8+D9+D10+D11+D12</f>
        <v>0</v>
      </c>
      <c r="E13" s="9">
        <f>E5+E6+E7+E8+E9+E10+E11+E12</f>
        <v>0</v>
      </c>
      <c r="F13" s="9">
        <f>F5+F6+F7+F8+F9+F10+F11+F12</f>
        <v>0</v>
      </c>
      <c r="G13" s="9">
        <f t="shared" ref="G13" si="1">G5+G6+G7+G8+G9+G10+G11+G12</f>
        <v>0</v>
      </c>
      <c r="H13" s="27">
        <f t="shared" si="0"/>
        <v>1533240919</v>
      </c>
    </row>
    <row r="14" spans="1:8" x14ac:dyDescent="0.35">
      <c r="A14" s="7" t="s">
        <v>34</v>
      </c>
      <c r="B14" s="8" t="s">
        <v>35</v>
      </c>
      <c r="C14" s="36">
        <v>160000000</v>
      </c>
      <c r="D14" s="9"/>
      <c r="E14" s="9"/>
      <c r="F14" s="9"/>
      <c r="G14" s="9"/>
      <c r="H14" s="27">
        <f t="shared" si="0"/>
        <v>160000000</v>
      </c>
    </row>
    <row r="15" spans="1:8" x14ac:dyDescent="0.35">
      <c r="A15" s="7" t="s">
        <v>36</v>
      </c>
      <c r="B15" s="8" t="s">
        <v>37</v>
      </c>
      <c r="C15" s="36">
        <v>0</v>
      </c>
      <c r="D15" s="9"/>
      <c r="E15" s="9"/>
      <c r="F15" s="9"/>
      <c r="G15" s="9"/>
      <c r="H15" s="27">
        <f t="shared" si="0"/>
        <v>0</v>
      </c>
    </row>
    <row r="16" spans="1:8" x14ac:dyDescent="0.35">
      <c r="A16" s="7" t="s">
        <v>38</v>
      </c>
      <c r="B16" s="8" t="s">
        <v>647</v>
      </c>
      <c r="C16" s="36">
        <v>0</v>
      </c>
      <c r="D16" s="9"/>
      <c r="E16" s="9"/>
      <c r="F16" s="9"/>
      <c r="G16" s="9"/>
      <c r="H16" s="27">
        <f t="shared" si="0"/>
        <v>0</v>
      </c>
    </row>
    <row r="17" spans="1:9" x14ac:dyDescent="0.35">
      <c r="A17" s="7" t="s">
        <v>40</v>
      </c>
      <c r="B17" s="8" t="s">
        <v>41</v>
      </c>
      <c r="C17" s="36">
        <f>C18</f>
        <v>0</v>
      </c>
      <c r="D17" s="9"/>
      <c r="E17" s="9"/>
      <c r="F17" s="9"/>
      <c r="G17" s="9"/>
      <c r="H17" s="27">
        <f t="shared" si="0"/>
        <v>0</v>
      </c>
    </row>
    <row r="18" spans="1:9" x14ac:dyDescent="0.35">
      <c r="A18" s="7"/>
      <c r="B18" s="8" t="s">
        <v>108</v>
      </c>
      <c r="C18" s="36">
        <v>0</v>
      </c>
      <c r="D18" s="9"/>
      <c r="E18" s="9"/>
      <c r="F18" s="9"/>
      <c r="G18" s="9"/>
      <c r="H18" s="27">
        <f t="shared" si="0"/>
        <v>0</v>
      </c>
    </row>
    <row r="19" spans="1:9" x14ac:dyDescent="0.35">
      <c r="B19" s="8" t="s">
        <v>55</v>
      </c>
      <c r="C19" s="36">
        <v>0</v>
      </c>
      <c r="D19" s="17"/>
      <c r="E19" s="17"/>
      <c r="F19" s="17"/>
      <c r="G19" s="17"/>
      <c r="H19" s="27">
        <f t="shared" si="0"/>
        <v>0</v>
      </c>
    </row>
    <row r="20" spans="1:9" x14ac:dyDescent="0.35">
      <c r="A20" s="7" t="s">
        <v>44</v>
      </c>
      <c r="B20" s="8" t="s">
        <v>45</v>
      </c>
      <c r="C20" s="36">
        <v>0</v>
      </c>
      <c r="D20" s="9"/>
      <c r="E20" s="9"/>
      <c r="F20" s="9"/>
      <c r="G20" s="9"/>
      <c r="H20" s="27">
        <f>D20+E20+F20+G20+C20</f>
        <v>0</v>
      </c>
    </row>
    <row r="21" spans="1:9" x14ac:dyDescent="0.35">
      <c r="A21" s="7" t="s">
        <v>46</v>
      </c>
      <c r="B21" s="8" t="s">
        <v>47</v>
      </c>
      <c r="C21" s="36">
        <v>0</v>
      </c>
      <c r="D21" s="9"/>
      <c r="E21" s="9"/>
      <c r="F21" s="9"/>
      <c r="G21" s="9"/>
      <c r="H21" s="27">
        <f>D21+E21+F21+G21+C21</f>
        <v>0</v>
      </c>
    </row>
    <row r="22" spans="1:9" x14ac:dyDescent="0.35">
      <c r="A22" s="7" t="s">
        <v>48</v>
      </c>
      <c r="B22" s="14" t="s">
        <v>49</v>
      </c>
      <c r="C22" s="9">
        <v>160000000</v>
      </c>
      <c r="D22" s="9">
        <f>D14+D15+D16+D17+D20+D21</f>
        <v>0</v>
      </c>
      <c r="E22" s="9">
        <f>E14+E15+E16+E17+E20+E21</f>
        <v>0</v>
      </c>
      <c r="F22" s="9">
        <f>F14+F15+F16+F17+F20+F21</f>
        <v>0</v>
      </c>
      <c r="G22" s="9">
        <f>G14+G15+G16+G17+G20+G21</f>
        <v>0</v>
      </c>
      <c r="H22" s="27">
        <f>D22+E22+F22+G22+C22</f>
        <v>160000000</v>
      </c>
    </row>
    <row r="23" spans="1:9" x14ac:dyDescent="0.35">
      <c r="A23" s="7" t="s">
        <v>50</v>
      </c>
      <c r="B23" s="14" t="s">
        <v>51</v>
      </c>
      <c r="C23" s="9">
        <v>1693240919</v>
      </c>
      <c r="D23" s="9">
        <f>D13+D22</f>
        <v>0</v>
      </c>
      <c r="E23" s="9">
        <f>E13+E22</f>
        <v>0</v>
      </c>
      <c r="F23" s="9">
        <f>F13+F22</f>
        <v>0</v>
      </c>
      <c r="G23" s="9">
        <f>G13+G22</f>
        <v>0</v>
      </c>
      <c r="H23" s="27">
        <f>D23+E23+F23+G23+C23</f>
        <v>1693240919</v>
      </c>
      <c r="I23" s="12"/>
    </row>
    <row r="24" spans="1:9" x14ac:dyDescent="0.35">
      <c r="A24" s="34"/>
      <c r="B24" s="35"/>
      <c r="C24" s="37"/>
      <c r="D24" s="10"/>
      <c r="E24" s="10"/>
      <c r="F24" s="9"/>
      <c r="G24" s="10"/>
      <c r="H24" s="37"/>
    </row>
    <row r="25" spans="1:9" x14ac:dyDescent="0.35">
      <c r="A25" s="18"/>
      <c r="B25" s="19" t="s">
        <v>58</v>
      </c>
      <c r="C25" s="12"/>
      <c r="D25" s="42"/>
      <c r="E25" s="12"/>
      <c r="F25" s="12"/>
      <c r="G25" s="43"/>
      <c r="H25" s="44" t="s">
        <v>95</v>
      </c>
    </row>
    <row r="26" spans="1:9" ht="21" x14ac:dyDescent="0.35">
      <c r="A26" s="32" t="s">
        <v>102</v>
      </c>
      <c r="B26" s="33" t="s">
        <v>2</v>
      </c>
      <c r="C26" s="33" t="s">
        <v>103</v>
      </c>
      <c r="D26" s="33" t="s">
        <v>104</v>
      </c>
      <c r="E26" s="33"/>
      <c r="F26" s="33"/>
      <c r="G26" s="33"/>
      <c r="H26" s="41" t="s">
        <v>105</v>
      </c>
    </row>
    <row r="27" spans="1:9" x14ac:dyDescent="0.35">
      <c r="A27" s="21" t="s">
        <v>4</v>
      </c>
      <c r="B27" s="22" t="s">
        <v>59</v>
      </c>
      <c r="C27" s="36">
        <v>804387223</v>
      </c>
      <c r="D27" s="36">
        <v>40666400</v>
      </c>
      <c r="E27" s="36">
        <f t="shared" ref="E27:G27" si="2">E28+E29+E30+E31+E32+E33</f>
        <v>0</v>
      </c>
      <c r="F27" s="36">
        <f t="shared" si="2"/>
        <v>0</v>
      </c>
      <c r="G27" s="36">
        <f t="shared" si="2"/>
        <v>0</v>
      </c>
      <c r="H27" s="45">
        <f t="shared" ref="H27:H43" si="3">D27+E27+F27+G27+C27</f>
        <v>845053623</v>
      </c>
    </row>
    <row r="28" spans="1:9" x14ac:dyDescent="0.35">
      <c r="A28" s="7" t="s">
        <v>60</v>
      </c>
      <c r="B28" s="8" t="s">
        <v>109</v>
      </c>
      <c r="C28" s="36">
        <v>72736112</v>
      </c>
      <c r="D28" s="9">
        <v>31120000</v>
      </c>
      <c r="E28" s="9"/>
      <c r="F28" s="9"/>
      <c r="G28" s="9"/>
      <c r="H28" s="45">
        <f t="shared" si="3"/>
        <v>103856112</v>
      </c>
    </row>
    <row r="29" spans="1:9" x14ac:dyDescent="0.35">
      <c r="A29" s="7" t="s">
        <v>62</v>
      </c>
      <c r="B29" s="8" t="s">
        <v>110</v>
      </c>
      <c r="C29" s="36">
        <v>16307845</v>
      </c>
      <c r="D29" s="9">
        <v>6846400</v>
      </c>
      <c r="E29" s="9"/>
      <c r="F29" s="9"/>
      <c r="G29" s="9"/>
      <c r="H29" s="45">
        <f t="shared" si="3"/>
        <v>23154245</v>
      </c>
    </row>
    <row r="30" spans="1:9" x14ac:dyDescent="0.35">
      <c r="A30" s="7" t="s">
        <v>64</v>
      </c>
      <c r="B30" s="8" t="s">
        <v>111</v>
      </c>
      <c r="C30" s="36">
        <v>417796957</v>
      </c>
      <c r="D30" s="9">
        <v>2700000</v>
      </c>
      <c r="E30" s="9"/>
      <c r="F30" s="9"/>
      <c r="G30" s="9"/>
      <c r="H30" s="45">
        <f t="shared" si="3"/>
        <v>420496957</v>
      </c>
    </row>
    <row r="31" spans="1:9" x14ac:dyDescent="0.35">
      <c r="A31" s="7" t="s">
        <v>66</v>
      </c>
      <c r="B31" s="8" t="s">
        <v>112</v>
      </c>
      <c r="C31" s="36">
        <v>0</v>
      </c>
      <c r="D31" s="9"/>
      <c r="E31" s="9"/>
      <c r="F31" s="9"/>
      <c r="G31" s="9"/>
      <c r="H31" s="45">
        <f t="shared" si="3"/>
        <v>0</v>
      </c>
    </row>
    <row r="32" spans="1:9" x14ac:dyDescent="0.35">
      <c r="A32" s="7" t="s">
        <v>68</v>
      </c>
      <c r="B32" s="8" t="s">
        <v>113</v>
      </c>
      <c r="C32" s="36">
        <v>230305472</v>
      </c>
      <c r="D32" s="9"/>
      <c r="E32" s="9"/>
      <c r="F32" s="9"/>
      <c r="G32" s="9"/>
      <c r="H32" s="45">
        <f>D32+E32+F32+G32+C32</f>
        <v>230305472</v>
      </c>
    </row>
    <row r="33" spans="1:8" x14ac:dyDescent="0.35">
      <c r="A33" s="24" t="s">
        <v>74</v>
      </c>
      <c r="B33" s="8" t="s">
        <v>114</v>
      </c>
      <c r="C33" s="36">
        <v>67240837</v>
      </c>
      <c r="D33" s="9"/>
      <c r="E33" s="9"/>
      <c r="F33" s="9"/>
      <c r="G33" s="9"/>
      <c r="H33" s="45">
        <f t="shared" si="3"/>
        <v>67240837</v>
      </c>
    </row>
    <row r="34" spans="1:8" x14ac:dyDescent="0.35">
      <c r="A34" s="24" t="s">
        <v>6</v>
      </c>
      <c r="B34" s="8" t="s">
        <v>76</v>
      </c>
      <c r="C34" s="36">
        <v>51678825</v>
      </c>
      <c r="D34" s="36">
        <f t="shared" ref="D34:G34" si="4">D35+D36+D37</f>
        <v>0</v>
      </c>
      <c r="E34" s="36">
        <f t="shared" si="4"/>
        <v>0</v>
      </c>
      <c r="F34" s="36">
        <f t="shared" si="4"/>
        <v>0</v>
      </c>
      <c r="G34" s="36">
        <f t="shared" si="4"/>
        <v>0</v>
      </c>
      <c r="H34" s="45">
        <f t="shared" si="3"/>
        <v>51678825</v>
      </c>
    </row>
    <row r="35" spans="1:8" x14ac:dyDescent="0.35">
      <c r="A35" s="24" t="s">
        <v>8</v>
      </c>
      <c r="B35" s="8" t="s">
        <v>115</v>
      </c>
      <c r="C35" s="36">
        <v>46678825</v>
      </c>
      <c r="D35" s="9"/>
      <c r="E35" s="9"/>
      <c r="F35" s="9"/>
      <c r="G35" s="9"/>
      <c r="H35" s="45">
        <f t="shared" si="3"/>
        <v>46678825</v>
      </c>
    </row>
    <row r="36" spans="1:8" x14ac:dyDescent="0.35">
      <c r="A36" s="24" t="s">
        <v>78</v>
      </c>
      <c r="B36" s="8" t="s">
        <v>79</v>
      </c>
      <c r="C36" s="36">
        <v>5000000</v>
      </c>
      <c r="D36" s="9"/>
      <c r="E36" s="9"/>
      <c r="F36" s="9"/>
      <c r="G36" s="9"/>
      <c r="H36" s="45">
        <f t="shared" si="3"/>
        <v>5000000</v>
      </c>
    </row>
    <row r="37" spans="1:8" x14ac:dyDescent="0.35">
      <c r="A37" s="24" t="s">
        <v>80</v>
      </c>
      <c r="B37" s="8" t="s">
        <v>81</v>
      </c>
      <c r="C37" s="36">
        <v>0</v>
      </c>
      <c r="D37" s="9"/>
      <c r="E37" s="9"/>
      <c r="F37" s="9"/>
      <c r="G37" s="9"/>
      <c r="H37" s="45">
        <f t="shared" si="3"/>
        <v>0</v>
      </c>
    </row>
    <row r="38" spans="1:8" x14ac:dyDescent="0.35">
      <c r="A38" s="24" t="s">
        <v>16</v>
      </c>
      <c r="B38" s="14" t="s">
        <v>82</v>
      </c>
      <c r="C38" s="9">
        <v>856066048</v>
      </c>
      <c r="D38" s="9">
        <f>D27+D34</f>
        <v>40666400</v>
      </c>
      <c r="E38" s="9">
        <f t="shared" ref="E38:G38" si="5">E27+E34</f>
        <v>0</v>
      </c>
      <c r="F38" s="9">
        <f t="shared" si="5"/>
        <v>0</v>
      </c>
      <c r="G38" s="9">
        <f t="shared" si="5"/>
        <v>0</v>
      </c>
      <c r="H38" s="45">
        <f t="shared" si="3"/>
        <v>896732448</v>
      </c>
    </row>
    <row r="39" spans="1:8" x14ac:dyDescent="0.35">
      <c r="A39" s="7" t="s">
        <v>18</v>
      </c>
      <c r="B39" s="8" t="s">
        <v>83</v>
      </c>
      <c r="C39" s="36">
        <v>160000000</v>
      </c>
      <c r="D39" s="9"/>
      <c r="E39" s="9"/>
      <c r="F39" s="9"/>
      <c r="G39" s="9"/>
      <c r="H39" s="45">
        <f t="shared" si="3"/>
        <v>160000000</v>
      </c>
    </row>
    <row r="40" spans="1:8" x14ac:dyDescent="0.35">
      <c r="A40" s="7" t="s">
        <v>24</v>
      </c>
      <c r="B40" s="8" t="s">
        <v>84</v>
      </c>
      <c r="C40" s="36">
        <v>0</v>
      </c>
      <c r="D40" s="9"/>
      <c r="E40" s="9"/>
      <c r="F40" s="9"/>
      <c r="G40" s="9"/>
      <c r="H40" s="45">
        <f t="shared" si="3"/>
        <v>0</v>
      </c>
    </row>
    <row r="41" spans="1:8" x14ac:dyDescent="0.35">
      <c r="A41" s="7" t="s">
        <v>26</v>
      </c>
      <c r="B41" s="8" t="s">
        <v>116</v>
      </c>
      <c r="C41" s="36">
        <v>636508471</v>
      </c>
      <c r="D41" s="9"/>
      <c r="E41" s="9"/>
      <c r="F41" s="9"/>
      <c r="G41" s="9"/>
      <c r="H41" s="45">
        <f t="shared" si="3"/>
        <v>636508471</v>
      </c>
    </row>
    <row r="42" spans="1:8" x14ac:dyDescent="0.35">
      <c r="A42" s="7"/>
      <c r="B42" s="8" t="s">
        <v>86</v>
      </c>
      <c r="C42" s="36">
        <v>636508471</v>
      </c>
      <c r="D42" s="9"/>
      <c r="E42" s="9"/>
      <c r="F42" s="9"/>
      <c r="G42" s="9"/>
      <c r="H42" s="45">
        <f t="shared" si="3"/>
        <v>636508471</v>
      </c>
    </row>
    <row r="43" spans="1:8" x14ac:dyDescent="0.35">
      <c r="B43" s="8" t="s">
        <v>87</v>
      </c>
      <c r="C43" s="36">
        <v>0</v>
      </c>
      <c r="D43" s="17"/>
      <c r="E43" s="17"/>
      <c r="F43" s="17"/>
      <c r="G43" s="17"/>
      <c r="H43" s="45">
        <f t="shared" si="3"/>
        <v>0</v>
      </c>
    </row>
    <row r="44" spans="1:8" x14ac:dyDescent="0.35">
      <c r="A44" s="7" t="s">
        <v>28</v>
      </c>
      <c r="B44" s="8" t="s">
        <v>88</v>
      </c>
      <c r="C44" s="36">
        <v>0</v>
      </c>
      <c r="D44" s="9"/>
      <c r="E44" s="9"/>
      <c r="F44" s="9"/>
      <c r="G44" s="9"/>
      <c r="H44" s="45">
        <f>D44+E44+F44+G44+C44</f>
        <v>0</v>
      </c>
    </row>
    <row r="45" spans="1:8" x14ac:dyDescent="0.35">
      <c r="A45" s="7" t="s">
        <v>30</v>
      </c>
      <c r="B45" s="14" t="s">
        <v>89</v>
      </c>
      <c r="C45" s="9">
        <v>796508471</v>
      </c>
      <c r="D45" s="9">
        <f>D39+D40+D41+D44</f>
        <v>0</v>
      </c>
      <c r="E45" s="9">
        <f>E39+E40+E41+E44</f>
        <v>0</v>
      </c>
      <c r="F45" s="9">
        <f>F39+F40+F41+F44</f>
        <v>0</v>
      </c>
      <c r="G45" s="9">
        <f>G39+G40+G41+G44</f>
        <v>0</v>
      </c>
      <c r="H45" s="45">
        <f>D45+E45+F45+G45+C45</f>
        <v>796508471</v>
      </c>
    </row>
    <row r="46" spans="1:8" x14ac:dyDescent="0.35">
      <c r="A46" s="7" t="s">
        <v>32</v>
      </c>
      <c r="B46" s="14" t="s">
        <v>90</v>
      </c>
      <c r="C46" s="9">
        <v>1652574519</v>
      </c>
      <c r="D46" s="9">
        <v>40666400</v>
      </c>
      <c r="E46" s="9">
        <f>E38+E45</f>
        <v>0</v>
      </c>
      <c r="F46" s="9">
        <f>F38+F45</f>
        <v>0</v>
      </c>
      <c r="G46" s="9">
        <f>G38+G45</f>
        <v>0</v>
      </c>
      <c r="H46" s="45">
        <f>D46+E46+F46+G46+C46</f>
        <v>1693240919</v>
      </c>
    </row>
    <row r="47" spans="1:8" x14ac:dyDescent="0.35">
      <c r="C47" s="12"/>
      <c r="D47" s="12"/>
      <c r="E47" s="12"/>
      <c r="F47" s="12"/>
      <c r="G47" s="12"/>
      <c r="H47" s="12"/>
    </row>
  </sheetData>
  <mergeCells count="4">
    <mergeCell ref="A1:C1"/>
    <mergeCell ref="E1:H2"/>
    <mergeCell ref="A2:C2"/>
    <mergeCell ref="G3:H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9.26953125" bestFit="1" customWidth="1"/>
    <col min="4" max="4" width="10.81640625" customWidth="1"/>
    <col min="5" max="5" width="11" customWidth="1"/>
    <col min="6" max="6" width="11.54296875" customWidth="1"/>
  </cols>
  <sheetData>
    <row r="1" spans="1:6" x14ac:dyDescent="0.35">
      <c r="A1" s="214" t="s">
        <v>117</v>
      </c>
      <c r="B1" s="215"/>
      <c r="C1" s="215"/>
      <c r="D1" s="209" t="s">
        <v>678</v>
      </c>
      <c r="E1" s="209"/>
      <c r="F1" s="210"/>
    </row>
    <row r="2" spans="1:6" ht="15" customHeight="1" x14ac:dyDescent="0.35">
      <c r="A2" s="207" t="s">
        <v>640</v>
      </c>
      <c r="B2" s="211"/>
      <c r="C2" s="211"/>
      <c r="D2" s="210"/>
      <c r="E2" s="210"/>
      <c r="F2" s="210"/>
    </row>
    <row r="3" spans="1:6" x14ac:dyDescent="0.35">
      <c r="A3" s="1"/>
      <c r="B3" s="2" t="s">
        <v>0</v>
      </c>
      <c r="C3" s="3"/>
      <c r="D3" s="4"/>
      <c r="E3" s="216" t="s">
        <v>95</v>
      </c>
      <c r="F3" s="217"/>
    </row>
    <row r="4" spans="1:6" ht="21" x14ac:dyDescent="0.35">
      <c r="A4" s="32" t="s">
        <v>1</v>
      </c>
      <c r="B4" s="33" t="s">
        <v>2</v>
      </c>
      <c r="C4" s="33" t="s">
        <v>97</v>
      </c>
      <c r="D4" s="33" t="s">
        <v>98</v>
      </c>
      <c r="E4" s="33" t="s">
        <v>99</v>
      </c>
      <c r="F4" s="32" t="s">
        <v>100</v>
      </c>
    </row>
    <row r="5" spans="1:6" x14ac:dyDescent="0.35">
      <c r="A5" s="7" t="s">
        <v>4</v>
      </c>
      <c r="B5" s="8" t="s">
        <v>5</v>
      </c>
      <c r="C5" s="9">
        <v>0</v>
      </c>
      <c r="D5" s="9"/>
      <c r="E5" s="9"/>
      <c r="F5" s="10">
        <f>C5+D5+E5</f>
        <v>0</v>
      </c>
    </row>
    <row r="6" spans="1:6" x14ac:dyDescent="0.35">
      <c r="A6" s="7" t="s">
        <v>6</v>
      </c>
      <c r="B6" s="8" t="s">
        <v>118</v>
      </c>
      <c r="C6" s="9">
        <v>0</v>
      </c>
      <c r="D6" s="9"/>
      <c r="E6" s="9"/>
      <c r="F6" s="10">
        <f t="shared" ref="F6:F22" si="0">C6+D6+E6</f>
        <v>0</v>
      </c>
    </row>
    <row r="7" spans="1:6" x14ac:dyDescent="0.35">
      <c r="A7" s="7" t="s">
        <v>16</v>
      </c>
      <c r="B7" s="8" t="s">
        <v>119</v>
      </c>
      <c r="C7" s="9">
        <v>0</v>
      </c>
      <c r="D7" s="9"/>
      <c r="E7" s="9"/>
      <c r="F7" s="10">
        <f t="shared" si="0"/>
        <v>0</v>
      </c>
    </row>
    <row r="8" spans="1:6" x14ac:dyDescent="0.35">
      <c r="A8" s="7" t="s">
        <v>18</v>
      </c>
      <c r="B8" s="8" t="s">
        <v>19</v>
      </c>
      <c r="C8" s="9">
        <v>1500000</v>
      </c>
      <c r="D8" s="9">
        <v>30000000</v>
      </c>
      <c r="E8" s="9"/>
      <c r="F8" s="10">
        <f t="shared" si="0"/>
        <v>31500000</v>
      </c>
    </row>
    <row r="9" spans="1:6" x14ac:dyDescent="0.35">
      <c r="A9" s="7" t="s">
        <v>24</v>
      </c>
      <c r="B9" s="8" t="s">
        <v>107</v>
      </c>
      <c r="C9" s="9">
        <v>0</v>
      </c>
      <c r="D9" s="9"/>
      <c r="E9" s="9"/>
      <c r="F9" s="10">
        <f t="shared" si="0"/>
        <v>0</v>
      </c>
    </row>
    <row r="10" spans="1:6" x14ac:dyDescent="0.35">
      <c r="A10" s="7" t="s">
        <v>26</v>
      </c>
      <c r="B10" s="8" t="s">
        <v>27</v>
      </c>
      <c r="C10" s="9">
        <v>0</v>
      </c>
      <c r="D10" s="9"/>
      <c r="E10" s="9"/>
      <c r="F10" s="10">
        <f t="shared" si="0"/>
        <v>0</v>
      </c>
    </row>
    <row r="11" spans="1:6" x14ac:dyDescent="0.35">
      <c r="A11" s="7" t="s">
        <v>28</v>
      </c>
      <c r="B11" s="8" t="s">
        <v>29</v>
      </c>
      <c r="C11" s="9">
        <v>0</v>
      </c>
      <c r="D11" s="9"/>
      <c r="E11" s="9"/>
      <c r="F11" s="10">
        <f t="shared" si="0"/>
        <v>0</v>
      </c>
    </row>
    <row r="12" spans="1:6" x14ac:dyDescent="0.35">
      <c r="A12" s="7" t="s">
        <v>30</v>
      </c>
      <c r="B12" s="8" t="s">
        <v>31</v>
      </c>
      <c r="C12" s="9">
        <v>0</v>
      </c>
      <c r="D12" s="9"/>
      <c r="E12" s="9"/>
      <c r="F12" s="10">
        <f t="shared" si="0"/>
        <v>0</v>
      </c>
    </row>
    <row r="13" spans="1:6" x14ac:dyDescent="0.35">
      <c r="A13" s="13" t="s">
        <v>32</v>
      </c>
      <c r="B13" s="14" t="s">
        <v>33</v>
      </c>
      <c r="C13" s="9">
        <f>C5+C6+C7+C8+C9+C10+C11+C12</f>
        <v>1500000</v>
      </c>
      <c r="D13" s="9">
        <f>D5+D6+D7+D8+D9+D10+D11+D12</f>
        <v>30000000</v>
      </c>
      <c r="E13" s="9">
        <f>E5+E6+E7+E8+E9+E10+E11+E12</f>
        <v>0</v>
      </c>
      <c r="F13" s="10">
        <f t="shared" si="0"/>
        <v>31500000</v>
      </c>
    </row>
    <row r="14" spans="1:6" x14ac:dyDescent="0.35">
      <c r="A14" s="7" t="s">
        <v>34</v>
      </c>
      <c r="B14" s="8" t="s">
        <v>35</v>
      </c>
      <c r="C14" s="9">
        <v>0</v>
      </c>
      <c r="D14" s="9"/>
      <c r="E14" s="9"/>
      <c r="F14" s="10">
        <f t="shared" si="0"/>
        <v>0</v>
      </c>
    </row>
    <row r="15" spans="1:6" x14ac:dyDescent="0.35">
      <c r="A15" s="7" t="s">
        <v>36</v>
      </c>
      <c r="B15" s="8" t="s">
        <v>37</v>
      </c>
      <c r="C15" s="9">
        <v>0</v>
      </c>
      <c r="D15" s="9"/>
      <c r="E15" s="9"/>
      <c r="F15" s="10">
        <f t="shared" si="0"/>
        <v>0</v>
      </c>
    </row>
    <row r="16" spans="1:6" x14ac:dyDescent="0.35">
      <c r="A16" s="7" t="s">
        <v>38</v>
      </c>
      <c r="B16" s="8" t="s">
        <v>39</v>
      </c>
      <c r="C16" s="9">
        <v>0</v>
      </c>
      <c r="D16" s="9"/>
      <c r="E16" s="9"/>
      <c r="F16" s="10">
        <f t="shared" si="0"/>
        <v>0</v>
      </c>
    </row>
    <row r="17" spans="1:6" x14ac:dyDescent="0.35">
      <c r="A17" s="7" t="s">
        <v>40</v>
      </c>
      <c r="B17" s="8" t="s">
        <v>41</v>
      </c>
      <c r="C17" s="9">
        <f>C18</f>
        <v>228455413</v>
      </c>
      <c r="D17" s="9"/>
      <c r="E17" s="9"/>
      <c r="F17" s="10">
        <f t="shared" si="0"/>
        <v>228455413</v>
      </c>
    </row>
    <row r="18" spans="1:6" x14ac:dyDescent="0.35">
      <c r="A18" s="7"/>
      <c r="B18" s="8" t="s">
        <v>42</v>
      </c>
      <c r="C18" s="9">
        <v>228455413</v>
      </c>
      <c r="D18" s="9"/>
      <c r="E18" s="9"/>
      <c r="F18" s="10">
        <f t="shared" si="0"/>
        <v>228455413</v>
      </c>
    </row>
    <row r="19" spans="1:6" x14ac:dyDescent="0.35">
      <c r="A19" s="7" t="s">
        <v>44</v>
      </c>
      <c r="B19" s="8" t="s">
        <v>45</v>
      </c>
      <c r="C19" s="9">
        <v>0</v>
      </c>
      <c r="D19" s="9"/>
      <c r="E19" s="9"/>
      <c r="F19" s="10">
        <f t="shared" si="0"/>
        <v>0</v>
      </c>
    </row>
    <row r="20" spans="1:6" x14ac:dyDescent="0.35">
      <c r="A20" s="7" t="s">
        <v>46</v>
      </c>
      <c r="B20" s="8" t="s">
        <v>47</v>
      </c>
      <c r="C20" s="9">
        <v>0</v>
      </c>
      <c r="D20" s="9"/>
      <c r="E20" s="9"/>
      <c r="F20" s="10">
        <f t="shared" si="0"/>
        <v>0</v>
      </c>
    </row>
    <row r="21" spans="1:6" x14ac:dyDescent="0.35">
      <c r="A21" s="7" t="s">
        <v>48</v>
      </c>
      <c r="B21" s="14" t="s">
        <v>49</v>
      </c>
      <c r="C21" s="9">
        <f>C14+C15+C16+C17+C19+C20</f>
        <v>228455413</v>
      </c>
      <c r="D21" s="9">
        <f t="shared" ref="D21:E21" si="1">D14+D15+D16+D17+D19+D20</f>
        <v>0</v>
      </c>
      <c r="E21" s="9">
        <f t="shared" si="1"/>
        <v>0</v>
      </c>
      <c r="F21" s="10">
        <f t="shared" si="0"/>
        <v>228455413</v>
      </c>
    </row>
    <row r="22" spans="1:6" x14ac:dyDescent="0.35">
      <c r="A22" s="7" t="s">
        <v>50</v>
      </c>
      <c r="B22" s="14" t="s">
        <v>51</v>
      </c>
      <c r="C22" s="9">
        <f>C13+C21</f>
        <v>229955413</v>
      </c>
      <c r="D22" s="9">
        <f t="shared" ref="D22:E22" si="2">D13+D21</f>
        <v>30000000</v>
      </c>
      <c r="E22" s="9">
        <f t="shared" si="2"/>
        <v>0</v>
      </c>
      <c r="F22" s="10">
        <f t="shared" si="0"/>
        <v>259955413</v>
      </c>
    </row>
    <row r="23" spans="1:6" x14ac:dyDescent="0.35">
      <c r="A23" s="18"/>
      <c r="B23" s="19" t="s">
        <v>58</v>
      </c>
      <c r="C23" s="20"/>
      <c r="E23" s="218" t="s">
        <v>95</v>
      </c>
      <c r="F23" s="219"/>
    </row>
    <row r="24" spans="1:6" ht="21" x14ac:dyDescent="0.35">
      <c r="A24" s="32" t="s">
        <v>1</v>
      </c>
      <c r="B24" s="33" t="s">
        <v>2</v>
      </c>
      <c r="C24" s="33" t="s">
        <v>97</v>
      </c>
      <c r="D24" s="33" t="s">
        <v>98</v>
      </c>
      <c r="E24" s="33" t="s">
        <v>99</v>
      </c>
      <c r="F24" s="32" t="s">
        <v>100</v>
      </c>
    </row>
    <row r="25" spans="1:6" x14ac:dyDescent="0.35">
      <c r="A25" s="21" t="s">
        <v>4</v>
      </c>
      <c r="B25" s="22" t="s">
        <v>59</v>
      </c>
      <c r="C25" s="23">
        <f>C26+C27+C28+C29+C30+C31</f>
        <v>236355413</v>
      </c>
      <c r="D25" s="23">
        <f t="shared" ref="D25:E25" si="3">D26+D27+D28+D29+D30+D31</f>
        <v>21600000</v>
      </c>
      <c r="E25" s="23">
        <f t="shared" si="3"/>
        <v>0</v>
      </c>
      <c r="F25" s="10">
        <f>C25+D25+E25</f>
        <v>257955413</v>
      </c>
    </row>
    <row r="26" spans="1:6" x14ac:dyDescent="0.35">
      <c r="A26" s="7" t="s">
        <v>60</v>
      </c>
      <c r="B26" s="8" t="s">
        <v>61</v>
      </c>
      <c r="C26" s="9">
        <v>170631750</v>
      </c>
      <c r="D26" s="9">
        <v>13600000</v>
      </c>
      <c r="E26" s="9"/>
      <c r="F26" s="10">
        <f t="shared" ref="F26:F43" si="4">C26+D26+E26</f>
        <v>184231750</v>
      </c>
    </row>
    <row r="27" spans="1:6" x14ac:dyDescent="0.35">
      <c r="A27" s="7" t="s">
        <v>62</v>
      </c>
      <c r="B27" s="8" t="s">
        <v>63</v>
      </c>
      <c r="C27" s="9">
        <v>36543663</v>
      </c>
      <c r="D27" s="9">
        <v>3000000</v>
      </c>
      <c r="E27" s="9"/>
      <c r="F27" s="10">
        <f t="shared" si="4"/>
        <v>39543663</v>
      </c>
    </row>
    <row r="28" spans="1:6" x14ac:dyDescent="0.35">
      <c r="A28" s="7" t="s">
        <v>64</v>
      </c>
      <c r="B28" s="8" t="s">
        <v>65</v>
      </c>
      <c r="C28" s="9">
        <v>27000000</v>
      </c>
      <c r="D28" s="9">
        <v>5000000</v>
      </c>
      <c r="E28" s="9"/>
      <c r="F28" s="10">
        <f t="shared" si="4"/>
        <v>32000000</v>
      </c>
    </row>
    <row r="29" spans="1:6" x14ac:dyDescent="0.35">
      <c r="A29" s="7" t="s">
        <v>66</v>
      </c>
      <c r="B29" s="8" t="s">
        <v>67</v>
      </c>
      <c r="C29" s="9">
        <v>2180000</v>
      </c>
      <c r="D29" s="9"/>
      <c r="E29" s="9"/>
      <c r="F29" s="10">
        <f t="shared" si="4"/>
        <v>2180000</v>
      </c>
    </row>
    <row r="30" spans="1:6" x14ac:dyDescent="0.35">
      <c r="A30" s="7" t="s">
        <v>68</v>
      </c>
      <c r="B30" s="8" t="s">
        <v>69</v>
      </c>
      <c r="C30" s="9">
        <v>0</v>
      </c>
      <c r="D30" s="9"/>
      <c r="E30" s="9"/>
      <c r="F30" s="10">
        <f t="shared" si="4"/>
        <v>0</v>
      </c>
    </row>
    <row r="31" spans="1:6" x14ac:dyDescent="0.35">
      <c r="A31" s="24" t="s">
        <v>74</v>
      </c>
      <c r="B31" s="8" t="s">
        <v>75</v>
      </c>
      <c r="C31" s="9">
        <v>0</v>
      </c>
      <c r="D31" s="9"/>
      <c r="E31" s="9"/>
      <c r="F31" s="10">
        <f t="shared" si="4"/>
        <v>0</v>
      </c>
    </row>
    <row r="32" spans="1:6" x14ac:dyDescent="0.35">
      <c r="A32" s="24" t="s">
        <v>6</v>
      </c>
      <c r="B32" s="8" t="s">
        <v>76</v>
      </c>
      <c r="C32" s="9">
        <f>C33+C34+C35</f>
        <v>2000000</v>
      </c>
      <c r="D32" s="9">
        <f t="shared" ref="D32:E32" si="5">D33+D34+D35</f>
        <v>0</v>
      </c>
      <c r="E32" s="9">
        <f t="shared" si="5"/>
        <v>0</v>
      </c>
      <c r="F32" s="10">
        <f t="shared" si="4"/>
        <v>2000000</v>
      </c>
    </row>
    <row r="33" spans="1:6" x14ac:dyDescent="0.35">
      <c r="A33" s="24" t="s">
        <v>8</v>
      </c>
      <c r="B33" s="8" t="s">
        <v>77</v>
      </c>
      <c r="C33" s="9">
        <v>2000000</v>
      </c>
      <c r="D33" s="9"/>
      <c r="E33" s="9"/>
      <c r="F33" s="10">
        <f t="shared" si="4"/>
        <v>2000000</v>
      </c>
    </row>
    <row r="34" spans="1:6" x14ac:dyDescent="0.35">
      <c r="A34" s="24" t="s">
        <v>78</v>
      </c>
      <c r="B34" s="8" t="s">
        <v>79</v>
      </c>
      <c r="C34" s="10">
        <v>0</v>
      </c>
      <c r="D34" s="9"/>
      <c r="E34" s="9"/>
      <c r="F34" s="10">
        <f t="shared" si="4"/>
        <v>0</v>
      </c>
    </row>
    <row r="35" spans="1:6" x14ac:dyDescent="0.35">
      <c r="A35" s="24" t="s">
        <v>80</v>
      </c>
      <c r="B35" s="8" t="s">
        <v>81</v>
      </c>
      <c r="C35" s="9">
        <v>0</v>
      </c>
      <c r="D35" s="9"/>
      <c r="E35" s="9"/>
      <c r="F35" s="10">
        <f t="shared" si="4"/>
        <v>0</v>
      </c>
    </row>
    <row r="36" spans="1:6" x14ac:dyDescent="0.35">
      <c r="A36" s="24" t="s">
        <v>16</v>
      </c>
      <c r="B36" s="14" t="s">
        <v>82</v>
      </c>
      <c r="C36" s="9">
        <f>C25+C32</f>
        <v>238355413</v>
      </c>
      <c r="D36" s="9">
        <f t="shared" ref="D36:E36" si="6">D25+D32</f>
        <v>21600000</v>
      </c>
      <c r="E36" s="9">
        <f t="shared" si="6"/>
        <v>0</v>
      </c>
      <c r="F36" s="10">
        <f t="shared" si="4"/>
        <v>259955413</v>
      </c>
    </row>
    <row r="37" spans="1:6" x14ac:dyDescent="0.35">
      <c r="A37" s="7" t="s">
        <v>18</v>
      </c>
      <c r="B37" s="8" t="s">
        <v>83</v>
      </c>
      <c r="C37" s="9">
        <v>0</v>
      </c>
      <c r="D37" s="9"/>
      <c r="E37" s="9"/>
      <c r="F37" s="10">
        <f t="shared" si="4"/>
        <v>0</v>
      </c>
    </row>
    <row r="38" spans="1:6" x14ac:dyDescent="0.35">
      <c r="A38" s="7" t="s">
        <v>24</v>
      </c>
      <c r="B38" s="8" t="s">
        <v>84</v>
      </c>
      <c r="C38" s="9">
        <v>0</v>
      </c>
      <c r="D38" s="9"/>
      <c r="E38" s="9"/>
      <c r="F38" s="10">
        <f t="shared" si="4"/>
        <v>0</v>
      </c>
    </row>
    <row r="39" spans="1:6" x14ac:dyDescent="0.35">
      <c r="A39" s="7" t="s">
        <v>26</v>
      </c>
      <c r="B39" s="8" t="s">
        <v>85</v>
      </c>
      <c r="C39" s="9">
        <f>C40</f>
        <v>0</v>
      </c>
      <c r="D39" s="9"/>
      <c r="E39" s="9"/>
      <c r="F39" s="10">
        <f t="shared" si="4"/>
        <v>0</v>
      </c>
    </row>
    <row r="40" spans="1:6" x14ac:dyDescent="0.35">
      <c r="A40" s="7"/>
      <c r="B40" s="8" t="s">
        <v>120</v>
      </c>
      <c r="C40" s="9">
        <v>0</v>
      </c>
      <c r="D40" s="9"/>
      <c r="E40" s="9"/>
      <c r="F40" s="10">
        <f t="shared" si="4"/>
        <v>0</v>
      </c>
    </row>
    <row r="41" spans="1:6" x14ac:dyDescent="0.35">
      <c r="A41" s="7" t="s">
        <v>28</v>
      </c>
      <c r="B41" s="8" t="s">
        <v>88</v>
      </c>
      <c r="C41" s="9">
        <v>0</v>
      </c>
      <c r="D41" s="9"/>
      <c r="E41" s="9"/>
      <c r="F41" s="10">
        <f t="shared" si="4"/>
        <v>0</v>
      </c>
    </row>
    <row r="42" spans="1:6" x14ac:dyDescent="0.35">
      <c r="A42" s="7" t="s">
        <v>30</v>
      </c>
      <c r="B42" s="14" t="s">
        <v>89</v>
      </c>
      <c r="C42" s="9">
        <f>C37+C38+C39+C41</f>
        <v>0</v>
      </c>
      <c r="D42" s="9">
        <f t="shared" ref="D42:E42" si="7">D37+D38+D39+D41</f>
        <v>0</v>
      </c>
      <c r="E42" s="9">
        <f t="shared" si="7"/>
        <v>0</v>
      </c>
      <c r="F42" s="10">
        <f t="shared" si="4"/>
        <v>0</v>
      </c>
    </row>
    <row r="43" spans="1:6" x14ac:dyDescent="0.35">
      <c r="A43" s="7" t="s">
        <v>32</v>
      </c>
      <c r="B43" s="14" t="s">
        <v>90</v>
      </c>
      <c r="C43" s="9">
        <f>C36+C42</f>
        <v>238355413</v>
      </c>
      <c r="D43" s="9">
        <f t="shared" ref="D43:E43" si="8">D36+D42</f>
        <v>21600000</v>
      </c>
      <c r="E43" s="9">
        <f t="shared" si="8"/>
        <v>0</v>
      </c>
      <c r="F43" s="10">
        <f t="shared" si="4"/>
        <v>259955413</v>
      </c>
    </row>
    <row r="44" spans="1:6" x14ac:dyDescent="0.35">
      <c r="A44" s="47"/>
      <c r="B44" s="48"/>
      <c r="C44" s="49"/>
      <c r="D44" s="49"/>
      <c r="E44" s="49"/>
      <c r="F44" s="50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5.1796875" bestFit="1" customWidth="1"/>
    <col min="3" max="3" width="10.81640625" customWidth="1"/>
    <col min="4" max="4" width="12" customWidth="1"/>
    <col min="5" max="5" width="12.26953125" customWidth="1"/>
    <col min="6" max="6" width="12.1796875" style="148" customWidth="1"/>
  </cols>
  <sheetData>
    <row r="1" spans="1:6" x14ac:dyDescent="0.35">
      <c r="A1" s="220" t="s">
        <v>121</v>
      </c>
      <c r="B1" s="221"/>
      <c r="C1" s="221"/>
      <c r="D1" s="222" t="s">
        <v>679</v>
      </c>
      <c r="E1" s="222"/>
      <c r="F1" s="223"/>
    </row>
    <row r="2" spans="1:6" ht="21" customHeight="1" x14ac:dyDescent="0.35">
      <c r="A2" s="207" t="s">
        <v>640</v>
      </c>
      <c r="B2" s="211"/>
      <c r="C2" s="211"/>
      <c r="D2" s="223"/>
      <c r="E2" s="223"/>
      <c r="F2" s="223"/>
    </row>
    <row r="3" spans="1:6" x14ac:dyDescent="0.35">
      <c r="A3" s="179"/>
      <c r="B3" s="178" t="s">
        <v>0</v>
      </c>
      <c r="C3" s="162"/>
      <c r="D3" s="160"/>
      <c r="E3" s="224" t="s">
        <v>95</v>
      </c>
      <c r="F3" s="225"/>
    </row>
    <row r="4" spans="1:6" ht="24" x14ac:dyDescent="0.35">
      <c r="A4" s="164" t="s">
        <v>1</v>
      </c>
      <c r="B4" s="165" t="s">
        <v>2</v>
      </c>
      <c r="C4" s="165" t="s">
        <v>97</v>
      </c>
      <c r="D4" s="165" t="s">
        <v>98</v>
      </c>
      <c r="E4" s="165" t="s">
        <v>99</v>
      </c>
      <c r="F4" s="164" t="s">
        <v>100</v>
      </c>
    </row>
    <row r="5" spans="1:6" x14ac:dyDescent="0.35">
      <c r="A5" s="170" t="s">
        <v>4</v>
      </c>
      <c r="B5" s="180" t="s">
        <v>5</v>
      </c>
      <c r="C5" s="173">
        <v>0</v>
      </c>
      <c r="D5" s="173">
        <v>0</v>
      </c>
      <c r="E5" s="173">
        <v>0</v>
      </c>
      <c r="F5" s="169">
        <f>C5+D5+E5</f>
        <v>0</v>
      </c>
    </row>
    <row r="6" spans="1:6" x14ac:dyDescent="0.35">
      <c r="A6" s="170" t="s">
        <v>6</v>
      </c>
      <c r="B6" s="180" t="s">
        <v>7</v>
      </c>
      <c r="C6" s="173">
        <v>0</v>
      </c>
      <c r="D6" s="173">
        <v>0</v>
      </c>
      <c r="E6" s="173">
        <v>0</v>
      </c>
      <c r="F6" s="169">
        <f t="shared" ref="F6:F22" si="0">C6+D6+E6</f>
        <v>0</v>
      </c>
    </row>
    <row r="7" spans="1:6" x14ac:dyDescent="0.35">
      <c r="A7" s="170" t="s">
        <v>16</v>
      </c>
      <c r="B7" s="180" t="s">
        <v>119</v>
      </c>
      <c r="C7" s="173">
        <v>0</v>
      </c>
      <c r="D7" s="173">
        <v>0</v>
      </c>
      <c r="E7" s="173">
        <v>0</v>
      </c>
      <c r="F7" s="169">
        <f t="shared" si="0"/>
        <v>0</v>
      </c>
    </row>
    <row r="8" spans="1:6" x14ac:dyDescent="0.35">
      <c r="A8" s="170" t="s">
        <v>18</v>
      </c>
      <c r="B8" s="180" t="s">
        <v>19</v>
      </c>
      <c r="C8" s="173">
        <v>0</v>
      </c>
      <c r="D8" s="173">
        <v>0</v>
      </c>
      <c r="E8" s="173">
        <v>0</v>
      </c>
      <c r="F8" s="169">
        <f t="shared" si="0"/>
        <v>0</v>
      </c>
    </row>
    <row r="9" spans="1:6" x14ac:dyDescent="0.35">
      <c r="A9" s="170" t="s">
        <v>24</v>
      </c>
      <c r="B9" s="180" t="s">
        <v>25</v>
      </c>
      <c r="C9" s="173">
        <v>171450</v>
      </c>
      <c r="D9" s="173">
        <v>0</v>
      </c>
      <c r="E9" s="173">
        <v>0</v>
      </c>
      <c r="F9" s="169">
        <f t="shared" si="0"/>
        <v>171450</v>
      </c>
    </row>
    <row r="10" spans="1:6" x14ac:dyDescent="0.35">
      <c r="A10" s="170" t="s">
        <v>26</v>
      </c>
      <c r="B10" s="180" t="s">
        <v>27</v>
      </c>
      <c r="C10" s="173">
        <v>0</v>
      </c>
      <c r="D10" s="173">
        <v>0</v>
      </c>
      <c r="E10" s="173">
        <v>0</v>
      </c>
      <c r="F10" s="169">
        <f t="shared" si="0"/>
        <v>0</v>
      </c>
    </row>
    <row r="11" spans="1:6" x14ac:dyDescent="0.35">
      <c r="A11" s="170" t="s">
        <v>28</v>
      </c>
      <c r="B11" s="180" t="s">
        <v>29</v>
      </c>
      <c r="C11" s="173">
        <v>0</v>
      </c>
      <c r="D11" s="173">
        <v>0</v>
      </c>
      <c r="E11" s="173">
        <v>0</v>
      </c>
      <c r="F11" s="169">
        <f t="shared" si="0"/>
        <v>0</v>
      </c>
    </row>
    <row r="12" spans="1:6" x14ac:dyDescent="0.35">
      <c r="A12" s="170" t="s">
        <v>30</v>
      </c>
      <c r="B12" s="180" t="s">
        <v>31</v>
      </c>
      <c r="C12" s="173">
        <v>0</v>
      </c>
      <c r="D12" s="173">
        <v>0</v>
      </c>
      <c r="E12" s="173">
        <v>0</v>
      </c>
      <c r="F12" s="169">
        <f t="shared" si="0"/>
        <v>0</v>
      </c>
    </row>
    <row r="13" spans="1:6" s="148" customFormat="1" x14ac:dyDescent="0.35">
      <c r="A13" s="166" t="s">
        <v>32</v>
      </c>
      <c r="B13" s="181" t="s">
        <v>33</v>
      </c>
      <c r="C13" s="169">
        <f>C5+C6+C7+C8+C9+C10+C11+C12</f>
        <v>171450</v>
      </c>
      <c r="D13" s="169">
        <f>D5+D6+D7+D8+D9+D10+D11+D12</f>
        <v>0</v>
      </c>
      <c r="E13" s="169">
        <f>E5+E6+E7+E8+E9+E10+E11+E12</f>
        <v>0</v>
      </c>
      <c r="F13" s="169">
        <f t="shared" si="0"/>
        <v>171450</v>
      </c>
    </row>
    <row r="14" spans="1:6" x14ac:dyDescent="0.35">
      <c r="A14" s="170" t="s">
        <v>34</v>
      </c>
      <c r="B14" s="180" t="s">
        <v>35</v>
      </c>
      <c r="C14" s="173">
        <v>0</v>
      </c>
      <c r="D14" s="173">
        <v>0</v>
      </c>
      <c r="E14" s="173">
        <v>0</v>
      </c>
      <c r="F14" s="169">
        <f t="shared" si="0"/>
        <v>0</v>
      </c>
    </row>
    <row r="15" spans="1:6" x14ac:dyDescent="0.35">
      <c r="A15" s="170" t="s">
        <v>36</v>
      </c>
      <c r="B15" s="180" t="s">
        <v>37</v>
      </c>
      <c r="C15" s="173">
        <v>0</v>
      </c>
      <c r="D15" s="173">
        <v>0</v>
      </c>
      <c r="E15" s="173">
        <v>0</v>
      </c>
      <c r="F15" s="169">
        <f t="shared" si="0"/>
        <v>0</v>
      </c>
    </row>
    <row r="16" spans="1:6" x14ac:dyDescent="0.35">
      <c r="A16" s="170" t="s">
        <v>38</v>
      </c>
      <c r="B16" s="180" t="s">
        <v>39</v>
      </c>
      <c r="C16" s="173">
        <v>0</v>
      </c>
      <c r="D16" s="173">
        <v>0</v>
      </c>
      <c r="E16" s="173">
        <v>0</v>
      </c>
      <c r="F16" s="169">
        <f t="shared" si="0"/>
        <v>0</v>
      </c>
    </row>
    <row r="17" spans="1:6" x14ac:dyDescent="0.35">
      <c r="A17" s="170" t="s">
        <v>40</v>
      </c>
      <c r="B17" s="180" t="s">
        <v>41</v>
      </c>
      <c r="C17" s="173">
        <f>C18</f>
        <v>31489250</v>
      </c>
      <c r="D17" s="173">
        <v>0</v>
      </c>
      <c r="E17" s="173">
        <v>0</v>
      </c>
      <c r="F17" s="169">
        <f t="shared" si="0"/>
        <v>31489250</v>
      </c>
    </row>
    <row r="18" spans="1:6" x14ac:dyDescent="0.35">
      <c r="A18" s="170"/>
      <c r="B18" s="180" t="s">
        <v>42</v>
      </c>
      <c r="C18" s="173">
        <v>31489250</v>
      </c>
      <c r="D18" s="173">
        <v>0</v>
      </c>
      <c r="E18" s="173">
        <v>0</v>
      </c>
      <c r="F18" s="169">
        <f t="shared" si="0"/>
        <v>31489250</v>
      </c>
    </row>
    <row r="19" spans="1:6" x14ac:dyDescent="0.35">
      <c r="A19" s="170" t="s">
        <v>44</v>
      </c>
      <c r="B19" s="180" t="s">
        <v>45</v>
      </c>
      <c r="C19" s="173">
        <v>0</v>
      </c>
      <c r="D19" s="173">
        <v>0</v>
      </c>
      <c r="E19" s="173">
        <v>0</v>
      </c>
      <c r="F19" s="169">
        <f t="shared" si="0"/>
        <v>0</v>
      </c>
    </row>
    <row r="20" spans="1:6" x14ac:dyDescent="0.35">
      <c r="A20" s="170" t="s">
        <v>46</v>
      </c>
      <c r="B20" s="180" t="s">
        <v>47</v>
      </c>
      <c r="C20" s="173">
        <v>0</v>
      </c>
      <c r="D20" s="173">
        <v>0</v>
      </c>
      <c r="E20" s="173">
        <v>0</v>
      </c>
      <c r="F20" s="169">
        <f t="shared" si="0"/>
        <v>0</v>
      </c>
    </row>
    <row r="21" spans="1:6" s="148" customFormat="1" x14ac:dyDescent="0.35">
      <c r="A21" s="166" t="s">
        <v>48</v>
      </c>
      <c r="B21" s="181" t="s">
        <v>49</v>
      </c>
      <c r="C21" s="169">
        <f>C14+C15+C16+C17+C19+C20</f>
        <v>31489250</v>
      </c>
      <c r="D21" s="169">
        <f t="shared" ref="D21:E21" si="1">D14+D15+D16+D17+D19+D20</f>
        <v>0</v>
      </c>
      <c r="E21" s="169">
        <f t="shared" si="1"/>
        <v>0</v>
      </c>
      <c r="F21" s="169">
        <f t="shared" si="0"/>
        <v>31489250</v>
      </c>
    </row>
    <row r="22" spans="1:6" s="148" customFormat="1" x14ac:dyDescent="0.35">
      <c r="A22" s="166" t="s">
        <v>50</v>
      </c>
      <c r="B22" s="181" t="s">
        <v>51</v>
      </c>
      <c r="C22" s="169">
        <f>C13+C21</f>
        <v>31660700</v>
      </c>
      <c r="D22" s="169">
        <f t="shared" ref="D22:E22" si="2">D13+D21</f>
        <v>0</v>
      </c>
      <c r="E22" s="169">
        <f t="shared" si="2"/>
        <v>0</v>
      </c>
      <c r="F22" s="169">
        <f t="shared" si="0"/>
        <v>31660700</v>
      </c>
    </row>
    <row r="23" spans="1:6" x14ac:dyDescent="0.35">
      <c r="A23" s="182"/>
      <c r="B23" s="19" t="s">
        <v>58</v>
      </c>
      <c r="C23" s="183"/>
      <c r="D23" s="184"/>
      <c r="E23" s="226" t="s">
        <v>95</v>
      </c>
      <c r="F23" s="227"/>
    </row>
    <row r="24" spans="1:6" ht="24" x14ac:dyDescent="0.35">
      <c r="A24" s="164" t="s">
        <v>1</v>
      </c>
      <c r="B24" s="165" t="s">
        <v>2</v>
      </c>
      <c r="C24" s="165" t="s">
        <v>97</v>
      </c>
      <c r="D24" s="165" t="s">
        <v>98</v>
      </c>
      <c r="E24" s="165" t="s">
        <v>99</v>
      </c>
      <c r="F24" s="164" t="s">
        <v>100</v>
      </c>
    </row>
    <row r="25" spans="1:6" s="148" customFormat="1" x14ac:dyDescent="0.35">
      <c r="A25" s="185" t="s">
        <v>4</v>
      </c>
      <c r="B25" s="186" t="s">
        <v>59</v>
      </c>
      <c r="C25" s="169">
        <f>C26+C27+C28+C29+C30+C31</f>
        <v>28203125</v>
      </c>
      <c r="D25" s="187">
        <f t="shared" ref="D25:E25" si="3">D26+D27+D28+D29+D30+D31</f>
        <v>0</v>
      </c>
      <c r="E25" s="187">
        <f t="shared" si="3"/>
        <v>0</v>
      </c>
      <c r="F25" s="169">
        <f>C25+D25+E25</f>
        <v>28203125</v>
      </c>
    </row>
    <row r="26" spans="1:6" x14ac:dyDescent="0.35">
      <c r="A26" s="170" t="s">
        <v>60</v>
      </c>
      <c r="B26" s="180" t="s">
        <v>61</v>
      </c>
      <c r="C26" s="173">
        <v>15800000</v>
      </c>
      <c r="D26" s="173">
        <v>0</v>
      </c>
      <c r="E26" s="173">
        <v>0</v>
      </c>
      <c r="F26" s="169">
        <f t="shared" ref="F26:F43" si="4">C26+D26+E26</f>
        <v>15800000</v>
      </c>
    </row>
    <row r="27" spans="1:6" x14ac:dyDescent="0.35">
      <c r="A27" s="170" t="s">
        <v>62</v>
      </c>
      <c r="B27" s="180" t="s">
        <v>63</v>
      </c>
      <c r="C27" s="173">
        <v>3476000</v>
      </c>
      <c r="D27" s="173">
        <v>0</v>
      </c>
      <c r="E27" s="173">
        <v>0</v>
      </c>
      <c r="F27" s="169">
        <f t="shared" si="4"/>
        <v>3476000</v>
      </c>
    </row>
    <row r="28" spans="1:6" x14ac:dyDescent="0.35">
      <c r="A28" s="170" t="s">
        <v>64</v>
      </c>
      <c r="B28" s="180" t="s">
        <v>65</v>
      </c>
      <c r="C28" s="173">
        <v>8927125</v>
      </c>
      <c r="D28" s="173">
        <v>0</v>
      </c>
      <c r="E28" s="173">
        <v>0</v>
      </c>
      <c r="F28" s="169">
        <f t="shared" si="4"/>
        <v>8927125</v>
      </c>
    </row>
    <row r="29" spans="1:6" x14ac:dyDescent="0.35">
      <c r="A29" s="170" t="s">
        <v>66</v>
      </c>
      <c r="B29" s="180" t="s">
        <v>67</v>
      </c>
      <c r="C29" s="173">
        <v>0</v>
      </c>
      <c r="D29" s="173">
        <v>0</v>
      </c>
      <c r="E29" s="173">
        <v>0</v>
      </c>
      <c r="F29" s="169">
        <f t="shared" si="4"/>
        <v>0</v>
      </c>
    </row>
    <row r="30" spans="1:6" x14ac:dyDescent="0.35">
      <c r="A30" s="170" t="s">
        <v>68</v>
      </c>
      <c r="B30" s="180" t="s">
        <v>69</v>
      </c>
      <c r="C30" s="173">
        <v>0</v>
      </c>
      <c r="D30" s="173">
        <v>0</v>
      </c>
      <c r="E30" s="173">
        <v>0</v>
      </c>
      <c r="F30" s="169">
        <f t="shared" si="4"/>
        <v>0</v>
      </c>
    </row>
    <row r="31" spans="1:6" x14ac:dyDescent="0.35">
      <c r="A31" s="188" t="s">
        <v>74</v>
      </c>
      <c r="B31" s="180" t="s">
        <v>75</v>
      </c>
      <c r="C31" s="173">
        <v>0</v>
      </c>
      <c r="D31" s="173">
        <v>0</v>
      </c>
      <c r="E31" s="173">
        <v>0</v>
      </c>
      <c r="F31" s="169">
        <f t="shared" si="4"/>
        <v>0</v>
      </c>
    </row>
    <row r="32" spans="1:6" x14ac:dyDescent="0.35">
      <c r="A32" s="188" t="s">
        <v>6</v>
      </c>
      <c r="B32" s="180" t="s">
        <v>76</v>
      </c>
      <c r="C32" s="173">
        <f>C33+C34</f>
        <v>3457575</v>
      </c>
      <c r="D32" s="173">
        <f t="shared" ref="D32:E32" si="5">D33+D34</f>
        <v>0</v>
      </c>
      <c r="E32" s="173">
        <f t="shared" si="5"/>
        <v>0</v>
      </c>
      <c r="F32" s="169">
        <f t="shared" si="4"/>
        <v>3457575</v>
      </c>
    </row>
    <row r="33" spans="1:6" x14ac:dyDescent="0.35">
      <c r="A33" s="188" t="s">
        <v>8</v>
      </c>
      <c r="B33" s="180" t="s">
        <v>77</v>
      </c>
      <c r="C33" s="173">
        <v>971550</v>
      </c>
      <c r="D33" s="173">
        <v>0</v>
      </c>
      <c r="E33" s="173">
        <v>0</v>
      </c>
      <c r="F33" s="169">
        <f t="shared" si="4"/>
        <v>971550</v>
      </c>
    </row>
    <row r="34" spans="1:6" s="90" customFormat="1" x14ac:dyDescent="0.35">
      <c r="A34" s="188" t="s">
        <v>78</v>
      </c>
      <c r="B34" s="180" t="s">
        <v>79</v>
      </c>
      <c r="C34" s="173">
        <v>2486025</v>
      </c>
      <c r="D34" s="173">
        <v>0</v>
      </c>
      <c r="E34" s="173">
        <v>0</v>
      </c>
      <c r="F34" s="169">
        <f t="shared" si="4"/>
        <v>2486025</v>
      </c>
    </row>
    <row r="35" spans="1:6" x14ac:dyDescent="0.35">
      <c r="A35" s="188" t="s">
        <v>80</v>
      </c>
      <c r="B35" s="180" t="s">
        <v>81</v>
      </c>
      <c r="C35" s="173">
        <v>0</v>
      </c>
      <c r="D35" s="173">
        <v>0</v>
      </c>
      <c r="E35" s="173">
        <v>0</v>
      </c>
      <c r="F35" s="169">
        <f t="shared" si="4"/>
        <v>0</v>
      </c>
    </row>
    <row r="36" spans="1:6" s="148" customFormat="1" x14ac:dyDescent="0.35">
      <c r="A36" s="189" t="s">
        <v>16</v>
      </c>
      <c r="B36" s="181" t="s">
        <v>82</v>
      </c>
      <c r="C36" s="169">
        <f>C25+C32</f>
        <v>31660700</v>
      </c>
      <c r="D36" s="169">
        <f t="shared" ref="D36:E36" si="6">D25+D32</f>
        <v>0</v>
      </c>
      <c r="E36" s="169">
        <f t="shared" si="6"/>
        <v>0</v>
      </c>
      <c r="F36" s="169">
        <f t="shared" si="4"/>
        <v>31660700</v>
      </c>
    </row>
    <row r="37" spans="1:6" x14ac:dyDescent="0.35">
      <c r="A37" s="170" t="s">
        <v>18</v>
      </c>
      <c r="B37" s="180" t="s">
        <v>83</v>
      </c>
      <c r="C37" s="173">
        <v>0</v>
      </c>
      <c r="D37" s="173">
        <v>0</v>
      </c>
      <c r="E37" s="173">
        <v>0</v>
      </c>
      <c r="F37" s="169">
        <f t="shared" si="4"/>
        <v>0</v>
      </c>
    </row>
    <row r="38" spans="1:6" x14ac:dyDescent="0.35">
      <c r="A38" s="170" t="s">
        <v>24</v>
      </c>
      <c r="B38" s="180" t="s">
        <v>84</v>
      </c>
      <c r="C38" s="173">
        <v>0</v>
      </c>
      <c r="D38" s="173">
        <v>0</v>
      </c>
      <c r="E38" s="173">
        <v>0</v>
      </c>
      <c r="F38" s="169">
        <f t="shared" si="4"/>
        <v>0</v>
      </c>
    </row>
    <row r="39" spans="1:6" x14ac:dyDescent="0.35">
      <c r="A39" s="170" t="s">
        <v>26</v>
      </c>
      <c r="B39" s="180" t="s">
        <v>85</v>
      </c>
      <c r="C39" s="173">
        <v>0</v>
      </c>
      <c r="D39" s="173">
        <v>0</v>
      </c>
      <c r="E39" s="173">
        <v>0</v>
      </c>
      <c r="F39" s="169">
        <f t="shared" si="4"/>
        <v>0</v>
      </c>
    </row>
    <row r="40" spans="1:6" x14ac:dyDescent="0.35">
      <c r="A40" s="170"/>
      <c r="B40" s="180" t="s">
        <v>120</v>
      </c>
      <c r="C40" s="173">
        <v>0</v>
      </c>
      <c r="D40" s="173">
        <v>0</v>
      </c>
      <c r="E40" s="173">
        <v>0</v>
      </c>
      <c r="F40" s="169">
        <f t="shared" si="4"/>
        <v>0</v>
      </c>
    </row>
    <row r="41" spans="1:6" x14ac:dyDescent="0.35">
      <c r="A41" s="170" t="s">
        <v>28</v>
      </c>
      <c r="B41" s="180" t="s">
        <v>88</v>
      </c>
      <c r="C41" s="173">
        <v>0</v>
      </c>
      <c r="D41" s="173">
        <v>0</v>
      </c>
      <c r="E41" s="173">
        <v>0</v>
      </c>
      <c r="F41" s="169">
        <f t="shared" si="4"/>
        <v>0</v>
      </c>
    </row>
    <row r="42" spans="1:6" s="148" customFormat="1" x14ac:dyDescent="0.35">
      <c r="A42" s="166" t="s">
        <v>30</v>
      </c>
      <c r="B42" s="181" t="s">
        <v>89</v>
      </c>
      <c r="C42" s="169">
        <f>C37+C38+C39+C41</f>
        <v>0</v>
      </c>
      <c r="D42" s="169">
        <f t="shared" ref="D42:E42" si="7">D37+D38+D39+D41</f>
        <v>0</v>
      </c>
      <c r="E42" s="169">
        <f t="shared" si="7"/>
        <v>0</v>
      </c>
      <c r="F42" s="169">
        <f t="shared" si="4"/>
        <v>0</v>
      </c>
    </row>
    <row r="43" spans="1:6" s="148" customFormat="1" x14ac:dyDescent="0.35">
      <c r="A43" s="166" t="s">
        <v>32</v>
      </c>
      <c r="B43" s="181" t="s">
        <v>90</v>
      </c>
      <c r="C43" s="169">
        <f>C36+C42</f>
        <v>31660700</v>
      </c>
      <c r="D43" s="169">
        <f t="shared" ref="D43:E43" si="8">D36+D42</f>
        <v>0</v>
      </c>
      <c r="E43" s="169">
        <f t="shared" si="8"/>
        <v>0</v>
      </c>
      <c r="F43" s="169">
        <f t="shared" si="4"/>
        <v>31660700</v>
      </c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11.1796875" customWidth="1"/>
    <col min="4" max="4" width="11.26953125" customWidth="1"/>
    <col min="5" max="5" width="11.1796875" customWidth="1"/>
    <col min="6" max="6" width="11.7265625" customWidth="1"/>
  </cols>
  <sheetData>
    <row r="1" spans="1:6" x14ac:dyDescent="0.35">
      <c r="A1" s="214" t="s">
        <v>122</v>
      </c>
      <c r="B1" s="215"/>
      <c r="C1" s="215"/>
      <c r="D1" s="209" t="s">
        <v>680</v>
      </c>
      <c r="E1" s="209"/>
      <c r="F1" s="210"/>
    </row>
    <row r="2" spans="1:6" ht="15" customHeight="1" x14ac:dyDescent="0.35">
      <c r="A2" s="207" t="s">
        <v>640</v>
      </c>
      <c r="B2" s="211"/>
      <c r="C2" s="211"/>
      <c r="D2" s="210"/>
      <c r="E2" s="210"/>
      <c r="F2" s="210"/>
    </row>
    <row r="3" spans="1:6" x14ac:dyDescent="0.35">
      <c r="A3" s="1"/>
      <c r="B3" s="2" t="s">
        <v>0</v>
      </c>
      <c r="C3" s="3"/>
      <c r="D3" s="4"/>
      <c r="E3" s="216" t="s">
        <v>95</v>
      </c>
      <c r="F3" s="217"/>
    </row>
    <row r="4" spans="1:6" ht="21" x14ac:dyDescent="0.35">
      <c r="A4" s="32" t="s">
        <v>1</v>
      </c>
      <c r="B4" s="33" t="s">
        <v>2</v>
      </c>
      <c r="C4" s="33" t="s">
        <v>97</v>
      </c>
      <c r="D4" s="33" t="s">
        <v>98</v>
      </c>
      <c r="E4" s="33" t="s">
        <v>99</v>
      </c>
      <c r="F4" s="32" t="s">
        <v>100</v>
      </c>
    </row>
    <row r="5" spans="1:6" x14ac:dyDescent="0.35">
      <c r="A5" s="7" t="s">
        <v>4</v>
      </c>
      <c r="B5" s="8" t="s">
        <v>5</v>
      </c>
      <c r="C5" s="9">
        <v>0</v>
      </c>
      <c r="D5" s="9">
        <v>0</v>
      </c>
      <c r="E5" s="9">
        <v>0</v>
      </c>
      <c r="F5" s="10">
        <f>C5+D5+E5</f>
        <v>0</v>
      </c>
    </row>
    <row r="6" spans="1:6" x14ac:dyDescent="0.35">
      <c r="A6" s="7" t="s">
        <v>6</v>
      </c>
      <c r="B6" s="8" t="s">
        <v>7</v>
      </c>
      <c r="C6" s="9">
        <v>0</v>
      </c>
      <c r="D6" s="9">
        <v>0</v>
      </c>
      <c r="E6" s="9">
        <v>0</v>
      </c>
      <c r="F6" s="10">
        <f t="shared" ref="F6:F22" si="0">C6+D6+E6</f>
        <v>0</v>
      </c>
    </row>
    <row r="7" spans="1:6" x14ac:dyDescent="0.35">
      <c r="A7" s="7" t="s">
        <v>16</v>
      </c>
      <c r="B7" s="8" t="s">
        <v>119</v>
      </c>
      <c r="C7" s="9">
        <v>0</v>
      </c>
      <c r="D7" s="9">
        <v>0</v>
      </c>
      <c r="E7" s="9">
        <v>0</v>
      </c>
      <c r="F7" s="10">
        <f t="shared" si="0"/>
        <v>0</v>
      </c>
    </row>
    <row r="8" spans="1:6" x14ac:dyDescent="0.35">
      <c r="A8" s="7" t="s">
        <v>18</v>
      </c>
      <c r="B8" s="8" t="s">
        <v>19</v>
      </c>
      <c r="C8" s="9">
        <v>0</v>
      </c>
      <c r="D8" s="9">
        <v>0</v>
      </c>
      <c r="E8" s="9">
        <v>0</v>
      </c>
      <c r="F8" s="10">
        <f t="shared" si="0"/>
        <v>0</v>
      </c>
    </row>
    <row r="9" spans="1:6" x14ac:dyDescent="0.35">
      <c r="A9" s="7" t="s">
        <v>24</v>
      </c>
      <c r="B9" s="8" t="s">
        <v>25</v>
      </c>
      <c r="C9" s="9">
        <v>800000</v>
      </c>
      <c r="D9" s="9">
        <v>0</v>
      </c>
      <c r="E9" s="9">
        <v>0</v>
      </c>
      <c r="F9" s="10">
        <f t="shared" si="0"/>
        <v>800000</v>
      </c>
    </row>
    <row r="10" spans="1:6" x14ac:dyDescent="0.35">
      <c r="A10" s="7" t="s">
        <v>26</v>
      </c>
      <c r="B10" s="8" t="s">
        <v>27</v>
      </c>
      <c r="C10" s="9">
        <v>0</v>
      </c>
      <c r="D10" s="9">
        <v>0</v>
      </c>
      <c r="E10" s="9">
        <v>0</v>
      </c>
      <c r="F10" s="10">
        <f t="shared" si="0"/>
        <v>0</v>
      </c>
    </row>
    <row r="11" spans="1:6" x14ac:dyDescent="0.35">
      <c r="A11" s="7" t="s">
        <v>28</v>
      </c>
      <c r="B11" s="8" t="s">
        <v>29</v>
      </c>
      <c r="C11" s="9">
        <v>0</v>
      </c>
      <c r="D11" s="9">
        <v>0</v>
      </c>
      <c r="E11" s="9">
        <v>0</v>
      </c>
      <c r="F11" s="10">
        <f t="shared" si="0"/>
        <v>0</v>
      </c>
    </row>
    <row r="12" spans="1:6" x14ac:dyDescent="0.35">
      <c r="A12" s="7" t="s">
        <v>30</v>
      </c>
      <c r="B12" s="8" t="s">
        <v>31</v>
      </c>
      <c r="C12" s="9">
        <v>0</v>
      </c>
      <c r="D12" s="9">
        <v>0</v>
      </c>
      <c r="E12" s="9">
        <v>0</v>
      </c>
      <c r="F12" s="10">
        <f t="shared" si="0"/>
        <v>0</v>
      </c>
    </row>
    <row r="13" spans="1:6" x14ac:dyDescent="0.35">
      <c r="A13" s="13" t="s">
        <v>32</v>
      </c>
      <c r="B13" s="14" t="s">
        <v>33</v>
      </c>
      <c r="C13" s="9">
        <f>C5+C6+C7+C8+C9+C10+C11+C12</f>
        <v>800000</v>
      </c>
      <c r="D13" s="9">
        <f>D5+D6+D7+D8+D9+D10+D11+D12</f>
        <v>0</v>
      </c>
      <c r="E13" s="9">
        <f>E5+E6+E7+E8+E9+E10+E11+E12</f>
        <v>0</v>
      </c>
      <c r="F13" s="10">
        <f t="shared" si="0"/>
        <v>800000</v>
      </c>
    </row>
    <row r="14" spans="1:6" x14ac:dyDescent="0.35">
      <c r="A14" s="7" t="s">
        <v>34</v>
      </c>
      <c r="B14" s="8" t="s">
        <v>35</v>
      </c>
      <c r="C14" s="9">
        <v>0</v>
      </c>
      <c r="D14" s="9">
        <v>0</v>
      </c>
      <c r="E14" s="9">
        <v>0</v>
      </c>
      <c r="F14" s="10">
        <f t="shared" si="0"/>
        <v>0</v>
      </c>
    </row>
    <row r="15" spans="1:6" x14ac:dyDescent="0.35">
      <c r="A15" s="7" t="s">
        <v>36</v>
      </c>
      <c r="B15" s="8" t="s">
        <v>37</v>
      </c>
      <c r="C15" s="9">
        <v>0</v>
      </c>
      <c r="D15" s="9">
        <v>0</v>
      </c>
      <c r="E15" s="9">
        <v>0</v>
      </c>
      <c r="F15" s="10">
        <f t="shared" si="0"/>
        <v>0</v>
      </c>
    </row>
    <row r="16" spans="1:6" x14ac:dyDescent="0.35">
      <c r="A16" s="7" t="s">
        <v>38</v>
      </c>
      <c r="B16" s="8" t="s">
        <v>39</v>
      </c>
      <c r="C16" s="9">
        <v>0</v>
      </c>
      <c r="D16" s="9">
        <v>0</v>
      </c>
      <c r="E16" s="9">
        <v>0</v>
      </c>
      <c r="F16" s="10">
        <f t="shared" si="0"/>
        <v>0</v>
      </c>
    </row>
    <row r="17" spans="1:6" x14ac:dyDescent="0.35">
      <c r="A17" s="7" t="s">
        <v>40</v>
      </c>
      <c r="B17" s="8" t="s">
        <v>41</v>
      </c>
      <c r="C17" s="9">
        <f>C18</f>
        <v>330196808</v>
      </c>
      <c r="D17" s="9">
        <f t="shared" ref="D17:E17" si="1">D18</f>
        <v>0</v>
      </c>
      <c r="E17" s="9">
        <f t="shared" si="1"/>
        <v>0</v>
      </c>
      <c r="F17" s="10">
        <f t="shared" si="0"/>
        <v>330196808</v>
      </c>
    </row>
    <row r="18" spans="1:6" x14ac:dyDescent="0.35">
      <c r="A18" s="7"/>
      <c r="B18" s="8" t="s">
        <v>42</v>
      </c>
      <c r="C18" s="9">
        <v>330196808</v>
      </c>
      <c r="D18" s="9">
        <v>0</v>
      </c>
      <c r="E18" s="9">
        <v>0</v>
      </c>
      <c r="F18" s="10">
        <f t="shared" si="0"/>
        <v>330196808</v>
      </c>
    </row>
    <row r="19" spans="1:6" x14ac:dyDescent="0.35">
      <c r="A19" s="7" t="s">
        <v>44</v>
      </c>
      <c r="B19" s="8" t="s">
        <v>45</v>
      </c>
      <c r="C19" s="9">
        <v>0</v>
      </c>
      <c r="D19" s="9">
        <v>0</v>
      </c>
      <c r="E19" s="9">
        <v>0</v>
      </c>
      <c r="F19" s="10">
        <f t="shared" si="0"/>
        <v>0</v>
      </c>
    </row>
    <row r="20" spans="1:6" x14ac:dyDescent="0.35">
      <c r="A20" s="7" t="s">
        <v>46</v>
      </c>
      <c r="B20" s="8" t="s">
        <v>47</v>
      </c>
      <c r="C20" s="9">
        <v>0</v>
      </c>
      <c r="D20" s="9">
        <v>0</v>
      </c>
      <c r="E20" s="9">
        <v>0</v>
      </c>
      <c r="F20" s="10">
        <f t="shared" si="0"/>
        <v>0</v>
      </c>
    </row>
    <row r="21" spans="1:6" x14ac:dyDescent="0.35">
      <c r="A21" s="7" t="s">
        <v>48</v>
      </c>
      <c r="B21" s="14" t="s">
        <v>49</v>
      </c>
      <c r="C21" s="9">
        <f>C14+C15+C16+C17+C19+C20</f>
        <v>330196808</v>
      </c>
      <c r="D21" s="9">
        <f t="shared" ref="D21:E21" si="2">D14+D15+D16+D17+D19+D20</f>
        <v>0</v>
      </c>
      <c r="E21" s="9">
        <f t="shared" si="2"/>
        <v>0</v>
      </c>
      <c r="F21" s="10">
        <f t="shared" si="0"/>
        <v>330196808</v>
      </c>
    </row>
    <row r="22" spans="1:6" x14ac:dyDescent="0.35">
      <c r="A22" s="7" t="s">
        <v>50</v>
      </c>
      <c r="B22" s="14" t="s">
        <v>51</v>
      </c>
      <c r="C22" s="9">
        <f>C13+C21</f>
        <v>330996808</v>
      </c>
      <c r="D22" s="9">
        <f t="shared" ref="D22:E22" si="3">D13+D21</f>
        <v>0</v>
      </c>
      <c r="E22" s="9">
        <f t="shared" si="3"/>
        <v>0</v>
      </c>
      <c r="F22" s="10">
        <f t="shared" si="0"/>
        <v>330996808</v>
      </c>
    </row>
    <row r="23" spans="1:6" x14ac:dyDescent="0.35">
      <c r="A23" s="18"/>
      <c r="B23" s="19" t="s">
        <v>58</v>
      </c>
      <c r="C23" s="42"/>
      <c r="D23" s="12"/>
      <c r="E23" s="218" t="s">
        <v>95</v>
      </c>
      <c r="F23" s="219"/>
    </row>
    <row r="24" spans="1:6" ht="21" x14ac:dyDescent="0.35">
      <c r="A24" s="32" t="s">
        <v>1</v>
      </c>
      <c r="B24" s="33" t="s">
        <v>2</v>
      </c>
      <c r="C24" s="33" t="s">
        <v>97</v>
      </c>
      <c r="D24" s="33" t="s">
        <v>98</v>
      </c>
      <c r="E24" s="33" t="s">
        <v>99</v>
      </c>
      <c r="F24" s="32" t="s">
        <v>100</v>
      </c>
    </row>
    <row r="25" spans="1:6" x14ac:dyDescent="0.35">
      <c r="A25" s="21" t="s">
        <v>4</v>
      </c>
      <c r="B25" s="22" t="s">
        <v>59</v>
      </c>
      <c r="C25" s="9">
        <f>C26+C27+C28+C29+C30+C31</f>
        <v>330196808</v>
      </c>
      <c r="D25" s="23">
        <f t="shared" ref="D25:E25" si="4">D26+D27+D28+D29+D30+D31</f>
        <v>0</v>
      </c>
      <c r="E25" s="23">
        <f t="shared" si="4"/>
        <v>0</v>
      </c>
      <c r="F25" s="10">
        <f>C25+D25+E25</f>
        <v>330196808</v>
      </c>
    </row>
    <row r="26" spans="1:6" x14ac:dyDescent="0.35">
      <c r="A26" s="7" t="s">
        <v>60</v>
      </c>
      <c r="B26" s="8" t="s">
        <v>61</v>
      </c>
      <c r="C26" s="9">
        <f>'Költségvetési kiadások'!E18</f>
        <v>255760498</v>
      </c>
      <c r="D26" s="9">
        <v>0</v>
      </c>
      <c r="E26" s="9">
        <v>0</v>
      </c>
      <c r="F26" s="10">
        <f t="shared" ref="F26:F43" si="5">C26+D26+E26</f>
        <v>255760498</v>
      </c>
    </row>
    <row r="27" spans="1:6" x14ac:dyDescent="0.35">
      <c r="A27" s="7" t="s">
        <v>62</v>
      </c>
      <c r="B27" s="8" t="s">
        <v>63</v>
      </c>
      <c r="C27" s="9">
        <f>'Költségvetési kiadások'!E24</f>
        <v>57411310</v>
      </c>
      <c r="D27" s="9">
        <v>0</v>
      </c>
      <c r="E27" s="9">
        <v>0</v>
      </c>
      <c r="F27" s="10">
        <f t="shared" si="5"/>
        <v>57411310</v>
      </c>
    </row>
    <row r="28" spans="1:6" x14ac:dyDescent="0.35">
      <c r="A28" s="7" t="s">
        <v>64</v>
      </c>
      <c r="B28" s="8" t="s">
        <v>65</v>
      </c>
      <c r="C28" s="9">
        <v>17025000</v>
      </c>
      <c r="D28" s="9">
        <v>0</v>
      </c>
      <c r="E28" s="9">
        <v>0</v>
      </c>
      <c r="F28" s="10">
        <f t="shared" si="5"/>
        <v>17025000</v>
      </c>
    </row>
    <row r="29" spans="1:6" x14ac:dyDescent="0.35">
      <c r="A29" s="7" t="s">
        <v>66</v>
      </c>
      <c r="B29" s="8" t="s">
        <v>67</v>
      </c>
      <c r="C29" s="9">
        <v>0</v>
      </c>
      <c r="D29" s="9">
        <v>0</v>
      </c>
      <c r="E29" s="9">
        <v>0</v>
      </c>
      <c r="F29" s="10">
        <f t="shared" si="5"/>
        <v>0</v>
      </c>
    </row>
    <row r="30" spans="1:6" x14ac:dyDescent="0.35">
      <c r="A30" s="7" t="s">
        <v>68</v>
      </c>
      <c r="B30" s="8" t="s">
        <v>69</v>
      </c>
      <c r="C30" s="9">
        <v>0</v>
      </c>
      <c r="D30" s="9">
        <v>0</v>
      </c>
      <c r="E30" s="9">
        <v>0</v>
      </c>
      <c r="F30" s="10">
        <f t="shared" si="5"/>
        <v>0</v>
      </c>
    </row>
    <row r="31" spans="1:6" x14ac:dyDescent="0.35">
      <c r="A31" s="24" t="s">
        <v>74</v>
      </c>
      <c r="B31" s="8" t="s">
        <v>75</v>
      </c>
      <c r="C31" s="9">
        <v>0</v>
      </c>
      <c r="D31" s="9">
        <v>0</v>
      </c>
      <c r="E31" s="9">
        <v>0</v>
      </c>
      <c r="F31" s="10">
        <f t="shared" si="5"/>
        <v>0</v>
      </c>
    </row>
    <row r="32" spans="1:6" x14ac:dyDescent="0.35">
      <c r="A32" s="24" t="s">
        <v>6</v>
      </c>
      <c r="B32" s="8" t="s">
        <v>76</v>
      </c>
      <c r="C32" s="9">
        <f>C33+C34+C35</f>
        <v>800000</v>
      </c>
      <c r="D32" s="9">
        <v>0</v>
      </c>
      <c r="E32" s="9">
        <v>0</v>
      </c>
      <c r="F32" s="10">
        <f t="shared" si="5"/>
        <v>800000</v>
      </c>
    </row>
    <row r="33" spans="1:6" x14ac:dyDescent="0.35">
      <c r="A33" s="24" t="s">
        <v>8</v>
      </c>
      <c r="B33" s="8" t="s">
        <v>77</v>
      </c>
      <c r="C33" s="9">
        <v>200000</v>
      </c>
      <c r="D33" s="9">
        <v>0</v>
      </c>
      <c r="E33" s="9">
        <v>0</v>
      </c>
      <c r="F33" s="10">
        <f t="shared" si="5"/>
        <v>200000</v>
      </c>
    </row>
    <row r="34" spans="1:6" x14ac:dyDescent="0.35">
      <c r="A34" s="24" t="s">
        <v>78</v>
      </c>
      <c r="B34" s="8" t="s">
        <v>79</v>
      </c>
      <c r="C34" s="10">
        <v>600000</v>
      </c>
      <c r="D34" s="9">
        <v>0</v>
      </c>
      <c r="E34" s="9">
        <v>0</v>
      </c>
      <c r="F34" s="10">
        <f t="shared" si="5"/>
        <v>600000</v>
      </c>
    </row>
    <row r="35" spans="1:6" x14ac:dyDescent="0.35">
      <c r="A35" s="24" t="s">
        <v>80</v>
      </c>
      <c r="B35" s="8" t="s">
        <v>81</v>
      </c>
      <c r="C35" s="9">
        <v>0</v>
      </c>
      <c r="D35" s="9">
        <v>0</v>
      </c>
      <c r="E35" s="9">
        <v>0</v>
      </c>
      <c r="F35" s="10">
        <f t="shared" si="5"/>
        <v>0</v>
      </c>
    </row>
    <row r="36" spans="1:6" x14ac:dyDescent="0.35">
      <c r="A36" s="24" t="s">
        <v>16</v>
      </c>
      <c r="B36" s="14" t="s">
        <v>82</v>
      </c>
      <c r="C36" s="9">
        <f>C25+C32</f>
        <v>330996808</v>
      </c>
      <c r="D36" s="9">
        <f t="shared" ref="D36:E36" si="6">D25+D32</f>
        <v>0</v>
      </c>
      <c r="E36" s="9">
        <f t="shared" si="6"/>
        <v>0</v>
      </c>
      <c r="F36" s="10">
        <f t="shared" si="5"/>
        <v>330996808</v>
      </c>
    </row>
    <row r="37" spans="1:6" x14ac:dyDescent="0.35">
      <c r="A37" s="7" t="s">
        <v>18</v>
      </c>
      <c r="B37" s="8" t="s">
        <v>83</v>
      </c>
      <c r="C37" s="9">
        <v>0</v>
      </c>
      <c r="D37" s="9">
        <v>0</v>
      </c>
      <c r="E37" s="9">
        <v>0</v>
      </c>
      <c r="F37" s="10">
        <f t="shared" si="5"/>
        <v>0</v>
      </c>
    </row>
    <row r="38" spans="1:6" x14ac:dyDescent="0.35">
      <c r="A38" s="7" t="s">
        <v>24</v>
      </c>
      <c r="B38" s="8" t="s">
        <v>84</v>
      </c>
      <c r="C38" s="9">
        <v>0</v>
      </c>
      <c r="D38" s="9">
        <v>0</v>
      </c>
      <c r="E38" s="9">
        <v>0</v>
      </c>
      <c r="F38" s="10">
        <f t="shared" si="5"/>
        <v>0</v>
      </c>
    </row>
    <row r="39" spans="1:6" x14ac:dyDescent="0.35">
      <c r="A39" s="7" t="s">
        <v>26</v>
      </c>
      <c r="B39" s="8" t="s">
        <v>85</v>
      </c>
      <c r="C39" s="9">
        <v>0</v>
      </c>
      <c r="D39" s="9">
        <v>0</v>
      </c>
      <c r="E39" s="9">
        <v>0</v>
      </c>
      <c r="F39" s="10">
        <f t="shared" si="5"/>
        <v>0</v>
      </c>
    </row>
    <row r="40" spans="1:6" x14ac:dyDescent="0.35">
      <c r="A40" s="7"/>
      <c r="B40" s="8" t="s">
        <v>120</v>
      </c>
      <c r="C40" s="9">
        <v>0</v>
      </c>
      <c r="D40" s="9">
        <v>0</v>
      </c>
      <c r="E40" s="9">
        <v>0</v>
      </c>
      <c r="F40" s="10">
        <f t="shared" si="5"/>
        <v>0</v>
      </c>
    </row>
    <row r="41" spans="1:6" x14ac:dyDescent="0.35">
      <c r="A41" s="7" t="s">
        <v>28</v>
      </c>
      <c r="B41" s="8" t="s">
        <v>88</v>
      </c>
      <c r="C41" s="9">
        <v>0</v>
      </c>
      <c r="D41" s="9">
        <v>0</v>
      </c>
      <c r="E41" s="9">
        <v>0</v>
      </c>
      <c r="F41" s="10">
        <f t="shared" si="5"/>
        <v>0</v>
      </c>
    </row>
    <row r="42" spans="1:6" x14ac:dyDescent="0.35">
      <c r="A42" s="7" t="s">
        <v>30</v>
      </c>
      <c r="B42" s="14" t="s">
        <v>89</v>
      </c>
      <c r="C42" s="9">
        <f>C37+C38+C39+C41</f>
        <v>0</v>
      </c>
      <c r="D42" s="9">
        <f t="shared" ref="D42:E42" si="7">D37+D38+D39+D41</f>
        <v>0</v>
      </c>
      <c r="E42" s="9">
        <f t="shared" si="7"/>
        <v>0</v>
      </c>
      <c r="F42" s="10">
        <f t="shared" si="5"/>
        <v>0</v>
      </c>
    </row>
    <row r="43" spans="1:6" x14ac:dyDescent="0.35">
      <c r="A43" s="7" t="s">
        <v>32</v>
      </c>
      <c r="B43" s="14" t="s">
        <v>90</v>
      </c>
      <c r="C43" s="9">
        <f>C36+C42</f>
        <v>330996808</v>
      </c>
      <c r="D43" s="9">
        <f t="shared" ref="D43:E43" si="8">D36+D42</f>
        <v>0</v>
      </c>
      <c r="E43" s="9">
        <f t="shared" si="8"/>
        <v>0</v>
      </c>
      <c r="F43" s="10">
        <f t="shared" si="5"/>
        <v>330996808</v>
      </c>
    </row>
    <row r="44" spans="1:6" x14ac:dyDescent="0.35">
      <c r="A44" s="47"/>
      <c r="B44" s="48"/>
      <c r="C44" s="49"/>
      <c r="D44" s="49"/>
      <c r="E44" s="49"/>
      <c r="F44" s="50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50.1796875" bestFit="1" customWidth="1"/>
    <col min="3" max="3" width="10.1796875" customWidth="1"/>
    <col min="4" max="4" width="12.453125" customWidth="1"/>
    <col min="5" max="5" width="11.453125" customWidth="1"/>
    <col min="6" max="6" width="12" customWidth="1"/>
  </cols>
  <sheetData>
    <row r="1" spans="1:6" x14ac:dyDescent="0.35">
      <c r="A1" s="220" t="s">
        <v>261</v>
      </c>
      <c r="B1" s="221"/>
      <c r="C1" s="221"/>
      <c r="D1" s="222" t="s">
        <v>681</v>
      </c>
      <c r="E1" s="222"/>
      <c r="F1" s="223"/>
    </row>
    <row r="2" spans="1:6" x14ac:dyDescent="0.35">
      <c r="A2" s="207" t="s">
        <v>640</v>
      </c>
      <c r="B2" s="211"/>
      <c r="C2" s="211"/>
      <c r="D2" s="223"/>
      <c r="E2" s="223"/>
      <c r="F2" s="223"/>
    </row>
    <row r="3" spans="1:6" x14ac:dyDescent="0.35">
      <c r="A3" s="179"/>
      <c r="B3" s="178" t="s">
        <v>0</v>
      </c>
      <c r="C3" s="162"/>
      <c r="D3" s="160"/>
      <c r="E3" s="224" t="s">
        <v>95</v>
      </c>
      <c r="F3" s="225"/>
    </row>
    <row r="4" spans="1:6" ht="24" x14ac:dyDescent="0.35">
      <c r="A4" s="164" t="s">
        <v>1</v>
      </c>
      <c r="B4" s="165" t="s">
        <v>2</v>
      </c>
      <c r="C4" s="165" t="s">
        <v>97</v>
      </c>
      <c r="D4" s="165" t="s">
        <v>98</v>
      </c>
      <c r="E4" s="165" t="s">
        <v>99</v>
      </c>
      <c r="F4" s="164" t="s">
        <v>100</v>
      </c>
    </row>
    <row r="5" spans="1:6" x14ac:dyDescent="0.35">
      <c r="A5" s="170" t="s">
        <v>4</v>
      </c>
      <c r="B5" s="180" t="s">
        <v>5</v>
      </c>
      <c r="C5" s="173">
        <v>0</v>
      </c>
      <c r="D5" s="173"/>
      <c r="E5" s="173"/>
      <c r="F5" s="169">
        <f>C5+D5+E5</f>
        <v>0</v>
      </c>
    </row>
    <row r="6" spans="1:6" x14ac:dyDescent="0.35">
      <c r="A6" s="170" t="s">
        <v>6</v>
      </c>
      <c r="B6" s="180" t="s">
        <v>7</v>
      </c>
      <c r="C6" s="173">
        <v>0</v>
      </c>
      <c r="D6" s="173"/>
      <c r="E6" s="173"/>
      <c r="F6" s="169">
        <f t="shared" ref="F6:F22" si="0">C6+D6+E6</f>
        <v>0</v>
      </c>
    </row>
    <row r="7" spans="1:6" x14ac:dyDescent="0.35">
      <c r="A7" s="170" t="s">
        <v>16</v>
      </c>
      <c r="B7" s="180" t="s">
        <v>119</v>
      </c>
      <c r="C7" s="173">
        <v>0</v>
      </c>
      <c r="D7" s="173"/>
      <c r="E7" s="173"/>
      <c r="F7" s="169">
        <f t="shared" si="0"/>
        <v>0</v>
      </c>
    </row>
    <row r="8" spans="1:6" x14ac:dyDescent="0.35">
      <c r="A8" s="170" t="s">
        <v>18</v>
      </c>
      <c r="B8" s="180" t="s">
        <v>19</v>
      </c>
      <c r="C8" s="173">
        <v>0</v>
      </c>
      <c r="D8" s="173"/>
      <c r="E8" s="173"/>
      <c r="F8" s="169">
        <f t="shared" si="0"/>
        <v>0</v>
      </c>
    </row>
    <row r="9" spans="1:6" x14ac:dyDescent="0.35">
      <c r="A9" s="170" t="s">
        <v>24</v>
      </c>
      <c r="B9" s="180" t="s">
        <v>25</v>
      </c>
      <c r="C9" s="173">
        <v>1016000</v>
      </c>
      <c r="D9" s="173"/>
      <c r="E9" s="173"/>
      <c r="F9" s="169">
        <f t="shared" si="0"/>
        <v>1016000</v>
      </c>
    </row>
    <row r="10" spans="1:6" x14ac:dyDescent="0.35">
      <c r="A10" s="170" t="s">
        <v>26</v>
      </c>
      <c r="B10" s="180" t="s">
        <v>27</v>
      </c>
      <c r="C10" s="173">
        <v>0</v>
      </c>
      <c r="D10" s="173"/>
      <c r="E10" s="173"/>
      <c r="F10" s="169">
        <f t="shared" si="0"/>
        <v>0</v>
      </c>
    </row>
    <row r="11" spans="1:6" x14ac:dyDescent="0.35">
      <c r="A11" s="170" t="s">
        <v>28</v>
      </c>
      <c r="B11" s="180" t="s">
        <v>29</v>
      </c>
      <c r="C11" s="173">
        <v>0</v>
      </c>
      <c r="D11" s="173"/>
      <c r="E11" s="173"/>
      <c r="F11" s="169">
        <f t="shared" si="0"/>
        <v>0</v>
      </c>
    </row>
    <row r="12" spans="1:6" x14ac:dyDescent="0.35">
      <c r="A12" s="170" t="s">
        <v>30</v>
      </c>
      <c r="B12" s="180" t="s">
        <v>31</v>
      </c>
      <c r="C12" s="173">
        <v>0</v>
      </c>
      <c r="D12" s="173"/>
      <c r="E12" s="173"/>
      <c r="F12" s="169">
        <f t="shared" si="0"/>
        <v>0</v>
      </c>
    </row>
    <row r="13" spans="1:6" s="148" customFormat="1" x14ac:dyDescent="0.35">
      <c r="A13" s="166" t="s">
        <v>32</v>
      </c>
      <c r="B13" s="181" t="s">
        <v>33</v>
      </c>
      <c r="C13" s="169">
        <f>C5+C6+C7+C8+C9+C10+C11+C12</f>
        <v>1016000</v>
      </c>
      <c r="D13" s="169">
        <f>D5+D6+D7+D8+D9+D10+D11+D12</f>
        <v>0</v>
      </c>
      <c r="E13" s="169">
        <f>E5+E6+E7+E8+E9+E10+E11+E12</f>
        <v>0</v>
      </c>
      <c r="F13" s="169">
        <f t="shared" si="0"/>
        <v>1016000</v>
      </c>
    </row>
    <row r="14" spans="1:6" x14ac:dyDescent="0.35">
      <c r="A14" s="170" t="s">
        <v>34</v>
      </c>
      <c r="B14" s="180" t="s">
        <v>35</v>
      </c>
      <c r="C14" s="173">
        <v>0</v>
      </c>
      <c r="D14" s="173"/>
      <c r="E14" s="173"/>
      <c r="F14" s="169">
        <f t="shared" si="0"/>
        <v>0</v>
      </c>
    </row>
    <row r="15" spans="1:6" x14ac:dyDescent="0.35">
      <c r="A15" s="170" t="s">
        <v>36</v>
      </c>
      <c r="B15" s="180" t="s">
        <v>37</v>
      </c>
      <c r="C15" s="173">
        <v>0</v>
      </c>
      <c r="D15" s="173"/>
      <c r="E15" s="173"/>
      <c r="F15" s="169">
        <f t="shared" si="0"/>
        <v>0</v>
      </c>
    </row>
    <row r="16" spans="1:6" x14ac:dyDescent="0.35">
      <c r="A16" s="170" t="s">
        <v>38</v>
      </c>
      <c r="B16" s="180" t="s">
        <v>39</v>
      </c>
      <c r="C16" s="173">
        <v>0</v>
      </c>
      <c r="D16" s="173"/>
      <c r="E16" s="173"/>
      <c r="F16" s="169">
        <f t="shared" si="0"/>
        <v>0</v>
      </c>
    </row>
    <row r="17" spans="1:6" x14ac:dyDescent="0.35">
      <c r="A17" s="170" t="s">
        <v>40</v>
      </c>
      <c r="B17" s="180" t="s">
        <v>41</v>
      </c>
      <c r="C17" s="173">
        <f>C18</f>
        <v>46367000</v>
      </c>
      <c r="D17" s="173">
        <f t="shared" ref="D17:E17" si="1">D18</f>
        <v>0</v>
      </c>
      <c r="E17" s="173">
        <f t="shared" si="1"/>
        <v>0</v>
      </c>
      <c r="F17" s="173">
        <f>F18</f>
        <v>46367000</v>
      </c>
    </row>
    <row r="18" spans="1:6" x14ac:dyDescent="0.35">
      <c r="A18" s="170"/>
      <c r="B18" s="180" t="s">
        <v>42</v>
      </c>
      <c r="C18" s="173">
        <v>46367000</v>
      </c>
      <c r="D18" s="173"/>
      <c r="E18" s="173"/>
      <c r="F18" s="169">
        <f t="shared" si="0"/>
        <v>46367000</v>
      </c>
    </row>
    <row r="19" spans="1:6" x14ac:dyDescent="0.35">
      <c r="A19" s="170" t="s">
        <v>44</v>
      </c>
      <c r="B19" s="180" t="s">
        <v>45</v>
      </c>
      <c r="C19" s="173">
        <v>0</v>
      </c>
      <c r="D19" s="173"/>
      <c r="E19" s="173"/>
      <c r="F19" s="169">
        <f t="shared" si="0"/>
        <v>0</v>
      </c>
    </row>
    <row r="20" spans="1:6" x14ac:dyDescent="0.35">
      <c r="A20" s="170" t="s">
        <v>46</v>
      </c>
      <c r="B20" s="180" t="s">
        <v>47</v>
      </c>
      <c r="C20" s="173">
        <v>0</v>
      </c>
      <c r="D20" s="173"/>
      <c r="E20" s="173"/>
      <c r="F20" s="169">
        <f t="shared" si="0"/>
        <v>0</v>
      </c>
    </row>
    <row r="21" spans="1:6" s="148" customFormat="1" x14ac:dyDescent="0.35">
      <c r="A21" s="166" t="s">
        <v>48</v>
      </c>
      <c r="B21" s="181" t="s">
        <v>49</v>
      </c>
      <c r="C21" s="169">
        <f>C14+C15+C16+C17+C19+C20</f>
        <v>46367000</v>
      </c>
      <c r="D21" s="169">
        <f t="shared" ref="D21:E21" si="2">D14+D15+D16+D17+D19+D20</f>
        <v>0</v>
      </c>
      <c r="E21" s="169">
        <f t="shared" si="2"/>
        <v>0</v>
      </c>
      <c r="F21" s="169">
        <f t="shared" si="0"/>
        <v>46367000</v>
      </c>
    </row>
    <row r="22" spans="1:6" x14ac:dyDescent="0.35">
      <c r="A22" s="170" t="s">
        <v>50</v>
      </c>
      <c r="B22" s="181" t="s">
        <v>51</v>
      </c>
      <c r="C22" s="169">
        <f>C13+C21</f>
        <v>47383000</v>
      </c>
      <c r="D22" s="173">
        <f t="shared" ref="D22:E22" si="3">D13+D21</f>
        <v>0</v>
      </c>
      <c r="E22" s="173">
        <f t="shared" si="3"/>
        <v>0</v>
      </c>
      <c r="F22" s="169">
        <f t="shared" si="0"/>
        <v>47383000</v>
      </c>
    </row>
    <row r="23" spans="1:6" x14ac:dyDescent="0.35">
      <c r="A23" s="182"/>
      <c r="B23" s="19" t="s">
        <v>58</v>
      </c>
      <c r="C23" s="183"/>
      <c r="D23" s="184"/>
      <c r="E23" s="226" t="s">
        <v>95</v>
      </c>
      <c r="F23" s="227"/>
    </row>
    <row r="24" spans="1:6" ht="24" x14ac:dyDescent="0.35">
      <c r="A24" s="164" t="s">
        <v>1</v>
      </c>
      <c r="B24" s="165" t="s">
        <v>2</v>
      </c>
      <c r="C24" s="165" t="s">
        <v>97</v>
      </c>
      <c r="D24" s="165" t="s">
        <v>98</v>
      </c>
      <c r="E24" s="165" t="s">
        <v>99</v>
      </c>
      <c r="F24" s="164" t="s">
        <v>100</v>
      </c>
    </row>
    <row r="25" spans="1:6" s="148" customFormat="1" x14ac:dyDescent="0.35">
      <c r="A25" s="185" t="s">
        <v>4</v>
      </c>
      <c r="B25" s="186" t="s">
        <v>59</v>
      </c>
      <c r="C25" s="187">
        <f>C26+C27+C28+C29+C30+C31</f>
        <v>45283000</v>
      </c>
      <c r="D25" s="187">
        <f t="shared" ref="D25:E25" si="4">D26+D27+D28+D29+D30+D31</f>
        <v>2100000</v>
      </c>
      <c r="E25" s="187">
        <f t="shared" si="4"/>
        <v>0</v>
      </c>
      <c r="F25" s="169">
        <f>C25+D25+E25</f>
        <v>47383000</v>
      </c>
    </row>
    <row r="26" spans="1:6" x14ac:dyDescent="0.35">
      <c r="A26" s="170" t="s">
        <v>60</v>
      </c>
      <c r="B26" s="180" t="s">
        <v>61</v>
      </c>
      <c r="C26" s="173">
        <f>'Költségvetési kiadások'!G5</f>
        <v>32400000</v>
      </c>
      <c r="D26" s="173"/>
      <c r="E26" s="173"/>
      <c r="F26" s="169">
        <f t="shared" ref="F26:F43" si="5">C26+D26+E26</f>
        <v>32400000</v>
      </c>
    </row>
    <row r="27" spans="1:6" x14ac:dyDescent="0.35">
      <c r="A27" s="170" t="s">
        <v>62</v>
      </c>
      <c r="B27" s="180" t="s">
        <v>63</v>
      </c>
      <c r="C27" s="173">
        <f>'Költségvetési kiadások'!G24</f>
        <v>7128000</v>
      </c>
      <c r="D27" s="173"/>
      <c r="E27" s="173"/>
      <c r="F27" s="169">
        <f t="shared" si="5"/>
        <v>7128000</v>
      </c>
    </row>
    <row r="28" spans="1:6" x14ac:dyDescent="0.35">
      <c r="A28" s="170" t="s">
        <v>64</v>
      </c>
      <c r="B28" s="180" t="s">
        <v>65</v>
      </c>
      <c r="C28" s="173">
        <v>5755000</v>
      </c>
      <c r="D28" s="173">
        <v>2100000</v>
      </c>
      <c r="E28" s="173"/>
      <c r="F28" s="169">
        <f t="shared" si="5"/>
        <v>7855000</v>
      </c>
    </row>
    <row r="29" spans="1:6" x14ac:dyDescent="0.35">
      <c r="A29" s="170" t="s">
        <v>66</v>
      </c>
      <c r="B29" s="180" t="s">
        <v>67</v>
      </c>
      <c r="C29" s="173">
        <v>0</v>
      </c>
      <c r="D29" s="173"/>
      <c r="E29" s="173"/>
      <c r="F29" s="169">
        <f t="shared" si="5"/>
        <v>0</v>
      </c>
    </row>
    <row r="30" spans="1:6" x14ac:dyDescent="0.35">
      <c r="A30" s="170" t="s">
        <v>68</v>
      </c>
      <c r="B30" s="180" t="s">
        <v>69</v>
      </c>
      <c r="C30" s="173">
        <v>0</v>
      </c>
      <c r="D30" s="173"/>
      <c r="E30" s="173"/>
      <c r="F30" s="169">
        <f t="shared" si="5"/>
        <v>0</v>
      </c>
    </row>
    <row r="31" spans="1:6" x14ac:dyDescent="0.35">
      <c r="A31" s="188" t="s">
        <v>74</v>
      </c>
      <c r="B31" s="180" t="s">
        <v>75</v>
      </c>
      <c r="C31" s="173">
        <v>0</v>
      </c>
      <c r="D31" s="173"/>
      <c r="E31" s="173"/>
      <c r="F31" s="169">
        <f t="shared" si="5"/>
        <v>0</v>
      </c>
    </row>
    <row r="32" spans="1:6" x14ac:dyDescent="0.35">
      <c r="A32" s="188" t="s">
        <v>6</v>
      </c>
      <c r="B32" s="180" t="s">
        <v>76</v>
      </c>
      <c r="C32" s="173">
        <f>C33+C34+C35</f>
        <v>0</v>
      </c>
      <c r="D32" s="173">
        <f t="shared" ref="D32:E32" si="6">D33+D34+D35</f>
        <v>0</v>
      </c>
      <c r="E32" s="173">
        <f t="shared" si="6"/>
        <v>0</v>
      </c>
      <c r="F32" s="169">
        <f t="shared" si="5"/>
        <v>0</v>
      </c>
    </row>
    <row r="33" spans="1:6" x14ac:dyDescent="0.35">
      <c r="A33" s="188" t="s">
        <v>8</v>
      </c>
      <c r="B33" s="180" t="s">
        <v>77</v>
      </c>
      <c r="C33" s="173">
        <v>0</v>
      </c>
      <c r="D33" s="173"/>
      <c r="E33" s="173"/>
      <c r="F33" s="169">
        <f t="shared" si="5"/>
        <v>0</v>
      </c>
    </row>
    <row r="34" spans="1:6" x14ac:dyDescent="0.35">
      <c r="A34" s="188" t="s">
        <v>78</v>
      </c>
      <c r="B34" s="180" t="s">
        <v>79</v>
      </c>
      <c r="C34" s="173">
        <v>0</v>
      </c>
      <c r="D34" s="173"/>
      <c r="E34" s="173"/>
      <c r="F34" s="169">
        <f t="shared" si="5"/>
        <v>0</v>
      </c>
    </row>
    <row r="35" spans="1:6" x14ac:dyDescent="0.35">
      <c r="A35" s="188" t="s">
        <v>80</v>
      </c>
      <c r="B35" s="180" t="s">
        <v>81</v>
      </c>
      <c r="C35" s="173">
        <v>0</v>
      </c>
      <c r="D35" s="173"/>
      <c r="E35" s="173"/>
      <c r="F35" s="169">
        <f t="shared" si="5"/>
        <v>0</v>
      </c>
    </row>
    <row r="36" spans="1:6" s="148" customFormat="1" x14ac:dyDescent="0.35">
      <c r="A36" s="189" t="s">
        <v>16</v>
      </c>
      <c r="B36" s="181" t="s">
        <v>82</v>
      </c>
      <c r="C36" s="169">
        <f>C25+C32</f>
        <v>45283000</v>
      </c>
      <c r="D36" s="169">
        <f t="shared" ref="D36:E36" si="7">D25+D32</f>
        <v>2100000</v>
      </c>
      <c r="E36" s="169">
        <f t="shared" si="7"/>
        <v>0</v>
      </c>
      <c r="F36" s="169">
        <f t="shared" si="5"/>
        <v>47383000</v>
      </c>
    </row>
    <row r="37" spans="1:6" x14ac:dyDescent="0.35">
      <c r="A37" s="170" t="s">
        <v>18</v>
      </c>
      <c r="B37" s="180" t="s">
        <v>83</v>
      </c>
      <c r="C37" s="173">
        <v>0</v>
      </c>
      <c r="D37" s="173"/>
      <c r="E37" s="173"/>
      <c r="F37" s="169">
        <f t="shared" si="5"/>
        <v>0</v>
      </c>
    </row>
    <row r="38" spans="1:6" x14ac:dyDescent="0.35">
      <c r="A38" s="170" t="s">
        <v>24</v>
      </c>
      <c r="B38" s="180" t="s">
        <v>84</v>
      </c>
      <c r="C38" s="173">
        <v>0</v>
      </c>
      <c r="D38" s="173"/>
      <c r="E38" s="173"/>
      <c r="F38" s="169">
        <f t="shared" si="5"/>
        <v>0</v>
      </c>
    </row>
    <row r="39" spans="1:6" x14ac:dyDescent="0.35">
      <c r="A39" s="170" t="s">
        <v>26</v>
      </c>
      <c r="B39" s="180" t="s">
        <v>85</v>
      </c>
      <c r="C39" s="173">
        <v>0</v>
      </c>
      <c r="D39" s="173"/>
      <c r="E39" s="173"/>
      <c r="F39" s="169">
        <f t="shared" si="5"/>
        <v>0</v>
      </c>
    </row>
    <row r="40" spans="1:6" x14ac:dyDescent="0.35">
      <c r="A40" s="170"/>
      <c r="B40" s="180" t="s">
        <v>120</v>
      </c>
      <c r="C40" s="173">
        <v>0</v>
      </c>
      <c r="D40" s="173"/>
      <c r="E40" s="173"/>
      <c r="F40" s="169">
        <f t="shared" si="5"/>
        <v>0</v>
      </c>
    </row>
    <row r="41" spans="1:6" x14ac:dyDescent="0.35">
      <c r="A41" s="170" t="s">
        <v>28</v>
      </c>
      <c r="B41" s="180" t="s">
        <v>88</v>
      </c>
      <c r="C41" s="173">
        <v>0</v>
      </c>
      <c r="D41" s="173"/>
      <c r="E41" s="173"/>
      <c r="F41" s="169">
        <f t="shared" si="5"/>
        <v>0</v>
      </c>
    </row>
    <row r="42" spans="1:6" x14ac:dyDescent="0.35">
      <c r="A42" s="170" t="s">
        <v>30</v>
      </c>
      <c r="B42" s="181" t="s">
        <v>89</v>
      </c>
      <c r="C42" s="173">
        <f>C37+C38+C39+C41</f>
        <v>0</v>
      </c>
      <c r="D42" s="173">
        <f t="shared" ref="D42:E42" si="8">D37+D38+D39+D41</f>
        <v>0</v>
      </c>
      <c r="E42" s="173">
        <f t="shared" si="8"/>
        <v>0</v>
      </c>
      <c r="F42" s="169">
        <f t="shared" si="5"/>
        <v>0</v>
      </c>
    </row>
    <row r="43" spans="1:6" s="148" customFormat="1" x14ac:dyDescent="0.35">
      <c r="A43" s="166" t="s">
        <v>32</v>
      </c>
      <c r="B43" s="181" t="s">
        <v>90</v>
      </c>
      <c r="C43" s="169">
        <f>C36+C42</f>
        <v>45283000</v>
      </c>
      <c r="D43" s="169">
        <f t="shared" ref="D43:E43" si="9">D36+D42</f>
        <v>2100000</v>
      </c>
      <c r="E43" s="169">
        <f t="shared" si="9"/>
        <v>0</v>
      </c>
      <c r="F43" s="169">
        <f t="shared" si="5"/>
        <v>47383000</v>
      </c>
    </row>
    <row r="44" spans="1:6" x14ac:dyDescent="0.35">
      <c r="A44" s="47"/>
      <c r="B44" s="48"/>
      <c r="C44" s="49"/>
      <c r="D44" s="49"/>
      <c r="E44" s="49"/>
      <c r="F44" s="50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34" sqref="E34"/>
    </sheetView>
  </sheetViews>
  <sheetFormatPr defaultRowHeight="13" x14ac:dyDescent="0.3"/>
  <cols>
    <col min="1" max="1" width="3" style="190" bestFit="1" customWidth="1"/>
    <col min="2" max="2" width="93.1796875" style="190" bestFit="1" customWidth="1"/>
    <col min="3" max="7" width="20" style="190" bestFit="1" customWidth="1"/>
    <col min="8" max="8" width="21.26953125" style="201" bestFit="1" customWidth="1"/>
    <col min="9" max="256" width="9.1796875" style="190"/>
    <col min="257" max="257" width="3" style="190" bestFit="1" customWidth="1"/>
    <col min="258" max="258" width="88.26953125" style="190" bestFit="1" customWidth="1"/>
    <col min="259" max="263" width="20" style="190" bestFit="1" customWidth="1"/>
    <col min="264" max="264" width="21.26953125" style="190" bestFit="1" customWidth="1"/>
    <col min="265" max="512" width="9.1796875" style="190"/>
    <col min="513" max="513" width="3" style="190" bestFit="1" customWidth="1"/>
    <col min="514" max="514" width="88.26953125" style="190" bestFit="1" customWidth="1"/>
    <col min="515" max="519" width="20" style="190" bestFit="1" customWidth="1"/>
    <col min="520" max="520" width="21.26953125" style="190" bestFit="1" customWidth="1"/>
    <col min="521" max="768" width="9.1796875" style="190"/>
    <col min="769" max="769" width="3" style="190" bestFit="1" customWidth="1"/>
    <col min="770" max="770" width="88.26953125" style="190" bestFit="1" customWidth="1"/>
    <col min="771" max="775" width="20" style="190" bestFit="1" customWidth="1"/>
    <col min="776" max="776" width="21.26953125" style="190" bestFit="1" customWidth="1"/>
    <col min="777" max="1024" width="9.1796875" style="190"/>
    <col min="1025" max="1025" width="3" style="190" bestFit="1" customWidth="1"/>
    <col min="1026" max="1026" width="88.26953125" style="190" bestFit="1" customWidth="1"/>
    <col min="1027" max="1031" width="20" style="190" bestFit="1" customWidth="1"/>
    <col min="1032" max="1032" width="21.26953125" style="190" bestFit="1" customWidth="1"/>
    <col min="1033" max="1280" width="9.1796875" style="190"/>
    <col min="1281" max="1281" width="3" style="190" bestFit="1" customWidth="1"/>
    <col min="1282" max="1282" width="88.26953125" style="190" bestFit="1" customWidth="1"/>
    <col min="1283" max="1287" width="20" style="190" bestFit="1" customWidth="1"/>
    <col min="1288" max="1288" width="21.26953125" style="190" bestFit="1" customWidth="1"/>
    <col min="1289" max="1536" width="9.1796875" style="190"/>
    <col min="1537" max="1537" width="3" style="190" bestFit="1" customWidth="1"/>
    <col min="1538" max="1538" width="88.26953125" style="190" bestFit="1" customWidth="1"/>
    <col min="1539" max="1543" width="20" style="190" bestFit="1" customWidth="1"/>
    <col min="1544" max="1544" width="21.26953125" style="190" bestFit="1" customWidth="1"/>
    <col min="1545" max="1792" width="9.1796875" style="190"/>
    <col min="1793" max="1793" width="3" style="190" bestFit="1" customWidth="1"/>
    <col min="1794" max="1794" width="88.26953125" style="190" bestFit="1" customWidth="1"/>
    <col min="1795" max="1799" width="20" style="190" bestFit="1" customWidth="1"/>
    <col min="1800" max="1800" width="21.26953125" style="190" bestFit="1" customWidth="1"/>
    <col min="1801" max="2048" width="9.1796875" style="190"/>
    <col min="2049" max="2049" width="3" style="190" bestFit="1" customWidth="1"/>
    <col min="2050" max="2050" width="88.26953125" style="190" bestFit="1" customWidth="1"/>
    <col min="2051" max="2055" width="20" style="190" bestFit="1" customWidth="1"/>
    <col min="2056" max="2056" width="21.26953125" style="190" bestFit="1" customWidth="1"/>
    <col min="2057" max="2304" width="9.1796875" style="190"/>
    <col min="2305" max="2305" width="3" style="190" bestFit="1" customWidth="1"/>
    <col min="2306" max="2306" width="88.26953125" style="190" bestFit="1" customWidth="1"/>
    <col min="2307" max="2311" width="20" style="190" bestFit="1" customWidth="1"/>
    <col min="2312" max="2312" width="21.26953125" style="190" bestFit="1" customWidth="1"/>
    <col min="2313" max="2560" width="9.1796875" style="190"/>
    <col min="2561" max="2561" width="3" style="190" bestFit="1" customWidth="1"/>
    <col min="2562" max="2562" width="88.26953125" style="190" bestFit="1" customWidth="1"/>
    <col min="2563" max="2567" width="20" style="190" bestFit="1" customWidth="1"/>
    <col min="2568" max="2568" width="21.26953125" style="190" bestFit="1" customWidth="1"/>
    <col min="2569" max="2816" width="9.1796875" style="190"/>
    <col min="2817" max="2817" width="3" style="190" bestFit="1" customWidth="1"/>
    <col min="2818" max="2818" width="88.26953125" style="190" bestFit="1" customWidth="1"/>
    <col min="2819" max="2823" width="20" style="190" bestFit="1" customWidth="1"/>
    <col min="2824" max="2824" width="21.26953125" style="190" bestFit="1" customWidth="1"/>
    <col min="2825" max="3072" width="9.1796875" style="190"/>
    <col min="3073" max="3073" width="3" style="190" bestFit="1" customWidth="1"/>
    <col min="3074" max="3074" width="88.26953125" style="190" bestFit="1" customWidth="1"/>
    <col min="3075" max="3079" width="20" style="190" bestFit="1" customWidth="1"/>
    <col min="3080" max="3080" width="21.26953125" style="190" bestFit="1" customWidth="1"/>
    <col min="3081" max="3328" width="9.1796875" style="190"/>
    <col min="3329" max="3329" width="3" style="190" bestFit="1" customWidth="1"/>
    <col min="3330" max="3330" width="88.26953125" style="190" bestFit="1" customWidth="1"/>
    <col min="3331" max="3335" width="20" style="190" bestFit="1" customWidth="1"/>
    <col min="3336" max="3336" width="21.26953125" style="190" bestFit="1" customWidth="1"/>
    <col min="3337" max="3584" width="9.1796875" style="190"/>
    <col min="3585" max="3585" width="3" style="190" bestFit="1" customWidth="1"/>
    <col min="3586" max="3586" width="88.26953125" style="190" bestFit="1" customWidth="1"/>
    <col min="3587" max="3591" width="20" style="190" bestFit="1" customWidth="1"/>
    <col min="3592" max="3592" width="21.26953125" style="190" bestFit="1" customWidth="1"/>
    <col min="3593" max="3840" width="9.1796875" style="190"/>
    <col min="3841" max="3841" width="3" style="190" bestFit="1" customWidth="1"/>
    <col min="3842" max="3842" width="88.26953125" style="190" bestFit="1" customWidth="1"/>
    <col min="3843" max="3847" width="20" style="190" bestFit="1" customWidth="1"/>
    <col min="3848" max="3848" width="21.26953125" style="190" bestFit="1" customWidth="1"/>
    <col min="3849" max="4096" width="9.1796875" style="190"/>
    <col min="4097" max="4097" width="3" style="190" bestFit="1" customWidth="1"/>
    <col min="4098" max="4098" width="88.26953125" style="190" bestFit="1" customWidth="1"/>
    <col min="4099" max="4103" width="20" style="190" bestFit="1" customWidth="1"/>
    <col min="4104" max="4104" width="21.26953125" style="190" bestFit="1" customWidth="1"/>
    <col min="4105" max="4352" width="9.1796875" style="190"/>
    <col min="4353" max="4353" width="3" style="190" bestFit="1" customWidth="1"/>
    <col min="4354" max="4354" width="88.26953125" style="190" bestFit="1" customWidth="1"/>
    <col min="4355" max="4359" width="20" style="190" bestFit="1" customWidth="1"/>
    <col min="4360" max="4360" width="21.26953125" style="190" bestFit="1" customWidth="1"/>
    <col min="4361" max="4608" width="9.1796875" style="190"/>
    <col min="4609" max="4609" width="3" style="190" bestFit="1" customWidth="1"/>
    <col min="4610" max="4610" width="88.26953125" style="190" bestFit="1" customWidth="1"/>
    <col min="4611" max="4615" width="20" style="190" bestFit="1" customWidth="1"/>
    <col min="4616" max="4616" width="21.26953125" style="190" bestFit="1" customWidth="1"/>
    <col min="4617" max="4864" width="9.1796875" style="190"/>
    <col min="4865" max="4865" width="3" style="190" bestFit="1" customWidth="1"/>
    <col min="4866" max="4866" width="88.26953125" style="190" bestFit="1" customWidth="1"/>
    <col min="4867" max="4871" width="20" style="190" bestFit="1" customWidth="1"/>
    <col min="4872" max="4872" width="21.26953125" style="190" bestFit="1" customWidth="1"/>
    <col min="4873" max="5120" width="9.1796875" style="190"/>
    <col min="5121" max="5121" width="3" style="190" bestFit="1" customWidth="1"/>
    <col min="5122" max="5122" width="88.26953125" style="190" bestFit="1" customWidth="1"/>
    <col min="5123" max="5127" width="20" style="190" bestFit="1" customWidth="1"/>
    <col min="5128" max="5128" width="21.26953125" style="190" bestFit="1" customWidth="1"/>
    <col min="5129" max="5376" width="9.1796875" style="190"/>
    <col min="5377" max="5377" width="3" style="190" bestFit="1" customWidth="1"/>
    <col min="5378" max="5378" width="88.26953125" style="190" bestFit="1" customWidth="1"/>
    <col min="5379" max="5383" width="20" style="190" bestFit="1" customWidth="1"/>
    <col min="5384" max="5384" width="21.26953125" style="190" bestFit="1" customWidth="1"/>
    <col min="5385" max="5632" width="9.1796875" style="190"/>
    <col min="5633" max="5633" width="3" style="190" bestFit="1" customWidth="1"/>
    <col min="5634" max="5634" width="88.26953125" style="190" bestFit="1" customWidth="1"/>
    <col min="5635" max="5639" width="20" style="190" bestFit="1" customWidth="1"/>
    <col min="5640" max="5640" width="21.26953125" style="190" bestFit="1" customWidth="1"/>
    <col min="5641" max="5888" width="9.1796875" style="190"/>
    <col min="5889" max="5889" width="3" style="190" bestFit="1" customWidth="1"/>
    <col min="5890" max="5890" width="88.26953125" style="190" bestFit="1" customWidth="1"/>
    <col min="5891" max="5895" width="20" style="190" bestFit="1" customWidth="1"/>
    <col min="5896" max="5896" width="21.26953125" style="190" bestFit="1" customWidth="1"/>
    <col min="5897" max="6144" width="9.1796875" style="190"/>
    <col min="6145" max="6145" width="3" style="190" bestFit="1" customWidth="1"/>
    <col min="6146" max="6146" width="88.26953125" style="190" bestFit="1" customWidth="1"/>
    <col min="6147" max="6151" width="20" style="190" bestFit="1" customWidth="1"/>
    <col min="6152" max="6152" width="21.26953125" style="190" bestFit="1" customWidth="1"/>
    <col min="6153" max="6400" width="9.1796875" style="190"/>
    <col min="6401" max="6401" width="3" style="190" bestFit="1" customWidth="1"/>
    <col min="6402" max="6402" width="88.26953125" style="190" bestFit="1" customWidth="1"/>
    <col min="6403" max="6407" width="20" style="190" bestFit="1" customWidth="1"/>
    <col min="6408" max="6408" width="21.26953125" style="190" bestFit="1" customWidth="1"/>
    <col min="6409" max="6656" width="9.1796875" style="190"/>
    <col min="6657" max="6657" width="3" style="190" bestFit="1" customWidth="1"/>
    <col min="6658" max="6658" width="88.26953125" style="190" bestFit="1" customWidth="1"/>
    <col min="6659" max="6663" width="20" style="190" bestFit="1" customWidth="1"/>
    <col min="6664" max="6664" width="21.26953125" style="190" bestFit="1" customWidth="1"/>
    <col min="6665" max="6912" width="9.1796875" style="190"/>
    <col min="6913" max="6913" width="3" style="190" bestFit="1" customWidth="1"/>
    <col min="6914" max="6914" width="88.26953125" style="190" bestFit="1" customWidth="1"/>
    <col min="6915" max="6919" width="20" style="190" bestFit="1" customWidth="1"/>
    <col min="6920" max="6920" width="21.26953125" style="190" bestFit="1" customWidth="1"/>
    <col min="6921" max="7168" width="9.1796875" style="190"/>
    <col min="7169" max="7169" width="3" style="190" bestFit="1" customWidth="1"/>
    <col min="7170" max="7170" width="88.26953125" style="190" bestFit="1" customWidth="1"/>
    <col min="7171" max="7175" width="20" style="190" bestFit="1" customWidth="1"/>
    <col min="7176" max="7176" width="21.26953125" style="190" bestFit="1" customWidth="1"/>
    <col min="7177" max="7424" width="9.1796875" style="190"/>
    <col min="7425" max="7425" width="3" style="190" bestFit="1" customWidth="1"/>
    <col min="7426" max="7426" width="88.26953125" style="190" bestFit="1" customWidth="1"/>
    <col min="7427" max="7431" width="20" style="190" bestFit="1" customWidth="1"/>
    <col min="7432" max="7432" width="21.26953125" style="190" bestFit="1" customWidth="1"/>
    <col min="7433" max="7680" width="9.1796875" style="190"/>
    <col min="7681" max="7681" width="3" style="190" bestFit="1" customWidth="1"/>
    <col min="7682" max="7682" width="88.26953125" style="190" bestFit="1" customWidth="1"/>
    <col min="7683" max="7687" width="20" style="190" bestFit="1" customWidth="1"/>
    <col min="7688" max="7688" width="21.26953125" style="190" bestFit="1" customWidth="1"/>
    <col min="7689" max="7936" width="9.1796875" style="190"/>
    <col min="7937" max="7937" width="3" style="190" bestFit="1" customWidth="1"/>
    <col min="7938" max="7938" width="88.26953125" style="190" bestFit="1" customWidth="1"/>
    <col min="7939" max="7943" width="20" style="190" bestFit="1" customWidth="1"/>
    <col min="7944" max="7944" width="21.26953125" style="190" bestFit="1" customWidth="1"/>
    <col min="7945" max="8192" width="9.1796875" style="190"/>
    <col min="8193" max="8193" width="3" style="190" bestFit="1" customWidth="1"/>
    <col min="8194" max="8194" width="88.26953125" style="190" bestFit="1" customWidth="1"/>
    <col min="8195" max="8199" width="20" style="190" bestFit="1" customWidth="1"/>
    <col min="8200" max="8200" width="21.26953125" style="190" bestFit="1" customWidth="1"/>
    <col min="8201" max="8448" width="9.1796875" style="190"/>
    <col min="8449" max="8449" width="3" style="190" bestFit="1" customWidth="1"/>
    <col min="8450" max="8450" width="88.26953125" style="190" bestFit="1" customWidth="1"/>
    <col min="8451" max="8455" width="20" style="190" bestFit="1" customWidth="1"/>
    <col min="8456" max="8456" width="21.26953125" style="190" bestFit="1" customWidth="1"/>
    <col min="8457" max="8704" width="9.1796875" style="190"/>
    <col min="8705" max="8705" width="3" style="190" bestFit="1" customWidth="1"/>
    <col min="8706" max="8706" width="88.26953125" style="190" bestFit="1" customWidth="1"/>
    <col min="8707" max="8711" width="20" style="190" bestFit="1" customWidth="1"/>
    <col min="8712" max="8712" width="21.26953125" style="190" bestFit="1" customWidth="1"/>
    <col min="8713" max="8960" width="9.1796875" style="190"/>
    <col min="8961" max="8961" width="3" style="190" bestFit="1" customWidth="1"/>
    <col min="8962" max="8962" width="88.26953125" style="190" bestFit="1" customWidth="1"/>
    <col min="8963" max="8967" width="20" style="190" bestFit="1" customWidth="1"/>
    <col min="8968" max="8968" width="21.26953125" style="190" bestFit="1" customWidth="1"/>
    <col min="8969" max="9216" width="9.1796875" style="190"/>
    <col min="9217" max="9217" width="3" style="190" bestFit="1" customWidth="1"/>
    <col min="9218" max="9218" width="88.26953125" style="190" bestFit="1" customWidth="1"/>
    <col min="9219" max="9223" width="20" style="190" bestFit="1" customWidth="1"/>
    <col min="9224" max="9224" width="21.26953125" style="190" bestFit="1" customWidth="1"/>
    <col min="9225" max="9472" width="9.1796875" style="190"/>
    <col min="9473" max="9473" width="3" style="190" bestFit="1" customWidth="1"/>
    <col min="9474" max="9474" width="88.26953125" style="190" bestFit="1" customWidth="1"/>
    <col min="9475" max="9479" width="20" style="190" bestFit="1" customWidth="1"/>
    <col min="9480" max="9480" width="21.26953125" style="190" bestFit="1" customWidth="1"/>
    <col min="9481" max="9728" width="9.1796875" style="190"/>
    <col min="9729" max="9729" width="3" style="190" bestFit="1" customWidth="1"/>
    <col min="9730" max="9730" width="88.26953125" style="190" bestFit="1" customWidth="1"/>
    <col min="9731" max="9735" width="20" style="190" bestFit="1" customWidth="1"/>
    <col min="9736" max="9736" width="21.26953125" style="190" bestFit="1" customWidth="1"/>
    <col min="9737" max="9984" width="9.1796875" style="190"/>
    <col min="9985" max="9985" width="3" style="190" bestFit="1" customWidth="1"/>
    <col min="9986" max="9986" width="88.26953125" style="190" bestFit="1" customWidth="1"/>
    <col min="9987" max="9991" width="20" style="190" bestFit="1" customWidth="1"/>
    <col min="9992" max="9992" width="21.26953125" style="190" bestFit="1" customWidth="1"/>
    <col min="9993" max="10240" width="9.1796875" style="190"/>
    <col min="10241" max="10241" width="3" style="190" bestFit="1" customWidth="1"/>
    <col min="10242" max="10242" width="88.26953125" style="190" bestFit="1" customWidth="1"/>
    <col min="10243" max="10247" width="20" style="190" bestFit="1" customWidth="1"/>
    <col min="10248" max="10248" width="21.26953125" style="190" bestFit="1" customWidth="1"/>
    <col min="10249" max="10496" width="9.1796875" style="190"/>
    <col min="10497" max="10497" width="3" style="190" bestFit="1" customWidth="1"/>
    <col min="10498" max="10498" width="88.26953125" style="190" bestFit="1" customWidth="1"/>
    <col min="10499" max="10503" width="20" style="190" bestFit="1" customWidth="1"/>
    <col min="10504" max="10504" width="21.26953125" style="190" bestFit="1" customWidth="1"/>
    <col min="10505" max="10752" width="9.1796875" style="190"/>
    <col min="10753" max="10753" width="3" style="190" bestFit="1" customWidth="1"/>
    <col min="10754" max="10754" width="88.26953125" style="190" bestFit="1" customWidth="1"/>
    <col min="10755" max="10759" width="20" style="190" bestFit="1" customWidth="1"/>
    <col min="10760" max="10760" width="21.26953125" style="190" bestFit="1" customWidth="1"/>
    <col min="10761" max="11008" width="9.1796875" style="190"/>
    <col min="11009" max="11009" width="3" style="190" bestFit="1" customWidth="1"/>
    <col min="11010" max="11010" width="88.26953125" style="190" bestFit="1" customWidth="1"/>
    <col min="11011" max="11015" width="20" style="190" bestFit="1" customWidth="1"/>
    <col min="11016" max="11016" width="21.26953125" style="190" bestFit="1" customWidth="1"/>
    <col min="11017" max="11264" width="9.1796875" style="190"/>
    <col min="11265" max="11265" width="3" style="190" bestFit="1" customWidth="1"/>
    <col min="11266" max="11266" width="88.26953125" style="190" bestFit="1" customWidth="1"/>
    <col min="11267" max="11271" width="20" style="190" bestFit="1" customWidth="1"/>
    <col min="11272" max="11272" width="21.26953125" style="190" bestFit="1" customWidth="1"/>
    <col min="11273" max="11520" width="9.1796875" style="190"/>
    <col min="11521" max="11521" width="3" style="190" bestFit="1" customWidth="1"/>
    <col min="11522" max="11522" width="88.26953125" style="190" bestFit="1" customWidth="1"/>
    <col min="11523" max="11527" width="20" style="190" bestFit="1" customWidth="1"/>
    <col min="11528" max="11528" width="21.26953125" style="190" bestFit="1" customWidth="1"/>
    <col min="11529" max="11776" width="9.1796875" style="190"/>
    <col min="11777" max="11777" width="3" style="190" bestFit="1" customWidth="1"/>
    <col min="11778" max="11778" width="88.26953125" style="190" bestFit="1" customWidth="1"/>
    <col min="11779" max="11783" width="20" style="190" bestFit="1" customWidth="1"/>
    <col min="11784" max="11784" width="21.26953125" style="190" bestFit="1" customWidth="1"/>
    <col min="11785" max="12032" width="9.1796875" style="190"/>
    <col min="12033" max="12033" width="3" style="190" bestFit="1" customWidth="1"/>
    <col min="12034" max="12034" width="88.26953125" style="190" bestFit="1" customWidth="1"/>
    <col min="12035" max="12039" width="20" style="190" bestFit="1" customWidth="1"/>
    <col min="12040" max="12040" width="21.26953125" style="190" bestFit="1" customWidth="1"/>
    <col min="12041" max="12288" width="9.1796875" style="190"/>
    <col min="12289" max="12289" width="3" style="190" bestFit="1" customWidth="1"/>
    <col min="12290" max="12290" width="88.26953125" style="190" bestFit="1" customWidth="1"/>
    <col min="12291" max="12295" width="20" style="190" bestFit="1" customWidth="1"/>
    <col min="12296" max="12296" width="21.26953125" style="190" bestFit="1" customWidth="1"/>
    <col min="12297" max="12544" width="9.1796875" style="190"/>
    <col min="12545" max="12545" width="3" style="190" bestFit="1" customWidth="1"/>
    <col min="12546" max="12546" width="88.26953125" style="190" bestFit="1" customWidth="1"/>
    <col min="12547" max="12551" width="20" style="190" bestFit="1" customWidth="1"/>
    <col min="12552" max="12552" width="21.26953125" style="190" bestFit="1" customWidth="1"/>
    <col min="12553" max="12800" width="9.1796875" style="190"/>
    <col min="12801" max="12801" width="3" style="190" bestFit="1" customWidth="1"/>
    <col min="12802" max="12802" width="88.26953125" style="190" bestFit="1" customWidth="1"/>
    <col min="12803" max="12807" width="20" style="190" bestFit="1" customWidth="1"/>
    <col min="12808" max="12808" width="21.26953125" style="190" bestFit="1" customWidth="1"/>
    <col min="12809" max="13056" width="9.1796875" style="190"/>
    <col min="13057" max="13057" width="3" style="190" bestFit="1" customWidth="1"/>
    <col min="13058" max="13058" width="88.26953125" style="190" bestFit="1" customWidth="1"/>
    <col min="13059" max="13063" width="20" style="190" bestFit="1" customWidth="1"/>
    <col min="13064" max="13064" width="21.26953125" style="190" bestFit="1" customWidth="1"/>
    <col min="13065" max="13312" width="9.1796875" style="190"/>
    <col min="13313" max="13313" width="3" style="190" bestFit="1" customWidth="1"/>
    <col min="13314" max="13314" width="88.26953125" style="190" bestFit="1" customWidth="1"/>
    <col min="13315" max="13319" width="20" style="190" bestFit="1" customWidth="1"/>
    <col min="13320" max="13320" width="21.26953125" style="190" bestFit="1" customWidth="1"/>
    <col min="13321" max="13568" width="9.1796875" style="190"/>
    <col min="13569" max="13569" width="3" style="190" bestFit="1" customWidth="1"/>
    <col min="13570" max="13570" width="88.26953125" style="190" bestFit="1" customWidth="1"/>
    <col min="13571" max="13575" width="20" style="190" bestFit="1" customWidth="1"/>
    <col min="13576" max="13576" width="21.26953125" style="190" bestFit="1" customWidth="1"/>
    <col min="13577" max="13824" width="9.1796875" style="190"/>
    <col min="13825" max="13825" width="3" style="190" bestFit="1" customWidth="1"/>
    <col min="13826" max="13826" width="88.26953125" style="190" bestFit="1" customWidth="1"/>
    <col min="13827" max="13831" width="20" style="190" bestFit="1" customWidth="1"/>
    <col min="13832" max="13832" width="21.26953125" style="190" bestFit="1" customWidth="1"/>
    <col min="13833" max="14080" width="9.1796875" style="190"/>
    <col min="14081" max="14081" width="3" style="190" bestFit="1" customWidth="1"/>
    <col min="14082" max="14082" width="88.26953125" style="190" bestFit="1" customWidth="1"/>
    <col min="14083" max="14087" width="20" style="190" bestFit="1" customWidth="1"/>
    <col min="14088" max="14088" width="21.26953125" style="190" bestFit="1" customWidth="1"/>
    <col min="14089" max="14336" width="9.1796875" style="190"/>
    <col min="14337" max="14337" width="3" style="190" bestFit="1" customWidth="1"/>
    <col min="14338" max="14338" width="88.26953125" style="190" bestFit="1" customWidth="1"/>
    <col min="14339" max="14343" width="20" style="190" bestFit="1" customWidth="1"/>
    <col min="14344" max="14344" width="21.26953125" style="190" bestFit="1" customWidth="1"/>
    <col min="14345" max="14592" width="9.1796875" style="190"/>
    <col min="14593" max="14593" width="3" style="190" bestFit="1" customWidth="1"/>
    <col min="14594" max="14594" width="88.26953125" style="190" bestFit="1" customWidth="1"/>
    <col min="14595" max="14599" width="20" style="190" bestFit="1" customWidth="1"/>
    <col min="14600" max="14600" width="21.26953125" style="190" bestFit="1" customWidth="1"/>
    <col min="14601" max="14848" width="9.1796875" style="190"/>
    <col min="14849" max="14849" width="3" style="190" bestFit="1" customWidth="1"/>
    <col min="14850" max="14850" width="88.26953125" style="190" bestFit="1" customWidth="1"/>
    <col min="14851" max="14855" width="20" style="190" bestFit="1" customWidth="1"/>
    <col min="14856" max="14856" width="21.26953125" style="190" bestFit="1" customWidth="1"/>
    <col min="14857" max="15104" width="9.1796875" style="190"/>
    <col min="15105" max="15105" width="3" style="190" bestFit="1" customWidth="1"/>
    <col min="15106" max="15106" width="88.26953125" style="190" bestFit="1" customWidth="1"/>
    <col min="15107" max="15111" width="20" style="190" bestFit="1" customWidth="1"/>
    <col min="15112" max="15112" width="21.26953125" style="190" bestFit="1" customWidth="1"/>
    <col min="15113" max="15360" width="9.1796875" style="190"/>
    <col min="15361" max="15361" width="3" style="190" bestFit="1" customWidth="1"/>
    <col min="15362" max="15362" width="88.26953125" style="190" bestFit="1" customWidth="1"/>
    <col min="15363" max="15367" width="20" style="190" bestFit="1" customWidth="1"/>
    <col min="15368" max="15368" width="21.26953125" style="190" bestFit="1" customWidth="1"/>
    <col min="15369" max="15616" width="9.1796875" style="190"/>
    <col min="15617" max="15617" width="3" style="190" bestFit="1" customWidth="1"/>
    <col min="15618" max="15618" width="88.26953125" style="190" bestFit="1" customWidth="1"/>
    <col min="15619" max="15623" width="20" style="190" bestFit="1" customWidth="1"/>
    <col min="15624" max="15624" width="21.26953125" style="190" bestFit="1" customWidth="1"/>
    <col min="15625" max="15872" width="9.1796875" style="190"/>
    <col min="15873" max="15873" width="3" style="190" bestFit="1" customWidth="1"/>
    <col min="15874" max="15874" width="88.26953125" style="190" bestFit="1" customWidth="1"/>
    <col min="15875" max="15879" width="20" style="190" bestFit="1" customWidth="1"/>
    <col min="15880" max="15880" width="21.26953125" style="190" bestFit="1" customWidth="1"/>
    <col min="15881" max="16128" width="9.1796875" style="190"/>
    <col min="16129" max="16129" width="3" style="190" bestFit="1" customWidth="1"/>
    <col min="16130" max="16130" width="88.26953125" style="190" bestFit="1" customWidth="1"/>
    <col min="16131" max="16135" width="20" style="190" bestFit="1" customWidth="1"/>
    <col min="16136" max="16136" width="21.26953125" style="190" bestFit="1" customWidth="1"/>
    <col min="16137" max="16384" width="9.1796875" style="190"/>
  </cols>
  <sheetData>
    <row r="1" spans="1:8" ht="12.5" x14ac:dyDescent="0.25">
      <c r="A1" s="228" t="s">
        <v>611</v>
      </c>
      <c r="B1" s="228"/>
      <c r="C1" s="228"/>
      <c r="D1" s="228"/>
      <c r="E1" s="228"/>
      <c r="F1" s="228"/>
      <c r="G1" s="228"/>
      <c r="H1" s="228"/>
    </row>
    <row r="2" spans="1:8" ht="15.5" x14ac:dyDescent="0.25">
      <c r="A2" s="229" t="s">
        <v>284</v>
      </c>
      <c r="B2" s="230"/>
      <c r="C2" s="230"/>
      <c r="D2" s="230"/>
      <c r="E2" s="230"/>
      <c r="F2" s="230"/>
      <c r="G2" s="230"/>
      <c r="H2" s="230"/>
    </row>
    <row r="3" spans="1:8" ht="15.5" x14ac:dyDescent="0.25">
      <c r="A3" s="191"/>
      <c r="B3" s="231" t="s">
        <v>2</v>
      </c>
      <c r="C3" s="191" t="s">
        <v>103</v>
      </c>
      <c r="D3" s="191" t="s">
        <v>285</v>
      </c>
      <c r="E3" s="191" t="s">
        <v>286</v>
      </c>
      <c r="F3" s="191" t="s">
        <v>287</v>
      </c>
      <c r="G3" s="191" t="s">
        <v>288</v>
      </c>
      <c r="H3" s="192" t="s">
        <v>100</v>
      </c>
    </row>
    <row r="4" spans="1:8" ht="15.5" x14ac:dyDescent="0.25">
      <c r="A4" s="191" t="s">
        <v>289</v>
      </c>
      <c r="B4" s="232"/>
      <c r="C4" s="191" t="s">
        <v>290</v>
      </c>
      <c r="D4" s="191" t="s">
        <v>290</v>
      </c>
      <c r="E4" s="191" t="s">
        <v>290</v>
      </c>
      <c r="F4" s="191" t="s">
        <v>290</v>
      </c>
      <c r="G4" s="191" t="s">
        <v>290</v>
      </c>
      <c r="H4" s="192" t="s">
        <v>290</v>
      </c>
    </row>
    <row r="5" spans="1:8" x14ac:dyDescent="0.25">
      <c r="A5" s="193" t="s">
        <v>291</v>
      </c>
      <c r="B5" s="194" t="s">
        <v>292</v>
      </c>
      <c r="C5" s="195">
        <v>66547199</v>
      </c>
      <c r="D5" s="195">
        <v>155062053</v>
      </c>
      <c r="E5" s="195">
        <v>229539325</v>
      </c>
      <c r="F5" s="195">
        <v>14450000</v>
      </c>
      <c r="G5" s="195">
        <v>32400000</v>
      </c>
      <c r="H5" s="196">
        <f>SUM(C5:G5)</f>
        <v>497998577</v>
      </c>
    </row>
    <row r="6" spans="1:8" x14ac:dyDescent="0.25">
      <c r="A6" s="193" t="s">
        <v>293</v>
      </c>
      <c r="B6" s="197" t="s">
        <v>294</v>
      </c>
      <c r="C6" s="195">
        <v>1500000</v>
      </c>
      <c r="D6" s="195">
        <v>5000000</v>
      </c>
      <c r="E6" s="195">
        <v>0</v>
      </c>
      <c r="F6" s="195">
        <v>0</v>
      </c>
      <c r="G6" s="195">
        <v>0</v>
      </c>
      <c r="H6" s="196">
        <f t="shared" ref="H6:H69" si="0">SUM(C6:G6)</f>
        <v>6500000</v>
      </c>
    </row>
    <row r="7" spans="1:8" x14ac:dyDescent="0.25">
      <c r="A7" s="193" t="s">
        <v>295</v>
      </c>
      <c r="B7" s="197" t="s">
        <v>296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6">
        <f t="shared" si="0"/>
        <v>0</v>
      </c>
    </row>
    <row r="8" spans="1:8" x14ac:dyDescent="0.25">
      <c r="A8" s="193" t="s">
        <v>297</v>
      </c>
      <c r="B8" s="197" t="s">
        <v>298</v>
      </c>
      <c r="C8" s="195">
        <v>1870000</v>
      </c>
      <c r="D8" s="195">
        <v>0</v>
      </c>
      <c r="E8" s="195">
        <v>3415500</v>
      </c>
      <c r="F8" s="195">
        <v>400000</v>
      </c>
      <c r="G8" s="195">
        <v>0</v>
      </c>
      <c r="H8" s="196">
        <f t="shared" si="0"/>
        <v>5685500</v>
      </c>
    </row>
    <row r="9" spans="1:8" x14ac:dyDescent="0.25">
      <c r="A9" s="193" t="s">
        <v>299</v>
      </c>
      <c r="B9" s="197" t="s">
        <v>300</v>
      </c>
      <c r="C9" s="195">
        <v>0</v>
      </c>
      <c r="D9" s="195">
        <v>0</v>
      </c>
      <c r="E9" s="195">
        <v>3828311</v>
      </c>
      <c r="F9" s="195">
        <v>0</v>
      </c>
      <c r="G9" s="195">
        <v>0</v>
      </c>
      <c r="H9" s="196">
        <f t="shared" si="0"/>
        <v>3828311</v>
      </c>
    </row>
    <row r="10" spans="1:8" x14ac:dyDescent="0.25">
      <c r="A10" s="193" t="s">
        <v>301</v>
      </c>
      <c r="B10" s="197" t="s">
        <v>302</v>
      </c>
      <c r="C10" s="195">
        <v>0</v>
      </c>
      <c r="D10" s="195">
        <v>4150000</v>
      </c>
      <c r="E10" s="195">
        <v>4449975</v>
      </c>
      <c r="F10" s="195">
        <v>0</v>
      </c>
      <c r="G10" s="195">
        <v>0</v>
      </c>
      <c r="H10" s="196">
        <f t="shared" si="0"/>
        <v>8599975</v>
      </c>
    </row>
    <row r="11" spans="1:8" x14ac:dyDescent="0.25">
      <c r="A11" s="193" t="s">
        <v>303</v>
      </c>
      <c r="B11" s="197" t="s">
        <v>304</v>
      </c>
      <c r="C11" s="195">
        <v>447024</v>
      </c>
      <c r="D11" s="195">
        <v>6854414</v>
      </c>
      <c r="E11" s="195">
        <v>7500000</v>
      </c>
      <c r="F11" s="195">
        <v>790000</v>
      </c>
      <c r="G11" s="195">
        <v>0</v>
      </c>
      <c r="H11" s="196">
        <f t="shared" si="0"/>
        <v>15591438</v>
      </c>
    </row>
    <row r="12" spans="1:8" x14ac:dyDescent="0.25">
      <c r="A12" s="193" t="s">
        <v>305</v>
      </c>
      <c r="B12" s="197" t="s">
        <v>306</v>
      </c>
      <c r="C12" s="195">
        <v>50000</v>
      </c>
      <c r="D12" s="195">
        <v>2000000</v>
      </c>
      <c r="E12" s="195">
        <v>0</v>
      </c>
      <c r="F12" s="195">
        <v>0</v>
      </c>
      <c r="G12" s="195">
        <v>0</v>
      </c>
      <c r="H12" s="196">
        <f t="shared" si="0"/>
        <v>2050000</v>
      </c>
    </row>
    <row r="13" spans="1:8" x14ac:dyDescent="0.25">
      <c r="A13" s="193" t="s">
        <v>307</v>
      </c>
      <c r="B13" s="197" t="s">
        <v>308</v>
      </c>
      <c r="C13" s="195">
        <v>450000</v>
      </c>
      <c r="D13" s="195">
        <v>5288283</v>
      </c>
      <c r="E13" s="195">
        <v>810260</v>
      </c>
      <c r="F13" s="195">
        <v>160000</v>
      </c>
      <c r="G13" s="195">
        <v>0</v>
      </c>
      <c r="H13" s="196">
        <f t="shared" si="0"/>
        <v>6708543</v>
      </c>
    </row>
    <row r="14" spans="1:8" x14ac:dyDescent="0.25">
      <c r="A14" s="193" t="s">
        <v>258</v>
      </c>
      <c r="B14" s="197" t="s">
        <v>309</v>
      </c>
      <c r="C14" s="195">
        <v>2932781</v>
      </c>
      <c r="D14" s="195">
        <v>1500000</v>
      </c>
      <c r="E14" s="195">
        <v>1814800</v>
      </c>
      <c r="F14" s="195">
        <v>0</v>
      </c>
      <c r="G14" s="195">
        <v>0</v>
      </c>
      <c r="H14" s="196">
        <f t="shared" si="0"/>
        <v>6247581</v>
      </c>
    </row>
    <row r="15" spans="1:8" x14ac:dyDescent="0.25">
      <c r="A15" s="193" t="s">
        <v>310</v>
      </c>
      <c r="B15" s="197" t="s">
        <v>311</v>
      </c>
      <c r="C15" s="195">
        <v>0</v>
      </c>
      <c r="D15" s="195">
        <v>972000</v>
      </c>
      <c r="E15" s="195">
        <v>0</v>
      </c>
      <c r="F15" s="195">
        <v>0</v>
      </c>
      <c r="G15" s="195">
        <v>0</v>
      </c>
      <c r="H15" s="196">
        <f t="shared" si="0"/>
        <v>972000</v>
      </c>
    </row>
    <row r="16" spans="1:8" x14ac:dyDescent="0.25">
      <c r="A16" s="193" t="s">
        <v>312</v>
      </c>
      <c r="B16" s="197" t="s">
        <v>313</v>
      </c>
      <c r="C16" s="195">
        <v>0</v>
      </c>
      <c r="D16" s="195">
        <v>405000</v>
      </c>
      <c r="E16" s="195">
        <v>0</v>
      </c>
      <c r="F16" s="195">
        <v>0</v>
      </c>
      <c r="G16" s="195">
        <v>0</v>
      </c>
      <c r="H16" s="196">
        <f t="shared" si="0"/>
        <v>405000</v>
      </c>
    </row>
    <row r="17" spans="1:8" x14ac:dyDescent="0.25">
      <c r="A17" s="193" t="s">
        <v>314</v>
      </c>
      <c r="B17" s="197" t="s">
        <v>315</v>
      </c>
      <c r="C17" s="195">
        <v>0</v>
      </c>
      <c r="D17" s="195">
        <v>0</v>
      </c>
      <c r="E17" s="195">
        <v>4402327</v>
      </c>
      <c r="F17" s="195">
        <v>0</v>
      </c>
      <c r="G17" s="195">
        <v>0</v>
      </c>
      <c r="H17" s="196">
        <f t="shared" si="0"/>
        <v>4402327</v>
      </c>
    </row>
    <row r="18" spans="1:8" x14ac:dyDescent="0.25">
      <c r="A18" s="198" t="s">
        <v>316</v>
      </c>
      <c r="B18" s="199" t="s">
        <v>317</v>
      </c>
      <c r="C18" s="200">
        <f>SUM(C5:C17)</f>
        <v>73797004</v>
      </c>
      <c r="D18" s="200">
        <f>SUM(D5:D17)</f>
        <v>181231750</v>
      </c>
      <c r="E18" s="200">
        <f>SUM(E5:E17)</f>
        <v>255760498</v>
      </c>
      <c r="F18" s="200">
        <f>SUM(F5:F17)</f>
        <v>15800000</v>
      </c>
      <c r="G18" s="200">
        <f>SUM(G5:G17)</f>
        <v>32400000</v>
      </c>
      <c r="H18" s="196">
        <f t="shared" si="0"/>
        <v>558989252</v>
      </c>
    </row>
    <row r="19" spans="1:8" x14ac:dyDescent="0.25">
      <c r="A19" s="193" t="s">
        <v>318</v>
      </c>
      <c r="B19" s="197" t="s">
        <v>319</v>
      </c>
      <c r="C19" s="195">
        <v>14544000</v>
      </c>
      <c r="D19" s="195">
        <v>0</v>
      </c>
      <c r="E19" s="195">
        <v>0</v>
      </c>
      <c r="F19" s="195">
        <v>0</v>
      </c>
      <c r="G19" s="195">
        <v>0</v>
      </c>
      <c r="H19" s="196">
        <f t="shared" si="0"/>
        <v>14544000</v>
      </c>
    </row>
    <row r="20" spans="1:8" x14ac:dyDescent="0.25">
      <c r="A20" s="193" t="s">
        <v>320</v>
      </c>
      <c r="B20" s="197" t="s">
        <v>321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6">
        <f t="shared" si="0"/>
        <v>0</v>
      </c>
    </row>
    <row r="21" spans="1:8" x14ac:dyDescent="0.25">
      <c r="A21" s="193" t="s">
        <v>322</v>
      </c>
      <c r="B21" s="197" t="s">
        <v>323</v>
      </c>
      <c r="C21" s="195">
        <v>15515108</v>
      </c>
      <c r="D21" s="195">
        <v>3000000</v>
      </c>
      <c r="E21" s="195">
        <v>0</v>
      </c>
      <c r="F21" s="195">
        <v>0</v>
      </c>
      <c r="G21" s="195">
        <v>0</v>
      </c>
      <c r="H21" s="196">
        <f t="shared" si="0"/>
        <v>18515108</v>
      </c>
    </row>
    <row r="22" spans="1:8" x14ac:dyDescent="0.25">
      <c r="A22" s="198" t="s">
        <v>324</v>
      </c>
      <c r="B22" s="199" t="s">
        <v>325</v>
      </c>
      <c r="C22" s="200">
        <f>SUM(C19:C21)</f>
        <v>30059108</v>
      </c>
      <c r="D22" s="200">
        <f>SUM(D19:D21)</f>
        <v>3000000</v>
      </c>
      <c r="E22" s="200">
        <f>SUM(E19:E21)</f>
        <v>0</v>
      </c>
      <c r="F22" s="200">
        <f>SUM(F19:F21)</f>
        <v>0</v>
      </c>
      <c r="G22" s="200">
        <f>SUM(G19:G21)</f>
        <v>0</v>
      </c>
      <c r="H22" s="196">
        <f t="shared" si="0"/>
        <v>33059108</v>
      </c>
    </row>
    <row r="23" spans="1:8" x14ac:dyDescent="0.25">
      <c r="A23" s="198" t="s">
        <v>326</v>
      </c>
      <c r="B23" s="199" t="s">
        <v>327</v>
      </c>
      <c r="C23" s="200">
        <f>C18+C22</f>
        <v>103856112</v>
      </c>
      <c r="D23" s="200">
        <f>D18+D22</f>
        <v>184231750</v>
      </c>
      <c r="E23" s="200">
        <f>E18+E22</f>
        <v>255760498</v>
      </c>
      <c r="F23" s="200">
        <f>F18+F22</f>
        <v>15800000</v>
      </c>
      <c r="G23" s="200">
        <f>G18+G22</f>
        <v>32400000</v>
      </c>
      <c r="H23" s="196">
        <f t="shared" si="0"/>
        <v>592048360</v>
      </c>
    </row>
    <row r="24" spans="1:8" x14ac:dyDescent="0.25">
      <c r="A24" s="198" t="s">
        <v>328</v>
      </c>
      <c r="B24" s="199" t="s">
        <v>329</v>
      </c>
      <c r="C24" s="200">
        <v>23154245</v>
      </c>
      <c r="D24" s="200">
        <v>39543663</v>
      </c>
      <c r="E24" s="200">
        <v>57411310</v>
      </c>
      <c r="F24" s="200">
        <f>F23*0.22</f>
        <v>3476000</v>
      </c>
      <c r="G24" s="200">
        <f>G23*0.22</f>
        <v>7128000</v>
      </c>
      <c r="H24" s="196">
        <f t="shared" si="0"/>
        <v>130713218</v>
      </c>
    </row>
    <row r="25" spans="1:8" x14ac:dyDescent="0.25">
      <c r="A25" s="193" t="s">
        <v>330</v>
      </c>
      <c r="B25" s="197" t="s">
        <v>331</v>
      </c>
      <c r="C25" s="195">
        <v>3000000</v>
      </c>
      <c r="D25" s="195">
        <v>600000</v>
      </c>
      <c r="E25" s="195">
        <v>787401</v>
      </c>
      <c r="F25" s="195">
        <v>120000</v>
      </c>
      <c r="G25" s="195">
        <v>39370</v>
      </c>
      <c r="H25" s="196">
        <f t="shared" si="0"/>
        <v>4546771</v>
      </c>
    </row>
    <row r="26" spans="1:8" x14ac:dyDescent="0.25">
      <c r="A26" s="193" t="s">
        <v>332</v>
      </c>
      <c r="B26" s="197" t="s">
        <v>333</v>
      </c>
      <c r="C26" s="195">
        <v>20000000</v>
      </c>
      <c r="D26" s="195">
        <v>4000000</v>
      </c>
      <c r="E26" s="195">
        <v>0</v>
      </c>
      <c r="F26" s="195">
        <v>3270000</v>
      </c>
      <c r="G26" s="195">
        <v>704724</v>
      </c>
      <c r="H26" s="196">
        <f t="shared" si="0"/>
        <v>27974724</v>
      </c>
    </row>
    <row r="27" spans="1:8" x14ac:dyDescent="0.25">
      <c r="A27" s="193" t="s">
        <v>334</v>
      </c>
      <c r="B27" s="197" t="s">
        <v>335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6">
        <f t="shared" si="0"/>
        <v>0</v>
      </c>
    </row>
    <row r="28" spans="1:8" x14ac:dyDescent="0.25">
      <c r="A28" s="198" t="s">
        <v>336</v>
      </c>
      <c r="B28" s="199" t="s">
        <v>337</v>
      </c>
      <c r="C28" s="200">
        <f>SUM(C25:C27)</f>
        <v>23000000</v>
      </c>
      <c r="D28" s="200">
        <f>SUM(D25:D27)</f>
        <v>4600000</v>
      </c>
      <c r="E28" s="200">
        <f>SUM(E25:E27)</f>
        <v>787401</v>
      </c>
      <c r="F28" s="200">
        <f>SUM(F25:F27)</f>
        <v>3390000</v>
      </c>
      <c r="G28" s="200">
        <f>SUM(G25:G27)</f>
        <v>744094</v>
      </c>
      <c r="H28" s="196">
        <f t="shared" si="0"/>
        <v>32521495</v>
      </c>
    </row>
    <row r="29" spans="1:8" x14ac:dyDescent="0.25">
      <c r="A29" s="193" t="s">
        <v>338</v>
      </c>
      <c r="B29" s="197" t="s">
        <v>339</v>
      </c>
      <c r="C29" s="195">
        <v>22913386</v>
      </c>
      <c r="D29" s="195">
        <v>1500000</v>
      </c>
      <c r="E29" s="195">
        <v>0</v>
      </c>
      <c r="F29" s="195">
        <v>240000</v>
      </c>
      <c r="G29" s="195">
        <v>15748</v>
      </c>
      <c r="H29" s="196">
        <f t="shared" si="0"/>
        <v>24669134</v>
      </c>
    </row>
    <row r="30" spans="1:8" x14ac:dyDescent="0.25">
      <c r="A30" s="193" t="s">
        <v>340</v>
      </c>
      <c r="B30" s="197" t="s">
        <v>341</v>
      </c>
      <c r="C30" s="195">
        <v>8000000</v>
      </c>
      <c r="D30" s="195">
        <v>3000000</v>
      </c>
      <c r="E30" s="195">
        <v>15748</v>
      </c>
      <c r="F30" s="195">
        <v>280000</v>
      </c>
      <c r="G30" s="195">
        <v>31496</v>
      </c>
      <c r="H30" s="196">
        <f t="shared" si="0"/>
        <v>11327244</v>
      </c>
    </row>
    <row r="31" spans="1:8" x14ac:dyDescent="0.25">
      <c r="A31" s="198" t="s">
        <v>342</v>
      </c>
      <c r="B31" s="199" t="s">
        <v>343</v>
      </c>
      <c r="C31" s="200">
        <f>SUM(C29:C30)</f>
        <v>30913386</v>
      </c>
      <c r="D31" s="200">
        <f>SUM(D29:D30)</f>
        <v>4500000</v>
      </c>
      <c r="E31" s="200">
        <f>SUM(E29:E30)</f>
        <v>15748</v>
      </c>
      <c r="F31" s="200">
        <f>SUM(F29:F30)</f>
        <v>520000</v>
      </c>
      <c r="G31" s="200">
        <f>SUM(G29:G30)</f>
        <v>47244</v>
      </c>
      <c r="H31" s="196">
        <f t="shared" si="0"/>
        <v>35996378</v>
      </c>
    </row>
    <row r="32" spans="1:8" x14ac:dyDescent="0.25">
      <c r="A32" s="193" t="s">
        <v>344</v>
      </c>
      <c r="B32" s="197" t="s">
        <v>345</v>
      </c>
      <c r="C32" s="195">
        <v>60000000</v>
      </c>
      <c r="D32" s="195">
        <v>3000000</v>
      </c>
      <c r="E32" s="195">
        <v>9448819</v>
      </c>
      <c r="F32" s="195">
        <v>2362205</v>
      </c>
      <c r="G32" s="195">
        <v>1259843</v>
      </c>
      <c r="H32" s="196">
        <f t="shared" si="0"/>
        <v>76070867</v>
      </c>
    </row>
    <row r="33" spans="1:8" x14ac:dyDescent="0.25">
      <c r="A33" s="193" t="s">
        <v>346</v>
      </c>
      <c r="B33" s="197" t="s">
        <v>347</v>
      </c>
      <c r="C33" s="195">
        <v>124000000</v>
      </c>
      <c r="D33" s="195">
        <v>0</v>
      </c>
      <c r="E33" s="195">
        <v>0</v>
      </c>
      <c r="F33" s="195">
        <v>0</v>
      </c>
      <c r="G33" s="195">
        <v>0</v>
      </c>
      <c r="H33" s="196">
        <f t="shared" si="0"/>
        <v>124000000</v>
      </c>
    </row>
    <row r="34" spans="1:8" x14ac:dyDescent="0.25">
      <c r="A34" s="193" t="s">
        <v>348</v>
      </c>
      <c r="B34" s="197" t="s">
        <v>349</v>
      </c>
      <c r="C34" s="195">
        <v>20000000</v>
      </c>
      <c r="D34" s="195">
        <v>5000000</v>
      </c>
      <c r="E34" s="195">
        <v>0</v>
      </c>
      <c r="F34" s="195">
        <v>300000</v>
      </c>
      <c r="G34" s="195">
        <v>275591</v>
      </c>
      <c r="H34" s="196">
        <f t="shared" si="0"/>
        <v>25575591</v>
      </c>
    </row>
    <row r="35" spans="1:8" x14ac:dyDescent="0.25">
      <c r="A35" s="193" t="s">
        <v>350</v>
      </c>
      <c r="B35" s="197" t="s">
        <v>351</v>
      </c>
      <c r="C35" s="195">
        <v>15000000</v>
      </c>
      <c r="D35" s="195">
        <v>896850</v>
      </c>
      <c r="E35" s="195">
        <v>629921</v>
      </c>
      <c r="F35" s="195">
        <v>120000</v>
      </c>
      <c r="G35" s="195">
        <v>393700</v>
      </c>
      <c r="H35" s="196">
        <f t="shared" si="0"/>
        <v>17040471</v>
      </c>
    </row>
    <row r="36" spans="1:8" x14ac:dyDescent="0.25">
      <c r="A36" s="193" t="s">
        <v>352</v>
      </c>
      <c r="B36" s="197" t="s">
        <v>353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  <c r="H36" s="196">
        <f t="shared" si="0"/>
        <v>0</v>
      </c>
    </row>
    <row r="37" spans="1:8" x14ac:dyDescent="0.25">
      <c r="A37" s="193" t="s">
        <v>354</v>
      </c>
      <c r="B37" s="197" t="s">
        <v>355</v>
      </c>
      <c r="C37" s="195">
        <v>20000000</v>
      </c>
      <c r="D37" s="195">
        <v>3000000</v>
      </c>
      <c r="E37" s="195">
        <v>1102362</v>
      </c>
      <c r="F37" s="195">
        <v>0</v>
      </c>
      <c r="G37" s="195">
        <v>0</v>
      </c>
      <c r="H37" s="196">
        <f t="shared" si="0"/>
        <v>24102362</v>
      </c>
    </row>
    <row r="38" spans="1:8" x14ac:dyDescent="0.25">
      <c r="A38" s="193" t="s">
        <v>356</v>
      </c>
      <c r="B38" s="197" t="s">
        <v>357</v>
      </c>
      <c r="C38" s="195">
        <v>20000000</v>
      </c>
      <c r="D38" s="195">
        <v>2500000</v>
      </c>
      <c r="E38" s="195">
        <v>188976</v>
      </c>
      <c r="F38" s="195">
        <v>598525</v>
      </c>
      <c r="G38" s="195">
        <v>3070866</v>
      </c>
      <c r="H38" s="196">
        <f t="shared" si="0"/>
        <v>26358367</v>
      </c>
    </row>
    <row r="39" spans="1:8" x14ac:dyDescent="0.25">
      <c r="A39" s="198" t="s">
        <v>358</v>
      </c>
      <c r="B39" s="199" t="s">
        <v>359</v>
      </c>
      <c r="C39" s="200">
        <f>SUM(C32:C38)</f>
        <v>259000000</v>
      </c>
      <c r="D39" s="200">
        <f>SUM(D32:D38)</f>
        <v>14396850</v>
      </c>
      <c r="E39" s="200">
        <f>SUM(E32:E38)</f>
        <v>11370078</v>
      </c>
      <c r="F39" s="200">
        <f>SUM(F32:F38)</f>
        <v>3380730</v>
      </c>
      <c r="G39" s="200">
        <f>SUM(G32:G38)</f>
        <v>5000000</v>
      </c>
      <c r="H39" s="196">
        <f t="shared" si="0"/>
        <v>293147658</v>
      </c>
    </row>
    <row r="40" spans="1:8" x14ac:dyDescent="0.25">
      <c r="A40" s="193" t="s">
        <v>360</v>
      </c>
      <c r="B40" s="197" t="s">
        <v>361</v>
      </c>
      <c r="C40" s="195">
        <v>1000000</v>
      </c>
      <c r="D40" s="195">
        <v>200000</v>
      </c>
      <c r="E40" s="195">
        <v>59055</v>
      </c>
      <c r="F40" s="195">
        <v>80000</v>
      </c>
      <c r="G40" s="195">
        <v>0</v>
      </c>
      <c r="H40" s="196">
        <f t="shared" si="0"/>
        <v>1339055</v>
      </c>
    </row>
    <row r="41" spans="1:8" x14ac:dyDescent="0.25">
      <c r="A41" s="193" t="s">
        <v>362</v>
      </c>
      <c r="B41" s="197" t="s">
        <v>363</v>
      </c>
      <c r="C41" s="195">
        <v>2000000</v>
      </c>
      <c r="D41" s="195">
        <v>0</v>
      </c>
      <c r="E41" s="195">
        <v>0</v>
      </c>
      <c r="F41" s="195">
        <v>0</v>
      </c>
      <c r="G41" s="195">
        <v>78740</v>
      </c>
      <c r="H41" s="196">
        <f t="shared" si="0"/>
        <v>2078740</v>
      </c>
    </row>
    <row r="42" spans="1:8" x14ac:dyDescent="0.25">
      <c r="A42" s="198" t="s">
        <v>364</v>
      </c>
      <c r="B42" s="199" t="s">
        <v>365</v>
      </c>
      <c r="C42" s="200">
        <f>SUM(C40:C41)</f>
        <v>3000000</v>
      </c>
      <c r="D42" s="200">
        <f>SUM(D40:D41)</f>
        <v>200000</v>
      </c>
      <c r="E42" s="200">
        <f>SUM(E40:E41)</f>
        <v>59055</v>
      </c>
      <c r="F42" s="200">
        <f>SUM(F40:F41)</f>
        <v>80000</v>
      </c>
      <c r="G42" s="200">
        <f>SUM(G40:G41)</f>
        <v>78740</v>
      </c>
      <c r="H42" s="196">
        <f t="shared" si="0"/>
        <v>3417795</v>
      </c>
    </row>
    <row r="43" spans="1:8" x14ac:dyDescent="0.25">
      <c r="A43" s="193" t="s">
        <v>366</v>
      </c>
      <c r="B43" s="197" t="s">
        <v>367</v>
      </c>
      <c r="C43" s="195">
        <v>86057326</v>
      </c>
      <c r="D43" s="195">
        <v>6803150</v>
      </c>
      <c r="E43" s="195">
        <v>3619490</v>
      </c>
      <c r="F43" s="195">
        <v>1556395</v>
      </c>
      <c r="G43" s="195">
        <v>1669961</v>
      </c>
      <c r="H43" s="196">
        <f t="shared" si="0"/>
        <v>99706322</v>
      </c>
    </row>
    <row r="44" spans="1:8" x14ac:dyDescent="0.25">
      <c r="A44" s="193" t="s">
        <v>368</v>
      </c>
      <c r="B44" s="197" t="s">
        <v>369</v>
      </c>
      <c r="C44" s="195">
        <v>0</v>
      </c>
      <c r="D44" s="195">
        <v>0</v>
      </c>
      <c r="E44" s="195">
        <v>0</v>
      </c>
      <c r="F44" s="195">
        <v>0</v>
      </c>
      <c r="G44" s="195">
        <v>0</v>
      </c>
      <c r="H44" s="196">
        <f t="shared" si="0"/>
        <v>0</v>
      </c>
    </row>
    <row r="45" spans="1:8" x14ac:dyDescent="0.25">
      <c r="A45" s="193" t="s">
        <v>370</v>
      </c>
      <c r="B45" s="197" t="s">
        <v>371</v>
      </c>
      <c r="C45" s="195">
        <v>0</v>
      </c>
      <c r="D45" s="195">
        <v>0</v>
      </c>
      <c r="E45" s="195">
        <v>0</v>
      </c>
      <c r="F45" s="195">
        <v>0</v>
      </c>
      <c r="G45" s="195">
        <v>0</v>
      </c>
      <c r="H45" s="196">
        <f t="shared" si="0"/>
        <v>0</v>
      </c>
    </row>
    <row r="46" spans="1:8" x14ac:dyDescent="0.25">
      <c r="A46" s="193" t="s">
        <v>372</v>
      </c>
      <c r="B46" s="197" t="s">
        <v>373</v>
      </c>
      <c r="C46" s="195">
        <v>8000000</v>
      </c>
      <c r="D46" s="195">
        <v>0</v>
      </c>
      <c r="E46" s="195">
        <v>0</v>
      </c>
      <c r="F46" s="195">
        <v>0</v>
      </c>
      <c r="G46" s="195">
        <v>0</v>
      </c>
      <c r="H46" s="196">
        <f t="shared" si="0"/>
        <v>8000000</v>
      </c>
    </row>
    <row r="47" spans="1:8" x14ac:dyDescent="0.25">
      <c r="A47" s="193" t="s">
        <v>374</v>
      </c>
      <c r="B47" s="197" t="s">
        <v>375</v>
      </c>
      <c r="C47" s="195">
        <v>10526245</v>
      </c>
      <c r="D47" s="195">
        <v>1500000</v>
      </c>
      <c r="E47" s="195">
        <v>1173228</v>
      </c>
      <c r="F47" s="195">
        <v>0</v>
      </c>
      <c r="G47" s="195">
        <v>314961</v>
      </c>
      <c r="H47" s="196">
        <f t="shared" si="0"/>
        <v>13514434</v>
      </c>
    </row>
    <row r="48" spans="1:8" x14ac:dyDescent="0.25">
      <c r="A48" s="198" t="s">
        <v>376</v>
      </c>
      <c r="B48" s="199" t="s">
        <v>377</v>
      </c>
      <c r="C48" s="200">
        <f>SUM(C43:C47)</f>
        <v>104583571</v>
      </c>
      <c r="D48" s="200">
        <f>SUM(D43:D47)</f>
        <v>8303150</v>
      </c>
      <c r="E48" s="200">
        <f>SUM(E43:E47)</f>
        <v>4792718</v>
      </c>
      <c r="F48" s="200">
        <f>SUM(F43:F47)</f>
        <v>1556395</v>
      </c>
      <c r="G48" s="200">
        <f>SUM(G43:G47)</f>
        <v>1984922</v>
      </c>
      <c r="H48" s="196">
        <f t="shared" si="0"/>
        <v>121220756</v>
      </c>
    </row>
    <row r="49" spans="1:8" x14ac:dyDescent="0.25">
      <c r="A49" s="198" t="s">
        <v>378</v>
      </c>
      <c r="B49" s="199" t="s">
        <v>379</v>
      </c>
      <c r="C49" s="200">
        <f>C28+C31+C39+C42+C48</f>
        <v>420496957</v>
      </c>
      <c r="D49" s="200">
        <f>D28+D31+D39+D42+D48</f>
        <v>32000000</v>
      </c>
      <c r="E49" s="200">
        <f>E28+E31+E39+E42+E48</f>
        <v>17025000</v>
      </c>
      <c r="F49" s="200">
        <f>F28+F31+F39+F42+F48</f>
        <v>8927125</v>
      </c>
      <c r="G49" s="200">
        <f>G28+G31+G39+G42+G48</f>
        <v>7855000</v>
      </c>
      <c r="H49" s="196">
        <f t="shared" si="0"/>
        <v>486304082</v>
      </c>
    </row>
    <row r="50" spans="1:8" x14ac:dyDescent="0.25">
      <c r="A50" s="193" t="s">
        <v>380</v>
      </c>
      <c r="B50" s="197" t="s">
        <v>381</v>
      </c>
      <c r="C50" s="195">
        <v>0</v>
      </c>
      <c r="D50" s="195">
        <v>2180000</v>
      </c>
      <c r="E50" s="195">
        <v>0</v>
      </c>
      <c r="F50" s="195">
        <v>0</v>
      </c>
      <c r="G50" s="195">
        <v>0</v>
      </c>
      <c r="H50" s="196">
        <f t="shared" si="0"/>
        <v>2180000</v>
      </c>
    </row>
    <row r="51" spans="1:8" x14ac:dyDescent="0.25">
      <c r="A51" s="193" t="s">
        <v>382</v>
      </c>
      <c r="B51" s="197" t="s">
        <v>383</v>
      </c>
      <c r="C51" s="195">
        <v>0</v>
      </c>
      <c r="D51" s="195">
        <v>0</v>
      </c>
      <c r="E51" s="195">
        <v>0</v>
      </c>
      <c r="F51" s="195">
        <v>0</v>
      </c>
      <c r="G51" s="195">
        <v>0</v>
      </c>
      <c r="H51" s="196">
        <f t="shared" si="0"/>
        <v>0</v>
      </c>
    </row>
    <row r="52" spans="1:8" x14ac:dyDescent="0.25">
      <c r="A52" s="193" t="s">
        <v>384</v>
      </c>
      <c r="B52" s="197" t="s">
        <v>385</v>
      </c>
      <c r="C52" s="195">
        <v>0</v>
      </c>
      <c r="D52" s="195">
        <v>0</v>
      </c>
      <c r="E52" s="195">
        <v>0</v>
      </c>
      <c r="F52" s="195">
        <v>0</v>
      </c>
      <c r="G52" s="195">
        <v>0</v>
      </c>
      <c r="H52" s="196">
        <f t="shared" si="0"/>
        <v>0</v>
      </c>
    </row>
    <row r="53" spans="1:8" x14ac:dyDescent="0.25">
      <c r="A53" s="193" t="s">
        <v>386</v>
      </c>
      <c r="B53" s="197" t="s">
        <v>387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>
        <f t="shared" si="0"/>
        <v>0</v>
      </c>
    </row>
    <row r="54" spans="1:8" x14ac:dyDescent="0.25">
      <c r="A54" s="193" t="s">
        <v>388</v>
      </c>
      <c r="B54" s="197" t="s">
        <v>389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>
        <f t="shared" si="0"/>
        <v>0</v>
      </c>
    </row>
    <row r="55" spans="1:8" x14ac:dyDescent="0.25">
      <c r="A55" s="193" t="s">
        <v>390</v>
      </c>
      <c r="B55" s="197" t="s">
        <v>391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6">
        <f t="shared" si="0"/>
        <v>0</v>
      </c>
    </row>
    <row r="56" spans="1:8" x14ac:dyDescent="0.25">
      <c r="A56" s="193" t="s">
        <v>392</v>
      </c>
      <c r="B56" s="197" t="s">
        <v>393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>
        <f t="shared" si="0"/>
        <v>0</v>
      </c>
    </row>
    <row r="57" spans="1:8" x14ac:dyDescent="0.25">
      <c r="A57" s="193" t="s">
        <v>394</v>
      </c>
      <c r="B57" s="197" t="s">
        <v>395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>
        <f t="shared" si="0"/>
        <v>0</v>
      </c>
    </row>
    <row r="58" spans="1:8" x14ac:dyDescent="0.25">
      <c r="A58" s="198" t="s">
        <v>396</v>
      </c>
      <c r="B58" s="199" t="s">
        <v>397</v>
      </c>
      <c r="C58" s="200">
        <f>SUM(C50:C57)</f>
        <v>0</v>
      </c>
      <c r="D58" s="200">
        <f>SUM(D50:D57)</f>
        <v>2180000</v>
      </c>
      <c r="E58" s="200">
        <f>SUM(E50:E57)</f>
        <v>0</v>
      </c>
      <c r="F58" s="200">
        <f>SUM(F50:F57)</f>
        <v>0</v>
      </c>
      <c r="G58" s="200">
        <f>SUM(G50:G57)</f>
        <v>0</v>
      </c>
      <c r="H58" s="196">
        <f t="shared" si="0"/>
        <v>2180000</v>
      </c>
    </row>
    <row r="59" spans="1:8" x14ac:dyDescent="0.25">
      <c r="A59" s="193" t="s">
        <v>398</v>
      </c>
      <c r="B59" s="197" t="s">
        <v>399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>
        <f t="shared" si="0"/>
        <v>0</v>
      </c>
    </row>
    <row r="60" spans="1:8" x14ac:dyDescent="0.25">
      <c r="A60" s="193" t="s">
        <v>400</v>
      </c>
      <c r="B60" s="197" t="s">
        <v>401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>
        <f t="shared" si="0"/>
        <v>0</v>
      </c>
    </row>
    <row r="61" spans="1:8" x14ac:dyDescent="0.25">
      <c r="A61" s="193" t="s">
        <v>402</v>
      </c>
      <c r="B61" s="197" t="s">
        <v>403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>
        <f t="shared" si="0"/>
        <v>0</v>
      </c>
    </row>
    <row r="62" spans="1:8" x14ac:dyDescent="0.25">
      <c r="A62" s="193" t="s">
        <v>404</v>
      </c>
      <c r="B62" s="197" t="s">
        <v>405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>
        <f t="shared" si="0"/>
        <v>0</v>
      </c>
    </row>
    <row r="63" spans="1:8" x14ac:dyDescent="0.25">
      <c r="A63" s="198" t="s">
        <v>406</v>
      </c>
      <c r="B63" s="199" t="s">
        <v>407</v>
      </c>
      <c r="C63" s="200">
        <f>SUM(C60:C62)</f>
        <v>0</v>
      </c>
      <c r="D63" s="200">
        <f>SUM(D60:D62)</f>
        <v>0</v>
      </c>
      <c r="E63" s="200">
        <f>SUM(E60:E62)</f>
        <v>0</v>
      </c>
      <c r="F63" s="200">
        <f>SUM(F60:F62)</f>
        <v>0</v>
      </c>
      <c r="G63" s="200">
        <f>SUM(G60:G62)</f>
        <v>0</v>
      </c>
      <c r="H63" s="196">
        <f t="shared" si="0"/>
        <v>0</v>
      </c>
    </row>
    <row r="64" spans="1:8" x14ac:dyDescent="0.25">
      <c r="A64" s="193" t="s">
        <v>408</v>
      </c>
      <c r="B64" s="197" t="s">
        <v>409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  <c r="H64" s="196">
        <f t="shared" si="0"/>
        <v>0</v>
      </c>
    </row>
    <row r="65" spans="1:8" x14ac:dyDescent="0.25">
      <c r="A65" s="193" t="s">
        <v>410</v>
      </c>
      <c r="B65" s="197" t="s">
        <v>411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6">
        <f t="shared" si="0"/>
        <v>0</v>
      </c>
    </row>
    <row r="66" spans="1:8" x14ac:dyDescent="0.25">
      <c r="A66" s="193" t="s">
        <v>412</v>
      </c>
      <c r="B66" s="197" t="s">
        <v>413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196">
        <f t="shared" si="0"/>
        <v>0</v>
      </c>
    </row>
    <row r="67" spans="1:8" x14ac:dyDescent="0.25">
      <c r="A67" s="193" t="s">
        <v>414</v>
      </c>
      <c r="B67" s="197" t="s">
        <v>415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>
        <f t="shared" si="0"/>
        <v>0</v>
      </c>
    </row>
    <row r="68" spans="1:8" x14ac:dyDescent="0.25">
      <c r="A68" s="193" t="s">
        <v>416</v>
      </c>
      <c r="B68" s="197" t="s">
        <v>417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>
        <f t="shared" si="0"/>
        <v>0</v>
      </c>
    </row>
    <row r="69" spans="1:8" x14ac:dyDescent="0.25">
      <c r="A69" s="193" t="s">
        <v>418</v>
      </c>
      <c r="B69" s="197" t="s">
        <v>419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  <c r="H69" s="196">
        <f t="shared" si="0"/>
        <v>0</v>
      </c>
    </row>
    <row r="70" spans="1:8" x14ac:dyDescent="0.25">
      <c r="A70" s="193" t="s">
        <v>420</v>
      </c>
      <c r="B70" s="197" t="s">
        <v>421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>
        <f t="shared" ref="H70:H99" si="1">SUM(C70:G70)</f>
        <v>0</v>
      </c>
    </row>
    <row r="71" spans="1:8" x14ac:dyDescent="0.25">
      <c r="A71" s="193" t="s">
        <v>422</v>
      </c>
      <c r="B71" s="197" t="s">
        <v>423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>
        <f t="shared" si="1"/>
        <v>0</v>
      </c>
    </row>
    <row r="72" spans="1:8" x14ac:dyDescent="0.25">
      <c r="A72" s="193" t="s">
        <v>424</v>
      </c>
      <c r="B72" s="197" t="s">
        <v>425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>
        <f t="shared" si="1"/>
        <v>0</v>
      </c>
    </row>
    <row r="73" spans="1:8" x14ac:dyDescent="0.25">
      <c r="A73" s="193" t="s">
        <v>426</v>
      </c>
      <c r="B73" s="197" t="s">
        <v>427</v>
      </c>
      <c r="C73" s="195">
        <f>'11. melléklet'!F15</f>
        <v>230305472</v>
      </c>
      <c r="D73" s="195">
        <v>0</v>
      </c>
      <c r="E73" s="195">
        <v>0</v>
      </c>
      <c r="F73" s="195">
        <v>0</v>
      </c>
      <c r="G73" s="195">
        <v>0</v>
      </c>
      <c r="H73" s="196">
        <f t="shared" si="1"/>
        <v>230305472</v>
      </c>
    </row>
    <row r="74" spans="1:8" x14ac:dyDescent="0.25">
      <c r="A74" s="193" t="s">
        <v>428</v>
      </c>
      <c r="B74" s="197" t="s">
        <v>429</v>
      </c>
      <c r="C74" s="195">
        <v>52240837</v>
      </c>
      <c r="D74" s="195">
        <v>0</v>
      </c>
      <c r="E74" s="195">
        <v>0</v>
      </c>
      <c r="F74" s="195">
        <v>0</v>
      </c>
      <c r="G74" s="195">
        <v>0</v>
      </c>
      <c r="H74" s="196">
        <f t="shared" si="1"/>
        <v>52240837</v>
      </c>
    </row>
    <row r="75" spans="1:8" x14ac:dyDescent="0.25">
      <c r="A75" s="198" t="s">
        <v>430</v>
      </c>
      <c r="B75" s="199" t="s">
        <v>431</v>
      </c>
      <c r="C75" s="200">
        <f>C59+C63+C64+C65+C66+C67+C68+C69+C70+C71+C72+C73+C74</f>
        <v>282546309</v>
      </c>
      <c r="D75" s="200">
        <f>D59+D63+D64+D65+D66+D67+D68+D69+D70+D71+D72+D73+D74</f>
        <v>0</v>
      </c>
      <c r="E75" s="200">
        <f>E59+E63+E64+E65+E66+E67+E68+E69+E70+E71+E72+E73+E74</f>
        <v>0</v>
      </c>
      <c r="F75" s="200">
        <f>F59+F63+F64+F65+F66+F67+F68+F69+F70+F71+F72+F73+F74</f>
        <v>0</v>
      </c>
      <c r="G75" s="200">
        <f>G59+G63+G64+G65+G66+G67+G68+G69+G70+G71+G72+G73+G74</f>
        <v>0</v>
      </c>
      <c r="H75" s="196">
        <f t="shared" si="1"/>
        <v>282546309</v>
      </c>
    </row>
    <row r="76" spans="1:8" x14ac:dyDescent="0.25">
      <c r="A76" s="193" t="s">
        <v>432</v>
      </c>
      <c r="B76" s="197" t="s">
        <v>433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>
        <f t="shared" si="1"/>
        <v>0</v>
      </c>
    </row>
    <row r="77" spans="1:8" x14ac:dyDescent="0.25">
      <c r="A77" s="193" t="s">
        <v>434</v>
      </c>
      <c r="B77" s="197" t="s">
        <v>435</v>
      </c>
      <c r="C77" s="195">
        <v>29960630</v>
      </c>
      <c r="D77" s="195">
        <v>0</v>
      </c>
      <c r="E77" s="195">
        <v>0</v>
      </c>
      <c r="F77" s="195">
        <v>0</v>
      </c>
      <c r="G77" s="195">
        <v>0</v>
      </c>
      <c r="H77" s="196">
        <f t="shared" si="1"/>
        <v>29960630</v>
      </c>
    </row>
    <row r="78" spans="1:8" x14ac:dyDescent="0.25">
      <c r="A78" s="193" t="s">
        <v>436</v>
      </c>
      <c r="B78" s="197" t="s">
        <v>437</v>
      </c>
      <c r="C78" s="195">
        <v>0</v>
      </c>
      <c r="D78" s="195">
        <v>787402</v>
      </c>
      <c r="E78" s="195">
        <v>0</v>
      </c>
      <c r="F78" s="195">
        <v>0</v>
      </c>
      <c r="G78" s="195">
        <v>0</v>
      </c>
      <c r="H78" s="196">
        <f t="shared" si="1"/>
        <v>787402</v>
      </c>
    </row>
    <row r="79" spans="1:8" x14ac:dyDescent="0.25">
      <c r="A79" s="193" t="s">
        <v>438</v>
      </c>
      <c r="B79" s="197" t="s">
        <v>439</v>
      </c>
      <c r="C79" s="195">
        <v>6794350</v>
      </c>
      <c r="D79" s="195">
        <v>787401</v>
      </c>
      <c r="E79" s="195">
        <v>157480</v>
      </c>
      <c r="F79" s="195">
        <v>765000</v>
      </c>
      <c r="G79" s="195">
        <v>0</v>
      </c>
      <c r="H79" s="196">
        <f t="shared" si="1"/>
        <v>8504231</v>
      </c>
    </row>
    <row r="80" spans="1:8" x14ac:dyDescent="0.25">
      <c r="A80" s="193" t="s">
        <v>440</v>
      </c>
      <c r="B80" s="197" t="s">
        <v>441</v>
      </c>
      <c r="C80" s="195">
        <v>0</v>
      </c>
      <c r="D80" s="195">
        <v>0</v>
      </c>
      <c r="E80" s="195">
        <v>0</v>
      </c>
      <c r="F80" s="195">
        <v>0</v>
      </c>
      <c r="G80" s="195">
        <v>0</v>
      </c>
      <c r="H80" s="196">
        <f t="shared" si="1"/>
        <v>0</v>
      </c>
    </row>
    <row r="81" spans="1:8" x14ac:dyDescent="0.25">
      <c r="A81" s="193" t="s">
        <v>442</v>
      </c>
      <c r="B81" s="197" t="s">
        <v>443</v>
      </c>
      <c r="C81" s="195">
        <v>0</v>
      </c>
      <c r="D81" s="195">
        <v>0</v>
      </c>
      <c r="E81" s="195">
        <v>0</v>
      </c>
      <c r="F81" s="195">
        <v>0</v>
      </c>
      <c r="G81" s="195">
        <v>0</v>
      </c>
      <c r="H81" s="196">
        <f t="shared" si="1"/>
        <v>0</v>
      </c>
    </row>
    <row r="82" spans="1:8" x14ac:dyDescent="0.25">
      <c r="A82" s="193" t="s">
        <v>444</v>
      </c>
      <c r="B82" s="197" t="s">
        <v>445</v>
      </c>
      <c r="C82" s="195">
        <f>(C77+C79)*0.27</f>
        <v>9923844.6000000015</v>
      </c>
      <c r="D82" s="195">
        <v>425197</v>
      </c>
      <c r="E82" s="195">
        <v>42520</v>
      </c>
      <c r="F82" s="195">
        <v>206550</v>
      </c>
      <c r="G82" s="195">
        <v>0</v>
      </c>
      <c r="H82" s="196">
        <f t="shared" si="1"/>
        <v>10598111.600000001</v>
      </c>
    </row>
    <row r="83" spans="1:8" x14ac:dyDescent="0.25">
      <c r="A83" s="198" t="s">
        <v>446</v>
      </c>
      <c r="B83" s="199" t="s">
        <v>447</v>
      </c>
      <c r="C83" s="200">
        <f>SUM(C76:C82)</f>
        <v>46678824.600000001</v>
      </c>
      <c r="D83" s="200">
        <f>SUM(D76:D82)</f>
        <v>2000000</v>
      </c>
      <c r="E83" s="200">
        <f>SUM(E76:E82)</f>
        <v>200000</v>
      </c>
      <c r="F83" s="200">
        <f>SUM(F76:F82)</f>
        <v>971550</v>
      </c>
      <c r="G83" s="200">
        <f>SUM(G76:G82)</f>
        <v>0</v>
      </c>
      <c r="H83" s="196">
        <f t="shared" si="1"/>
        <v>49850374.600000001</v>
      </c>
    </row>
    <row r="84" spans="1:8" x14ac:dyDescent="0.25">
      <c r="A84" s="193" t="s">
        <v>448</v>
      </c>
      <c r="B84" s="197" t="s">
        <v>449</v>
      </c>
      <c r="C84" s="195">
        <v>3000000</v>
      </c>
      <c r="D84" s="195">
        <v>0</v>
      </c>
      <c r="E84" s="195">
        <v>0</v>
      </c>
      <c r="F84" s="195">
        <v>1957500</v>
      </c>
      <c r="G84" s="195">
        <v>0</v>
      </c>
      <c r="H84" s="196">
        <f t="shared" si="1"/>
        <v>4957500</v>
      </c>
    </row>
    <row r="85" spans="1:8" x14ac:dyDescent="0.25">
      <c r="A85" s="193" t="s">
        <v>450</v>
      </c>
      <c r="B85" s="197" t="s">
        <v>451</v>
      </c>
      <c r="C85" s="195">
        <v>500000</v>
      </c>
      <c r="D85" s="195">
        <v>0</v>
      </c>
      <c r="E85" s="195">
        <v>0</v>
      </c>
      <c r="F85" s="195">
        <v>0</v>
      </c>
      <c r="G85" s="195">
        <v>0</v>
      </c>
      <c r="H85" s="196">
        <f t="shared" si="1"/>
        <v>500000</v>
      </c>
    </row>
    <row r="86" spans="1:8" x14ac:dyDescent="0.25">
      <c r="A86" s="193" t="s">
        <v>452</v>
      </c>
      <c r="B86" s="197" t="s">
        <v>453</v>
      </c>
      <c r="C86" s="195">
        <v>437008</v>
      </c>
      <c r="D86" s="195">
        <v>0</v>
      </c>
      <c r="E86" s="195">
        <v>472441</v>
      </c>
      <c r="F86" s="195">
        <v>0</v>
      </c>
      <c r="G86" s="195">
        <v>0</v>
      </c>
      <c r="H86" s="196">
        <f t="shared" si="1"/>
        <v>909449</v>
      </c>
    </row>
    <row r="87" spans="1:8" x14ac:dyDescent="0.25">
      <c r="A87" s="193" t="s">
        <v>454</v>
      </c>
      <c r="B87" s="197" t="s">
        <v>455</v>
      </c>
      <c r="C87" s="195">
        <v>1062992</v>
      </c>
      <c r="D87" s="195">
        <v>0</v>
      </c>
      <c r="E87" s="195">
        <v>127559</v>
      </c>
      <c r="F87" s="195">
        <v>528525</v>
      </c>
      <c r="G87" s="195">
        <v>0</v>
      </c>
      <c r="H87" s="196">
        <f t="shared" si="1"/>
        <v>1719076</v>
      </c>
    </row>
    <row r="88" spans="1:8" x14ac:dyDescent="0.25">
      <c r="A88" s="198" t="s">
        <v>456</v>
      </c>
      <c r="B88" s="199" t="s">
        <v>457</v>
      </c>
      <c r="C88" s="200">
        <f>SUM(C84:C87)</f>
        <v>5000000</v>
      </c>
      <c r="D88" s="200">
        <f>SUM(D84:D87)</f>
        <v>0</v>
      </c>
      <c r="E88" s="200">
        <f>SUM(E84:E87)</f>
        <v>600000</v>
      </c>
      <c r="F88" s="200">
        <f>SUM(F84:F87)</f>
        <v>2486025</v>
      </c>
      <c r="G88" s="200">
        <f>SUM(G84:G87)</f>
        <v>0</v>
      </c>
      <c r="H88" s="196">
        <f t="shared" si="1"/>
        <v>8086025</v>
      </c>
    </row>
    <row r="89" spans="1:8" x14ac:dyDescent="0.25">
      <c r="A89" s="193" t="s">
        <v>458</v>
      </c>
      <c r="B89" s="197" t="s">
        <v>459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  <c r="H89" s="196">
        <f t="shared" si="1"/>
        <v>0</v>
      </c>
    </row>
    <row r="90" spans="1:8" x14ac:dyDescent="0.25">
      <c r="A90" s="193" t="s">
        <v>460</v>
      </c>
      <c r="B90" s="197" t="s">
        <v>461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  <c r="H90" s="196">
        <f t="shared" si="1"/>
        <v>0</v>
      </c>
    </row>
    <row r="91" spans="1:8" x14ac:dyDescent="0.25">
      <c r="A91" s="193" t="s">
        <v>462</v>
      </c>
      <c r="B91" s="197" t="s">
        <v>463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  <c r="H91" s="196">
        <f t="shared" si="1"/>
        <v>0</v>
      </c>
    </row>
    <row r="92" spans="1:8" x14ac:dyDescent="0.25">
      <c r="A92" s="193" t="s">
        <v>464</v>
      </c>
      <c r="B92" s="197" t="s">
        <v>465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  <c r="H92" s="196">
        <f t="shared" si="1"/>
        <v>0</v>
      </c>
    </row>
    <row r="93" spans="1:8" x14ac:dyDescent="0.25">
      <c r="A93" s="193" t="s">
        <v>466</v>
      </c>
      <c r="B93" s="197" t="s">
        <v>467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  <c r="H93" s="196">
        <f t="shared" si="1"/>
        <v>0</v>
      </c>
    </row>
    <row r="94" spans="1:8" x14ac:dyDescent="0.25">
      <c r="A94" s="193" t="s">
        <v>468</v>
      </c>
      <c r="B94" s="197" t="s">
        <v>469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  <c r="H94" s="196">
        <f t="shared" si="1"/>
        <v>0</v>
      </c>
    </row>
    <row r="95" spans="1:8" x14ac:dyDescent="0.25">
      <c r="A95" s="193" t="s">
        <v>470</v>
      </c>
      <c r="B95" s="197" t="s">
        <v>471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  <c r="H95" s="196">
        <f t="shared" si="1"/>
        <v>0</v>
      </c>
    </row>
    <row r="96" spans="1:8" x14ac:dyDescent="0.25">
      <c r="A96" s="193" t="s">
        <v>472</v>
      </c>
      <c r="B96" s="197" t="s">
        <v>473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  <c r="H96" s="196">
        <f t="shared" si="1"/>
        <v>0</v>
      </c>
    </row>
    <row r="97" spans="1:8" x14ac:dyDescent="0.25">
      <c r="A97" s="193" t="s">
        <v>474</v>
      </c>
      <c r="B97" s="197" t="s">
        <v>475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  <c r="H97" s="196">
        <f t="shared" si="1"/>
        <v>0</v>
      </c>
    </row>
    <row r="98" spans="1:8" x14ac:dyDescent="0.25">
      <c r="A98" s="198" t="s">
        <v>476</v>
      </c>
      <c r="B98" s="199" t="s">
        <v>477</v>
      </c>
      <c r="C98" s="200">
        <f>SUM(C89:C97)</f>
        <v>0</v>
      </c>
      <c r="D98" s="200">
        <f>SUM(D89:D97)</f>
        <v>0</v>
      </c>
      <c r="E98" s="200">
        <f>SUM(E89:E97)</f>
        <v>0</v>
      </c>
      <c r="F98" s="200">
        <f>SUM(F89:F97)</f>
        <v>0</v>
      </c>
      <c r="G98" s="200">
        <f>SUM(G89:G97)</f>
        <v>0</v>
      </c>
      <c r="H98" s="196">
        <f t="shared" si="1"/>
        <v>0</v>
      </c>
    </row>
    <row r="99" spans="1:8" x14ac:dyDescent="0.25">
      <c r="A99" s="198" t="s">
        <v>478</v>
      </c>
      <c r="B99" s="199" t="s">
        <v>479</v>
      </c>
      <c r="C99" s="200">
        <f>C23+C24+C49+C58+C75+C83+C88+C98</f>
        <v>881732447.60000002</v>
      </c>
      <c r="D99" s="200">
        <f>D23+D24+D49+D58+D75+D83+D88+D98</f>
        <v>259955413</v>
      </c>
      <c r="E99" s="200">
        <f>E23+E24+E49+E58+E75+E83+E88+E98</f>
        <v>330996808</v>
      </c>
      <c r="F99" s="200">
        <f>F23+F24+F49+F58+F75+F83+F88+F98</f>
        <v>31660700</v>
      </c>
      <c r="G99" s="200">
        <f>G23+G24+G49+G58+G75+G83+G88+G98</f>
        <v>47383000</v>
      </c>
      <c r="H99" s="203">
        <f t="shared" si="1"/>
        <v>1551728368.5999999</v>
      </c>
    </row>
  </sheetData>
  <mergeCells count="3">
    <mergeCell ref="A1:H1"/>
    <mergeCell ref="A2:H2"/>
    <mergeCell ref="B3:B4"/>
  </mergeCells>
  <pageMargins left="0.74803149606299213" right="0.74803149606299213" top="0.98425196850393704" bottom="0.98425196850393704" header="0.51181102362204722" footer="0.51181102362204722"/>
  <pageSetup scale="41" orientation="portrait" r:id="rId1"/>
  <headerFooter alignWithMargins="0">
    <oddHeader>&amp;C&amp;L&amp;RÉrték típus: Forint</oddHeader>
    <oddFooter>&amp;C&amp;LAdatellenőrző kód: 395a-67-4577-9-33-1c-41-4f5b-6237-656f1e507e7a-6a&amp;R</oddFooter>
  </headerFooter>
  <ignoredErrors>
    <ignoredError sqref="C28:E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zoomScale="80" zoomScaleNormal="80" workbookViewId="0">
      <pane xSplit="2" ySplit="4" topLeftCell="C5" activePane="bottomRight" state="frozen"/>
      <selection activeCell="B25" sqref="B25"/>
      <selection pane="topRight" activeCell="B25" sqref="B25"/>
      <selection pane="bottomLeft" activeCell="B25" sqref="B25"/>
      <selection pane="bottomRight" activeCell="C72" sqref="C72"/>
    </sheetView>
  </sheetViews>
  <sheetFormatPr defaultRowHeight="13" x14ac:dyDescent="0.3"/>
  <cols>
    <col min="1" max="1" width="3" style="190" bestFit="1" customWidth="1"/>
    <col min="2" max="2" width="111.453125" style="190" bestFit="1" customWidth="1"/>
    <col min="3" max="7" width="20" style="190" bestFit="1" customWidth="1"/>
    <col min="8" max="8" width="22" style="201" customWidth="1"/>
    <col min="9" max="256" width="9.1796875" style="190"/>
    <col min="257" max="257" width="3" style="190" bestFit="1" customWidth="1"/>
    <col min="258" max="258" width="111.453125" style="190" bestFit="1" customWidth="1"/>
    <col min="259" max="263" width="20" style="190" bestFit="1" customWidth="1"/>
    <col min="264" max="264" width="22" style="190" customWidth="1"/>
    <col min="265" max="512" width="9.1796875" style="190"/>
    <col min="513" max="513" width="3" style="190" bestFit="1" customWidth="1"/>
    <col min="514" max="514" width="111.453125" style="190" bestFit="1" customWidth="1"/>
    <col min="515" max="519" width="20" style="190" bestFit="1" customWidth="1"/>
    <col min="520" max="520" width="22" style="190" customWidth="1"/>
    <col min="521" max="768" width="9.1796875" style="190"/>
    <col min="769" max="769" width="3" style="190" bestFit="1" customWidth="1"/>
    <col min="770" max="770" width="111.453125" style="190" bestFit="1" customWidth="1"/>
    <col min="771" max="775" width="20" style="190" bestFit="1" customWidth="1"/>
    <col min="776" max="776" width="22" style="190" customWidth="1"/>
    <col min="777" max="1024" width="9.1796875" style="190"/>
    <col min="1025" max="1025" width="3" style="190" bestFit="1" customWidth="1"/>
    <col min="1026" max="1026" width="111.453125" style="190" bestFit="1" customWidth="1"/>
    <col min="1027" max="1031" width="20" style="190" bestFit="1" customWidth="1"/>
    <col min="1032" max="1032" width="22" style="190" customWidth="1"/>
    <col min="1033" max="1280" width="9.1796875" style="190"/>
    <col min="1281" max="1281" width="3" style="190" bestFit="1" customWidth="1"/>
    <col min="1282" max="1282" width="111.453125" style="190" bestFit="1" customWidth="1"/>
    <col min="1283" max="1287" width="20" style="190" bestFit="1" customWidth="1"/>
    <col min="1288" max="1288" width="22" style="190" customWidth="1"/>
    <col min="1289" max="1536" width="9.1796875" style="190"/>
    <col min="1537" max="1537" width="3" style="190" bestFit="1" customWidth="1"/>
    <col min="1538" max="1538" width="111.453125" style="190" bestFit="1" customWidth="1"/>
    <col min="1539" max="1543" width="20" style="190" bestFit="1" customWidth="1"/>
    <col min="1544" max="1544" width="22" style="190" customWidth="1"/>
    <col min="1545" max="1792" width="9.1796875" style="190"/>
    <col min="1793" max="1793" width="3" style="190" bestFit="1" customWidth="1"/>
    <col min="1794" max="1794" width="111.453125" style="190" bestFit="1" customWidth="1"/>
    <col min="1795" max="1799" width="20" style="190" bestFit="1" customWidth="1"/>
    <col min="1800" max="1800" width="22" style="190" customWidth="1"/>
    <col min="1801" max="2048" width="9.1796875" style="190"/>
    <col min="2049" max="2049" width="3" style="190" bestFit="1" customWidth="1"/>
    <col min="2050" max="2050" width="111.453125" style="190" bestFit="1" customWidth="1"/>
    <col min="2051" max="2055" width="20" style="190" bestFit="1" customWidth="1"/>
    <col min="2056" max="2056" width="22" style="190" customWidth="1"/>
    <col min="2057" max="2304" width="9.1796875" style="190"/>
    <col min="2305" max="2305" width="3" style="190" bestFit="1" customWidth="1"/>
    <col min="2306" max="2306" width="111.453125" style="190" bestFit="1" customWidth="1"/>
    <col min="2307" max="2311" width="20" style="190" bestFit="1" customWidth="1"/>
    <col min="2312" max="2312" width="22" style="190" customWidth="1"/>
    <col min="2313" max="2560" width="9.1796875" style="190"/>
    <col min="2561" max="2561" width="3" style="190" bestFit="1" customWidth="1"/>
    <col min="2562" max="2562" width="111.453125" style="190" bestFit="1" customWidth="1"/>
    <col min="2563" max="2567" width="20" style="190" bestFit="1" customWidth="1"/>
    <col min="2568" max="2568" width="22" style="190" customWidth="1"/>
    <col min="2569" max="2816" width="9.1796875" style="190"/>
    <col min="2817" max="2817" width="3" style="190" bestFit="1" customWidth="1"/>
    <col min="2818" max="2818" width="111.453125" style="190" bestFit="1" customWidth="1"/>
    <col min="2819" max="2823" width="20" style="190" bestFit="1" customWidth="1"/>
    <col min="2824" max="2824" width="22" style="190" customWidth="1"/>
    <col min="2825" max="3072" width="9.1796875" style="190"/>
    <col min="3073" max="3073" width="3" style="190" bestFit="1" customWidth="1"/>
    <col min="3074" max="3074" width="111.453125" style="190" bestFit="1" customWidth="1"/>
    <col min="3075" max="3079" width="20" style="190" bestFit="1" customWidth="1"/>
    <col min="3080" max="3080" width="22" style="190" customWidth="1"/>
    <col min="3081" max="3328" width="9.1796875" style="190"/>
    <col min="3329" max="3329" width="3" style="190" bestFit="1" customWidth="1"/>
    <col min="3330" max="3330" width="111.453125" style="190" bestFit="1" customWidth="1"/>
    <col min="3331" max="3335" width="20" style="190" bestFit="1" customWidth="1"/>
    <col min="3336" max="3336" width="22" style="190" customWidth="1"/>
    <col min="3337" max="3584" width="9.1796875" style="190"/>
    <col min="3585" max="3585" width="3" style="190" bestFit="1" customWidth="1"/>
    <col min="3586" max="3586" width="111.453125" style="190" bestFit="1" customWidth="1"/>
    <col min="3587" max="3591" width="20" style="190" bestFit="1" customWidth="1"/>
    <col min="3592" max="3592" width="22" style="190" customWidth="1"/>
    <col min="3593" max="3840" width="9.1796875" style="190"/>
    <col min="3841" max="3841" width="3" style="190" bestFit="1" customWidth="1"/>
    <col min="3842" max="3842" width="111.453125" style="190" bestFit="1" customWidth="1"/>
    <col min="3843" max="3847" width="20" style="190" bestFit="1" customWidth="1"/>
    <col min="3848" max="3848" width="22" style="190" customWidth="1"/>
    <col min="3849" max="4096" width="9.1796875" style="190"/>
    <col min="4097" max="4097" width="3" style="190" bestFit="1" customWidth="1"/>
    <col min="4098" max="4098" width="111.453125" style="190" bestFit="1" customWidth="1"/>
    <col min="4099" max="4103" width="20" style="190" bestFit="1" customWidth="1"/>
    <col min="4104" max="4104" width="22" style="190" customWidth="1"/>
    <col min="4105" max="4352" width="9.1796875" style="190"/>
    <col min="4353" max="4353" width="3" style="190" bestFit="1" customWidth="1"/>
    <col min="4354" max="4354" width="111.453125" style="190" bestFit="1" customWidth="1"/>
    <col min="4355" max="4359" width="20" style="190" bestFit="1" customWidth="1"/>
    <col min="4360" max="4360" width="22" style="190" customWidth="1"/>
    <col min="4361" max="4608" width="9.1796875" style="190"/>
    <col min="4609" max="4609" width="3" style="190" bestFit="1" customWidth="1"/>
    <col min="4610" max="4610" width="111.453125" style="190" bestFit="1" customWidth="1"/>
    <col min="4611" max="4615" width="20" style="190" bestFit="1" customWidth="1"/>
    <col min="4616" max="4616" width="22" style="190" customWidth="1"/>
    <col min="4617" max="4864" width="9.1796875" style="190"/>
    <col min="4865" max="4865" width="3" style="190" bestFit="1" customWidth="1"/>
    <col min="4866" max="4866" width="111.453125" style="190" bestFit="1" customWidth="1"/>
    <col min="4867" max="4871" width="20" style="190" bestFit="1" customWidth="1"/>
    <col min="4872" max="4872" width="22" style="190" customWidth="1"/>
    <col min="4873" max="5120" width="9.1796875" style="190"/>
    <col min="5121" max="5121" width="3" style="190" bestFit="1" customWidth="1"/>
    <col min="5122" max="5122" width="111.453125" style="190" bestFit="1" customWidth="1"/>
    <col min="5123" max="5127" width="20" style="190" bestFit="1" customWidth="1"/>
    <col min="5128" max="5128" width="22" style="190" customWidth="1"/>
    <col min="5129" max="5376" width="9.1796875" style="190"/>
    <col min="5377" max="5377" width="3" style="190" bestFit="1" customWidth="1"/>
    <col min="5378" max="5378" width="111.453125" style="190" bestFit="1" customWidth="1"/>
    <col min="5379" max="5383" width="20" style="190" bestFit="1" customWidth="1"/>
    <col min="5384" max="5384" width="22" style="190" customWidth="1"/>
    <col min="5385" max="5632" width="9.1796875" style="190"/>
    <col min="5633" max="5633" width="3" style="190" bestFit="1" customWidth="1"/>
    <col min="5634" max="5634" width="111.453125" style="190" bestFit="1" customWidth="1"/>
    <col min="5635" max="5639" width="20" style="190" bestFit="1" customWidth="1"/>
    <col min="5640" max="5640" width="22" style="190" customWidth="1"/>
    <col min="5641" max="5888" width="9.1796875" style="190"/>
    <col min="5889" max="5889" width="3" style="190" bestFit="1" customWidth="1"/>
    <col min="5890" max="5890" width="111.453125" style="190" bestFit="1" customWidth="1"/>
    <col min="5891" max="5895" width="20" style="190" bestFit="1" customWidth="1"/>
    <col min="5896" max="5896" width="22" style="190" customWidth="1"/>
    <col min="5897" max="6144" width="9.1796875" style="190"/>
    <col min="6145" max="6145" width="3" style="190" bestFit="1" customWidth="1"/>
    <col min="6146" max="6146" width="111.453125" style="190" bestFit="1" customWidth="1"/>
    <col min="6147" max="6151" width="20" style="190" bestFit="1" customWidth="1"/>
    <col min="6152" max="6152" width="22" style="190" customWidth="1"/>
    <col min="6153" max="6400" width="9.1796875" style="190"/>
    <col min="6401" max="6401" width="3" style="190" bestFit="1" customWidth="1"/>
    <col min="6402" max="6402" width="111.453125" style="190" bestFit="1" customWidth="1"/>
    <col min="6403" max="6407" width="20" style="190" bestFit="1" customWidth="1"/>
    <col min="6408" max="6408" width="22" style="190" customWidth="1"/>
    <col min="6409" max="6656" width="9.1796875" style="190"/>
    <col min="6657" max="6657" width="3" style="190" bestFit="1" customWidth="1"/>
    <col min="6658" max="6658" width="111.453125" style="190" bestFit="1" customWidth="1"/>
    <col min="6659" max="6663" width="20" style="190" bestFit="1" customWidth="1"/>
    <col min="6664" max="6664" width="22" style="190" customWidth="1"/>
    <col min="6665" max="6912" width="9.1796875" style="190"/>
    <col min="6913" max="6913" width="3" style="190" bestFit="1" customWidth="1"/>
    <col min="6914" max="6914" width="111.453125" style="190" bestFit="1" customWidth="1"/>
    <col min="6915" max="6919" width="20" style="190" bestFit="1" customWidth="1"/>
    <col min="6920" max="6920" width="22" style="190" customWidth="1"/>
    <col min="6921" max="7168" width="9.1796875" style="190"/>
    <col min="7169" max="7169" width="3" style="190" bestFit="1" customWidth="1"/>
    <col min="7170" max="7170" width="111.453125" style="190" bestFit="1" customWidth="1"/>
    <col min="7171" max="7175" width="20" style="190" bestFit="1" customWidth="1"/>
    <col min="7176" max="7176" width="22" style="190" customWidth="1"/>
    <col min="7177" max="7424" width="9.1796875" style="190"/>
    <col min="7425" max="7425" width="3" style="190" bestFit="1" customWidth="1"/>
    <col min="7426" max="7426" width="111.453125" style="190" bestFit="1" customWidth="1"/>
    <col min="7427" max="7431" width="20" style="190" bestFit="1" customWidth="1"/>
    <col min="7432" max="7432" width="22" style="190" customWidth="1"/>
    <col min="7433" max="7680" width="9.1796875" style="190"/>
    <col min="7681" max="7681" width="3" style="190" bestFit="1" customWidth="1"/>
    <col min="7682" max="7682" width="111.453125" style="190" bestFit="1" customWidth="1"/>
    <col min="7683" max="7687" width="20" style="190" bestFit="1" customWidth="1"/>
    <col min="7688" max="7688" width="22" style="190" customWidth="1"/>
    <col min="7689" max="7936" width="9.1796875" style="190"/>
    <col min="7937" max="7937" width="3" style="190" bestFit="1" customWidth="1"/>
    <col min="7938" max="7938" width="111.453125" style="190" bestFit="1" customWidth="1"/>
    <col min="7939" max="7943" width="20" style="190" bestFit="1" customWidth="1"/>
    <col min="7944" max="7944" width="22" style="190" customWidth="1"/>
    <col min="7945" max="8192" width="9.1796875" style="190"/>
    <col min="8193" max="8193" width="3" style="190" bestFit="1" customWidth="1"/>
    <col min="8194" max="8194" width="111.453125" style="190" bestFit="1" customWidth="1"/>
    <col min="8195" max="8199" width="20" style="190" bestFit="1" customWidth="1"/>
    <col min="8200" max="8200" width="22" style="190" customWidth="1"/>
    <col min="8201" max="8448" width="9.1796875" style="190"/>
    <col min="8449" max="8449" width="3" style="190" bestFit="1" customWidth="1"/>
    <col min="8450" max="8450" width="111.453125" style="190" bestFit="1" customWidth="1"/>
    <col min="8451" max="8455" width="20" style="190" bestFit="1" customWidth="1"/>
    <col min="8456" max="8456" width="22" style="190" customWidth="1"/>
    <col min="8457" max="8704" width="9.1796875" style="190"/>
    <col min="8705" max="8705" width="3" style="190" bestFit="1" customWidth="1"/>
    <col min="8706" max="8706" width="111.453125" style="190" bestFit="1" customWidth="1"/>
    <col min="8707" max="8711" width="20" style="190" bestFit="1" customWidth="1"/>
    <col min="8712" max="8712" width="22" style="190" customWidth="1"/>
    <col min="8713" max="8960" width="9.1796875" style="190"/>
    <col min="8961" max="8961" width="3" style="190" bestFit="1" customWidth="1"/>
    <col min="8962" max="8962" width="111.453125" style="190" bestFit="1" customWidth="1"/>
    <col min="8963" max="8967" width="20" style="190" bestFit="1" customWidth="1"/>
    <col min="8968" max="8968" width="22" style="190" customWidth="1"/>
    <col min="8969" max="9216" width="9.1796875" style="190"/>
    <col min="9217" max="9217" width="3" style="190" bestFit="1" customWidth="1"/>
    <col min="9218" max="9218" width="111.453125" style="190" bestFit="1" customWidth="1"/>
    <col min="9219" max="9223" width="20" style="190" bestFit="1" customWidth="1"/>
    <col min="9224" max="9224" width="22" style="190" customWidth="1"/>
    <col min="9225" max="9472" width="9.1796875" style="190"/>
    <col min="9473" max="9473" width="3" style="190" bestFit="1" customWidth="1"/>
    <col min="9474" max="9474" width="111.453125" style="190" bestFit="1" customWidth="1"/>
    <col min="9475" max="9479" width="20" style="190" bestFit="1" customWidth="1"/>
    <col min="9480" max="9480" width="22" style="190" customWidth="1"/>
    <col min="9481" max="9728" width="9.1796875" style="190"/>
    <col min="9729" max="9729" width="3" style="190" bestFit="1" customWidth="1"/>
    <col min="9730" max="9730" width="111.453125" style="190" bestFit="1" customWidth="1"/>
    <col min="9731" max="9735" width="20" style="190" bestFit="1" customWidth="1"/>
    <col min="9736" max="9736" width="22" style="190" customWidth="1"/>
    <col min="9737" max="9984" width="9.1796875" style="190"/>
    <col min="9985" max="9985" width="3" style="190" bestFit="1" customWidth="1"/>
    <col min="9986" max="9986" width="111.453125" style="190" bestFit="1" customWidth="1"/>
    <col min="9987" max="9991" width="20" style="190" bestFit="1" customWidth="1"/>
    <col min="9992" max="9992" width="22" style="190" customWidth="1"/>
    <col min="9993" max="10240" width="9.1796875" style="190"/>
    <col min="10241" max="10241" width="3" style="190" bestFit="1" customWidth="1"/>
    <col min="10242" max="10242" width="111.453125" style="190" bestFit="1" customWidth="1"/>
    <col min="10243" max="10247" width="20" style="190" bestFit="1" customWidth="1"/>
    <col min="10248" max="10248" width="22" style="190" customWidth="1"/>
    <col min="10249" max="10496" width="9.1796875" style="190"/>
    <col min="10497" max="10497" width="3" style="190" bestFit="1" customWidth="1"/>
    <col min="10498" max="10498" width="111.453125" style="190" bestFit="1" customWidth="1"/>
    <col min="10499" max="10503" width="20" style="190" bestFit="1" customWidth="1"/>
    <col min="10504" max="10504" width="22" style="190" customWidth="1"/>
    <col min="10505" max="10752" width="9.1796875" style="190"/>
    <col min="10753" max="10753" width="3" style="190" bestFit="1" customWidth="1"/>
    <col min="10754" max="10754" width="111.453125" style="190" bestFit="1" customWidth="1"/>
    <col min="10755" max="10759" width="20" style="190" bestFit="1" customWidth="1"/>
    <col min="10760" max="10760" width="22" style="190" customWidth="1"/>
    <col min="10761" max="11008" width="9.1796875" style="190"/>
    <col min="11009" max="11009" width="3" style="190" bestFit="1" customWidth="1"/>
    <col min="11010" max="11010" width="111.453125" style="190" bestFit="1" customWidth="1"/>
    <col min="11011" max="11015" width="20" style="190" bestFit="1" customWidth="1"/>
    <col min="11016" max="11016" width="22" style="190" customWidth="1"/>
    <col min="11017" max="11264" width="9.1796875" style="190"/>
    <col min="11265" max="11265" width="3" style="190" bestFit="1" customWidth="1"/>
    <col min="11266" max="11266" width="111.453125" style="190" bestFit="1" customWidth="1"/>
    <col min="11267" max="11271" width="20" style="190" bestFit="1" customWidth="1"/>
    <col min="11272" max="11272" width="22" style="190" customWidth="1"/>
    <col min="11273" max="11520" width="9.1796875" style="190"/>
    <col min="11521" max="11521" width="3" style="190" bestFit="1" customWidth="1"/>
    <col min="11522" max="11522" width="111.453125" style="190" bestFit="1" customWidth="1"/>
    <col min="11523" max="11527" width="20" style="190" bestFit="1" customWidth="1"/>
    <col min="11528" max="11528" width="22" style="190" customWidth="1"/>
    <col min="11529" max="11776" width="9.1796875" style="190"/>
    <col min="11777" max="11777" width="3" style="190" bestFit="1" customWidth="1"/>
    <col min="11778" max="11778" width="111.453125" style="190" bestFit="1" customWidth="1"/>
    <col min="11779" max="11783" width="20" style="190" bestFit="1" customWidth="1"/>
    <col min="11784" max="11784" width="22" style="190" customWidth="1"/>
    <col min="11785" max="12032" width="9.1796875" style="190"/>
    <col min="12033" max="12033" width="3" style="190" bestFit="1" customWidth="1"/>
    <col min="12034" max="12034" width="111.453125" style="190" bestFit="1" customWidth="1"/>
    <col min="12035" max="12039" width="20" style="190" bestFit="1" customWidth="1"/>
    <col min="12040" max="12040" width="22" style="190" customWidth="1"/>
    <col min="12041" max="12288" width="9.1796875" style="190"/>
    <col min="12289" max="12289" width="3" style="190" bestFit="1" customWidth="1"/>
    <col min="12290" max="12290" width="111.453125" style="190" bestFit="1" customWidth="1"/>
    <col min="12291" max="12295" width="20" style="190" bestFit="1" customWidth="1"/>
    <col min="12296" max="12296" width="22" style="190" customWidth="1"/>
    <col min="12297" max="12544" width="9.1796875" style="190"/>
    <col min="12545" max="12545" width="3" style="190" bestFit="1" customWidth="1"/>
    <col min="12546" max="12546" width="111.453125" style="190" bestFit="1" customWidth="1"/>
    <col min="12547" max="12551" width="20" style="190" bestFit="1" customWidth="1"/>
    <col min="12552" max="12552" width="22" style="190" customWidth="1"/>
    <col min="12553" max="12800" width="9.1796875" style="190"/>
    <col min="12801" max="12801" width="3" style="190" bestFit="1" customWidth="1"/>
    <col min="12802" max="12802" width="111.453125" style="190" bestFit="1" customWidth="1"/>
    <col min="12803" max="12807" width="20" style="190" bestFit="1" customWidth="1"/>
    <col min="12808" max="12808" width="22" style="190" customWidth="1"/>
    <col min="12809" max="13056" width="9.1796875" style="190"/>
    <col min="13057" max="13057" width="3" style="190" bestFit="1" customWidth="1"/>
    <col min="13058" max="13058" width="111.453125" style="190" bestFit="1" customWidth="1"/>
    <col min="13059" max="13063" width="20" style="190" bestFit="1" customWidth="1"/>
    <col min="13064" max="13064" width="22" style="190" customWidth="1"/>
    <col min="13065" max="13312" width="9.1796875" style="190"/>
    <col min="13313" max="13313" width="3" style="190" bestFit="1" customWidth="1"/>
    <col min="13314" max="13314" width="111.453125" style="190" bestFit="1" customWidth="1"/>
    <col min="13315" max="13319" width="20" style="190" bestFit="1" customWidth="1"/>
    <col min="13320" max="13320" width="22" style="190" customWidth="1"/>
    <col min="13321" max="13568" width="9.1796875" style="190"/>
    <col min="13569" max="13569" width="3" style="190" bestFit="1" customWidth="1"/>
    <col min="13570" max="13570" width="111.453125" style="190" bestFit="1" customWidth="1"/>
    <col min="13571" max="13575" width="20" style="190" bestFit="1" customWidth="1"/>
    <col min="13576" max="13576" width="22" style="190" customWidth="1"/>
    <col min="13577" max="13824" width="9.1796875" style="190"/>
    <col min="13825" max="13825" width="3" style="190" bestFit="1" customWidth="1"/>
    <col min="13826" max="13826" width="111.453125" style="190" bestFit="1" customWidth="1"/>
    <col min="13827" max="13831" width="20" style="190" bestFit="1" customWidth="1"/>
    <col min="13832" max="13832" width="22" style="190" customWidth="1"/>
    <col min="13833" max="14080" width="9.1796875" style="190"/>
    <col min="14081" max="14081" width="3" style="190" bestFit="1" customWidth="1"/>
    <col min="14082" max="14082" width="111.453125" style="190" bestFit="1" customWidth="1"/>
    <col min="14083" max="14087" width="20" style="190" bestFit="1" customWidth="1"/>
    <col min="14088" max="14088" width="22" style="190" customWidth="1"/>
    <col min="14089" max="14336" width="9.1796875" style="190"/>
    <col min="14337" max="14337" width="3" style="190" bestFit="1" customWidth="1"/>
    <col min="14338" max="14338" width="111.453125" style="190" bestFit="1" customWidth="1"/>
    <col min="14339" max="14343" width="20" style="190" bestFit="1" customWidth="1"/>
    <col min="14344" max="14344" width="22" style="190" customWidth="1"/>
    <col min="14345" max="14592" width="9.1796875" style="190"/>
    <col min="14593" max="14593" width="3" style="190" bestFit="1" customWidth="1"/>
    <col min="14594" max="14594" width="111.453125" style="190" bestFit="1" customWidth="1"/>
    <col min="14595" max="14599" width="20" style="190" bestFit="1" customWidth="1"/>
    <col min="14600" max="14600" width="22" style="190" customWidth="1"/>
    <col min="14601" max="14848" width="9.1796875" style="190"/>
    <col min="14849" max="14849" width="3" style="190" bestFit="1" customWidth="1"/>
    <col min="14850" max="14850" width="111.453125" style="190" bestFit="1" customWidth="1"/>
    <col min="14851" max="14855" width="20" style="190" bestFit="1" customWidth="1"/>
    <col min="14856" max="14856" width="22" style="190" customWidth="1"/>
    <col min="14857" max="15104" width="9.1796875" style="190"/>
    <col min="15105" max="15105" width="3" style="190" bestFit="1" customWidth="1"/>
    <col min="15106" max="15106" width="111.453125" style="190" bestFit="1" customWidth="1"/>
    <col min="15107" max="15111" width="20" style="190" bestFit="1" customWidth="1"/>
    <col min="15112" max="15112" width="22" style="190" customWidth="1"/>
    <col min="15113" max="15360" width="9.1796875" style="190"/>
    <col min="15361" max="15361" width="3" style="190" bestFit="1" customWidth="1"/>
    <col min="15362" max="15362" width="111.453125" style="190" bestFit="1" customWidth="1"/>
    <col min="15363" max="15367" width="20" style="190" bestFit="1" customWidth="1"/>
    <col min="15368" max="15368" width="22" style="190" customWidth="1"/>
    <col min="15369" max="15616" width="9.1796875" style="190"/>
    <col min="15617" max="15617" width="3" style="190" bestFit="1" customWidth="1"/>
    <col min="15618" max="15618" width="111.453125" style="190" bestFit="1" customWidth="1"/>
    <col min="15619" max="15623" width="20" style="190" bestFit="1" customWidth="1"/>
    <col min="15624" max="15624" width="22" style="190" customWidth="1"/>
    <col min="15625" max="15872" width="9.1796875" style="190"/>
    <col min="15873" max="15873" width="3" style="190" bestFit="1" customWidth="1"/>
    <col min="15874" max="15874" width="111.453125" style="190" bestFit="1" customWidth="1"/>
    <col min="15875" max="15879" width="20" style="190" bestFit="1" customWidth="1"/>
    <col min="15880" max="15880" width="22" style="190" customWidth="1"/>
    <col min="15881" max="16128" width="9.1796875" style="190"/>
    <col min="16129" max="16129" width="3" style="190" bestFit="1" customWidth="1"/>
    <col min="16130" max="16130" width="111.453125" style="190" bestFit="1" customWidth="1"/>
    <col min="16131" max="16135" width="20" style="190" bestFit="1" customWidth="1"/>
    <col min="16136" max="16136" width="22" style="190" customWidth="1"/>
    <col min="16137" max="16384" width="9.1796875" style="190"/>
  </cols>
  <sheetData>
    <row r="1" spans="1:8" ht="12.5" x14ac:dyDescent="0.25">
      <c r="A1" s="228" t="s">
        <v>612</v>
      </c>
      <c r="B1" s="228"/>
      <c r="C1" s="228"/>
      <c r="D1" s="228"/>
      <c r="E1" s="228"/>
      <c r="F1" s="228"/>
      <c r="G1" s="228"/>
      <c r="H1" s="228"/>
    </row>
    <row r="2" spans="1:8" ht="15.5" x14ac:dyDescent="0.25">
      <c r="A2" s="229" t="s">
        <v>608</v>
      </c>
      <c r="B2" s="230"/>
      <c r="C2" s="230"/>
      <c r="D2" s="230"/>
      <c r="E2" s="230"/>
      <c r="F2" s="230"/>
      <c r="G2" s="230"/>
      <c r="H2" s="230"/>
    </row>
    <row r="3" spans="1:8" ht="15.5" x14ac:dyDescent="0.25">
      <c r="A3" s="191"/>
      <c r="B3" s="231" t="s">
        <v>2</v>
      </c>
      <c r="C3" s="191" t="s">
        <v>103</v>
      </c>
      <c r="D3" s="191" t="s">
        <v>285</v>
      </c>
      <c r="E3" s="191" t="s">
        <v>286</v>
      </c>
      <c r="F3" s="191" t="s">
        <v>287</v>
      </c>
      <c r="G3" s="191" t="s">
        <v>288</v>
      </c>
      <c r="H3" s="192" t="s">
        <v>100</v>
      </c>
    </row>
    <row r="4" spans="1:8" ht="15.5" x14ac:dyDescent="0.25">
      <c r="A4" s="191" t="s">
        <v>289</v>
      </c>
      <c r="B4" s="232"/>
      <c r="C4" s="191" t="s">
        <v>290</v>
      </c>
      <c r="D4" s="191" t="s">
        <v>290</v>
      </c>
      <c r="E4" s="191" t="s">
        <v>290</v>
      </c>
      <c r="F4" s="191" t="s">
        <v>290</v>
      </c>
      <c r="G4" s="191" t="s">
        <v>290</v>
      </c>
      <c r="H4" s="192" t="s">
        <v>290</v>
      </c>
    </row>
    <row r="5" spans="1:8" x14ac:dyDescent="0.25">
      <c r="A5" s="193" t="s">
        <v>291</v>
      </c>
      <c r="B5" s="197" t="s">
        <v>480</v>
      </c>
      <c r="C5" s="195">
        <v>228358027</v>
      </c>
      <c r="D5" s="195">
        <v>0</v>
      </c>
      <c r="E5" s="195">
        <v>0</v>
      </c>
      <c r="F5" s="195">
        <v>0</v>
      </c>
      <c r="G5" s="195">
        <v>0</v>
      </c>
      <c r="H5" s="196">
        <f>SUM(C5:G5)</f>
        <v>228358027</v>
      </c>
    </row>
    <row r="6" spans="1:8" x14ac:dyDescent="0.25">
      <c r="A6" s="193" t="s">
        <v>293</v>
      </c>
      <c r="B6" s="197" t="s">
        <v>481</v>
      </c>
      <c r="C6" s="195">
        <v>225019379</v>
      </c>
      <c r="D6" s="195">
        <v>0</v>
      </c>
      <c r="E6" s="195">
        <v>0</v>
      </c>
      <c r="F6" s="195">
        <v>0</v>
      </c>
      <c r="G6" s="195">
        <v>0</v>
      </c>
      <c r="H6" s="196">
        <f t="shared" ref="H6:H69" si="0">SUM(C6:G6)</f>
        <v>225019379</v>
      </c>
    </row>
    <row r="7" spans="1:8" x14ac:dyDescent="0.25">
      <c r="A7" s="193" t="s">
        <v>295</v>
      </c>
      <c r="B7" s="197" t="s">
        <v>482</v>
      </c>
      <c r="C7" s="195">
        <v>200293088</v>
      </c>
      <c r="D7" s="195">
        <v>0</v>
      </c>
      <c r="E7" s="195">
        <v>0</v>
      </c>
      <c r="F7" s="195">
        <v>0</v>
      </c>
      <c r="G7" s="195">
        <v>0</v>
      </c>
      <c r="H7" s="196">
        <f t="shared" si="0"/>
        <v>200293088</v>
      </c>
    </row>
    <row r="8" spans="1:8" x14ac:dyDescent="0.25">
      <c r="A8" s="193" t="s">
        <v>297</v>
      </c>
      <c r="B8" s="197" t="s">
        <v>483</v>
      </c>
      <c r="C8" s="195">
        <v>18116880</v>
      </c>
      <c r="D8" s="195">
        <v>0</v>
      </c>
      <c r="E8" s="195">
        <v>0</v>
      </c>
      <c r="F8" s="195">
        <v>0</v>
      </c>
      <c r="G8" s="195">
        <v>0</v>
      </c>
      <c r="H8" s="196">
        <f t="shared" si="0"/>
        <v>18116880</v>
      </c>
    </row>
    <row r="9" spans="1:8" x14ac:dyDescent="0.25">
      <c r="A9" s="193" t="s">
        <v>299</v>
      </c>
      <c r="B9" s="197" t="s">
        <v>484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6">
        <f t="shared" si="0"/>
        <v>0</v>
      </c>
    </row>
    <row r="10" spans="1:8" x14ac:dyDescent="0.25">
      <c r="A10" s="193" t="s">
        <v>301</v>
      </c>
      <c r="B10" s="197" t="s">
        <v>485</v>
      </c>
      <c r="C10" s="195">
        <v>68699641</v>
      </c>
      <c r="D10" s="195">
        <v>0</v>
      </c>
      <c r="E10" s="195">
        <v>0</v>
      </c>
      <c r="F10" s="195">
        <v>0</v>
      </c>
      <c r="G10" s="195">
        <v>0</v>
      </c>
      <c r="H10" s="196">
        <f t="shared" si="0"/>
        <v>68699641</v>
      </c>
    </row>
    <row r="11" spans="1:8" x14ac:dyDescent="0.25">
      <c r="A11" s="198" t="s">
        <v>303</v>
      </c>
      <c r="B11" s="199" t="s">
        <v>486</v>
      </c>
      <c r="C11" s="200">
        <f>SUM(C5:C10)</f>
        <v>740487015</v>
      </c>
      <c r="D11" s="200">
        <f>SUM(D5:D10)</f>
        <v>0</v>
      </c>
      <c r="E11" s="200">
        <f>SUM(E5:E10)</f>
        <v>0</v>
      </c>
      <c r="F11" s="200">
        <f>SUM(F5:F10)</f>
        <v>0</v>
      </c>
      <c r="G11" s="200">
        <f>SUM(G5:G10)</f>
        <v>0</v>
      </c>
      <c r="H11" s="203">
        <f t="shared" si="0"/>
        <v>740487015</v>
      </c>
    </row>
    <row r="12" spans="1:8" x14ac:dyDescent="0.25">
      <c r="A12" s="193" t="s">
        <v>305</v>
      </c>
      <c r="B12" s="197" t="s">
        <v>487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6">
        <f t="shared" si="0"/>
        <v>0</v>
      </c>
    </row>
    <row r="13" spans="1:8" x14ac:dyDescent="0.25">
      <c r="A13" s="193" t="s">
        <v>307</v>
      </c>
      <c r="B13" s="197" t="s">
        <v>488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  <c r="H13" s="196">
        <f t="shared" si="0"/>
        <v>0</v>
      </c>
    </row>
    <row r="14" spans="1:8" x14ac:dyDescent="0.25">
      <c r="A14" s="193" t="s">
        <v>258</v>
      </c>
      <c r="B14" s="197" t="s">
        <v>489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6">
        <f t="shared" si="0"/>
        <v>0</v>
      </c>
    </row>
    <row r="15" spans="1:8" x14ac:dyDescent="0.25">
      <c r="A15" s="193" t="s">
        <v>310</v>
      </c>
      <c r="B15" s="197" t="s">
        <v>490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  <c r="H15" s="196">
        <f t="shared" si="0"/>
        <v>0</v>
      </c>
    </row>
    <row r="16" spans="1:8" x14ac:dyDescent="0.25">
      <c r="A16" s="193" t="s">
        <v>312</v>
      </c>
      <c r="B16" s="197" t="s">
        <v>491</v>
      </c>
      <c r="C16" s="195">
        <v>58363904</v>
      </c>
      <c r="D16" s="195">
        <v>0</v>
      </c>
      <c r="E16" s="195">
        <v>0</v>
      </c>
      <c r="F16" s="195">
        <v>0</v>
      </c>
      <c r="G16" s="195">
        <v>0</v>
      </c>
      <c r="H16" s="196">
        <f t="shared" si="0"/>
        <v>58363904</v>
      </c>
    </row>
    <row r="17" spans="1:8" x14ac:dyDescent="0.25">
      <c r="A17" s="198" t="s">
        <v>314</v>
      </c>
      <c r="B17" s="199" t="s">
        <v>492</v>
      </c>
      <c r="C17" s="200">
        <f>SUM(C11:C16)</f>
        <v>798850919</v>
      </c>
      <c r="D17" s="200">
        <f>SUM(D11:D16)</f>
        <v>0</v>
      </c>
      <c r="E17" s="200">
        <f>SUM(E11:E16)</f>
        <v>0</v>
      </c>
      <c r="F17" s="200">
        <f>SUM(F11:F16)</f>
        <v>0</v>
      </c>
      <c r="G17" s="200">
        <f>SUM(G11:G16)</f>
        <v>0</v>
      </c>
      <c r="H17" s="203">
        <f t="shared" si="0"/>
        <v>798850919</v>
      </c>
    </row>
    <row r="18" spans="1:8" x14ac:dyDescent="0.25">
      <c r="A18" s="193" t="s">
        <v>316</v>
      </c>
      <c r="B18" s="197" t="s">
        <v>493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6">
        <f t="shared" si="0"/>
        <v>0</v>
      </c>
    </row>
    <row r="19" spans="1:8" x14ac:dyDescent="0.25">
      <c r="A19" s="193" t="s">
        <v>318</v>
      </c>
      <c r="B19" s="197" t="s">
        <v>494</v>
      </c>
      <c r="C19" s="195">
        <v>0</v>
      </c>
      <c r="D19" s="195">
        <v>0</v>
      </c>
      <c r="E19" s="195">
        <v>0</v>
      </c>
      <c r="F19" s="195">
        <v>0</v>
      </c>
      <c r="G19" s="195">
        <v>0</v>
      </c>
      <c r="H19" s="196">
        <f t="shared" si="0"/>
        <v>0</v>
      </c>
    </row>
    <row r="20" spans="1:8" x14ac:dyDescent="0.25">
      <c r="A20" s="193" t="s">
        <v>320</v>
      </c>
      <c r="B20" s="197" t="s">
        <v>495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6">
        <f t="shared" si="0"/>
        <v>0</v>
      </c>
    </row>
    <row r="21" spans="1:8" x14ac:dyDescent="0.25">
      <c r="A21" s="193" t="s">
        <v>322</v>
      </c>
      <c r="B21" s="197" t="s">
        <v>496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6">
        <f t="shared" si="0"/>
        <v>0</v>
      </c>
    </row>
    <row r="22" spans="1:8" x14ac:dyDescent="0.25">
      <c r="A22" s="193" t="s">
        <v>324</v>
      </c>
      <c r="B22" s="197" t="s">
        <v>497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6">
        <f t="shared" si="0"/>
        <v>0</v>
      </c>
    </row>
    <row r="23" spans="1:8" x14ac:dyDescent="0.25">
      <c r="A23" s="198" t="s">
        <v>326</v>
      </c>
      <c r="B23" s="199" t="s">
        <v>498</v>
      </c>
      <c r="C23" s="200">
        <f>SUM(C18:C22)</f>
        <v>0</v>
      </c>
      <c r="D23" s="200">
        <f>SUM(D18:D22)</f>
        <v>0</v>
      </c>
      <c r="E23" s="200">
        <f>SUM(E18:E22)</f>
        <v>0</v>
      </c>
      <c r="F23" s="200">
        <f>SUM(F18:F22)</f>
        <v>0</v>
      </c>
      <c r="G23" s="200">
        <f>SUM(G18:G22)</f>
        <v>0</v>
      </c>
      <c r="H23" s="196">
        <f t="shared" si="0"/>
        <v>0</v>
      </c>
    </row>
    <row r="24" spans="1:8" x14ac:dyDescent="0.25">
      <c r="A24" s="193" t="s">
        <v>328</v>
      </c>
      <c r="B24" s="197" t="s">
        <v>499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6">
        <f t="shared" si="0"/>
        <v>0</v>
      </c>
    </row>
    <row r="25" spans="1:8" x14ac:dyDescent="0.25">
      <c r="A25" s="193" t="s">
        <v>330</v>
      </c>
      <c r="B25" s="197" t="s">
        <v>500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6">
        <f t="shared" si="0"/>
        <v>0</v>
      </c>
    </row>
    <row r="26" spans="1:8" x14ac:dyDescent="0.25">
      <c r="A26" s="198" t="s">
        <v>332</v>
      </c>
      <c r="B26" s="199" t="s">
        <v>501</v>
      </c>
      <c r="C26" s="200">
        <f>SUM(C24:C25)</f>
        <v>0</v>
      </c>
      <c r="D26" s="200">
        <f>SUM(D24:D25)</f>
        <v>0</v>
      </c>
      <c r="E26" s="200">
        <f>SUM(E24:E25)</f>
        <v>0</v>
      </c>
      <c r="F26" s="200">
        <f>SUM(F24:F25)</f>
        <v>0</v>
      </c>
      <c r="G26" s="200">
        <f>SUM(G24:G25)</f>
        <v>0</v>
      </c>
      <c r="H26" s="196">
        <f t="shared" si="0"/>
        <v>0</v>
      </c>
    </row>
    <row r="27" spans="1:8" x14ac:dyDescent="0.25">
      <c r="A27" s="193" t="s">
        <v>334</v>
      </c>
      <c r="B27" s="197" t="s">
        <v>502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6">
        <f t="shared" si="0"/>
        <v>0</v>
      </c>
    </row>
    <row r="28" spans="1:8" x14ac:dyDescent="0.25">
      <c r="A28" s="193" t="s">
        <v>336</v>
      </c>
      <c r="B28" s="197" t="s">
        <v>503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6">
        <f t="shared" si="0"/>
        <v>0</v>
      </c>
    </row>
    <row r="29" spans="1:8" x14ac:dyDescent="0.25">
      <c r="A29" s="193" t="s">
        <v>338</v>
      </c>
      <c r="B29" s="197" t="s">
        <v>504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6">
        <f t="shared" si="0"/>
        <v>0</v>
      </c>
    </row>
    <row r="30" spans="1:8" x14ac:dyDescent="0.25">
      <c r="A30" s="193" t="s">
        <v>340</v>
      </c>
      <c r="B30" s="197" t="s">
        <v>505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6">
        <f t="shared" si="0"/>
        <v>0</v>
      </c>
    </row>
    <row r="31" spans="1:8" x14ac:dyDescent="0.25">
      <c r="A31" s="193" t="s">
        <v>342</v>
      </c>
      <c r="B31" s="197" t="s">
        <v>506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6">
        <f t="shared" si="0"/>
        <v>0</v>
      </c>
    </row>
    <row r="32" spans="1:8" x14ac:dyDescent="0.25">
      <c r="A32" s="193" t="s">
        <v>344</v>
      </c>
      <c r="B32" s="197" t="s">
        <v>507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6">
        <f t="shared" si="0"/>
        <v>0</v>
      </c>
    </row>
    <row r="33" spans="1:8" x14ac:dyDescent="0.25">
      <c r="A33" s="193" t="s">
        <v>346</v>
      </c>
      <c r="B33" s="197" t="s">
        <v>508</v>
      </c>
      <c r="C33" s="195">
        <v>0</v>
      </c>
      <c r="D33" s="195">
        <v>0</v>
      </c>
      <c r="E33" s="195">
        <v>0</v>
      </c>
      <c r="F33" s="195">
        <v>0</v>
      </c>
      <c r="G33" s="195">
        <v>0</v>
      </c>
      <c r="H33" s="196">
        <f t="shared" si="0"/>
        <v>0</v>
      </c>
    </row>
    <row r="34" spans="1:8" x14ac:dyDescent="0.25">
      <c r="A34" s="193" t="s">
        <v>348</v>
      </c>
      <c r="B34" s="197" t="s">
        <v>509</v>
      </c>
      <c r="C34" s="195">
        <v>0</v>
      </c>
      <c r="D34" s="195">
        <v>0</v>
      </c>
      <c r="E34" s="195">
        <v>0</v>
      </c>
      <c r="F34" s="195">
        <v>0</v>
      </c>
      <c r="G34" s="195">
        <v>0</v>
      </c>
      <c r="H34" s="196">
        <f t="shared" si="0"/>
        <v>0</v>
      </c>
    </row>
    <row r="35" spans="1:8" x14ac:dyDescent="0.25">
      <c r="A35" s="198" t="s">
        <v>350</v>
      </c>
      <c r="B35" s="199" t="s">
        <v>510</v>
      </c>
      <c r="C35" s="200">
        <f>SUM(C27:C34)</f>
        <v>0</v>
      </c>
      <c r="D35" s="200">
        <f>SUM(D27:D34)</f>
        <v>0</v>
      </c>
      <c r="E35" s="200">
        <f>SUM(E27:E34)</f>
        <v>0</v>
      </c>
      <c r="F35" s="200">
        <f>SUM(F27:F34)</f>
        <v>0</v>
      </c>
      <c r="G35" s="200">
        <f>SUM(G27:G34)</f>
        <v>0</v>
      </c>
      <c r="H35" s="196">
        <f t="shared" si="0"/>
        <v>0</v>
      </c>
    </row>
    <row r="36" spans="1:8" x14ac:dyDescent="0.25">
      <c r="A36" s="193" t="s">
        <v>352</v>
      </c>
      <c r="B36" s="197" t="s">
        <v>511</v>
      </c>
      <c r="C36" s="195">
        <v>520000000</v>
      </c>
      <c r="D36" s="195">
        <v>31500000</v>
      </c>
      <c r="E36" s="195">
        <v>0</v>
      </c>
      <c r="F36" s="195">
        <v>0</v>
      </c>
      <c r="G36" s="195">
        <v>0</v>
      </c>
      <c r="H36" s="196">
        <f t="shared" si="0"/>
        <v>551500000</v>
      </c>
    </row>
    <row r="37" spans="1:8" x14ac:dyDescent="0.25">
      <c r="A37" s="198" t="s">
        <v>354</v>
      </c>
      <c r="B37" s="199" t="s">
        <v>512</v>
      </c>
      <c r="C37" s="200">
        <f>C26+C27+C28+C29+C35+C36</f>
        <v>520000000</v>
      </c>
      <c r="D37" s="200">
        <f>D26+D27+D28+D29+D35+D36</f>
        <v>31500000</v>
      </c>
      <c r="E37" s="200">
        <f>E26+E27+E28+E29+E35+E36</f>
        <v>0</v>
      </c>
      <c r="F37" s="200">
        <f>F26+F27+F28+F29+F35+F36</f>
        <v>0</v>
      </c>
      <c r="G37" s="200">
        <f>G26+G27+G28+G29+G35+G36</f>
        <v>0</v>
      </c>
      <c r="H37" s="203">
        <f t="shared" si="0"/>
        <v>551500000</v>
      </c>
    </row>
    <row r="38" spans="1:8" x14ac:dyDescent="0.25">
      <c r="A38" s="193" t="s">
        <v>356</v>
      </c>
      <c r="B38" s="197" t="s">
        <v>513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  <c r="H38" s="196">
        <f t="shared" si="0"/>
        <v>0</v>
      </c>
    </row>
    <row r="39" spans="1:8" x14ac:dyDescent="0.25">
      <c r="A39" s="193" t="s">
        <v>358</v>
      </c>
      <c r="B39" s="197" t="s">
        <v>514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6">
        <f t="shared" si="0"/>
        <v>0</v>
      </c>
    </row>
    <row r="40" spans="1:8" x14ac:dyDescent="0.25">
      <c r="A40" s="193" t="s">
        <v>360</v>
      </c>
      <c r="B40" s="197" t="s">
        <v>515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  <c r="H40" s="196">
        <f t="shared" si="0"/>
        <v>0</v>
      </c>
    </row>
    <row r="41" spans="1:8" x14ac:dyDescent="0.25">
      <c r="A41" s="193" t="s">
        <v>362</v>
      </c>
      <c r="B41" s="197" t="s">
        <v>516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6">
        <f t="shared" si="0"/>
        <v>0</v>
      </c>
    </row>
    <row r="42" spans="1:8" x14ac:dyDescent="0.25">
      <c r="A42" s="193" t="s">
        <v>364</v>
      </c>
      <c r="B42" s="197" t="s">
        <v>517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6">
        <f t="shared" si="0"/>
        <v>0</v>
      </c>
    </row>
    <row r="43" spans="1:8" x14ac:dyDescent="0.25">
      <c r="A43" s="193" t="s">
        <v>366</v>
      </c>
      <c r="B43" s="197" t="s">
        <v>518</v>
      </c>
      <c r="C43" s="195">
        <v>45578976</v>
      </c>
      <c r="D43" s="195">
        <v>0</v>
      </c>
      <c r="E43" s="195">
        <v>0</v>
      </c>
      <c r="F43" s="195">
        <v>0</v>
      </c>
      <c r="G43" s="195">
        <v>0</v>
      </c>
      <c r="H43" s="196">
        <f t="shared" si="0"/>
        <v>45578976</v>
      </c>
    </row>
    <row r="44" spans="1:8" x14ac:dyDescent="0.25">
      <c r="A44" s="193" t="s">
        <v>368</v>
      </c>
      <c r="B44" s="197" t="s">
        <v>519</v>
      </c>
      <c r="C44" s="195">
        <v>0</v>
      </c>
      <c r="D44" s="195">
        <v>0</v>
      </c>
      <c r="E44" s="195">
        <v>0</v>
      </c>
      <c r="F44" s="195">
        <v>0</v>
      </c>
      <c r="G44" s="195">
        <v>0</v>
      </c>
      <c r="H44" s="196">
        <f t="shared" si="0"/>
        <v>0</v>
      </c>
    </row>
    <row r="45" spans="1:8" x14ac:dyDescent="0.25">
      <c r="A45" s="193" t="s">
        <v>370</v>
      </c>
      <c r="B45" s="197" t="s">
        <v>520</v>
      </c>
      <c r="C45" s="195">
        <v>0</v>
      </c>
      <c r="D45" s="195">
        <v>0</v>
      </c>
      <c r="E45" s="195">
        <v>0</v>
      </c>
      <c r="F45" s="195">
        <v>0</v>
      </c>
      <c r="G45" s="195">
        <v>0</v>
      </c>
      <c r="H45" s="196">
        <f t="shared" si="0"/>
        <v>0</v>
      </c>
    </row>
    <row r="46" spans="1:8" x14ac:dyDescent="0.25">
      <c r="A46" s="193" t="s">
        <v>372</v>
      </c>
      <c r="B46" s="197" t="s">
        <v>521</v>
      </c>
      <c r="C46" s="195">
        <v>0</v>
      </c>
      <c r="D46" s="195">
        <v>0</v>
      </c>
      <c r="E46" s="195">
        <v>0</v>
      </c>
      <c r="F46" s="195">
        <v>0</v>
      </c>
      <c r="G46" s="195">
        <v>0</v>
      </c>
      <c r="H46" s="196">
        <f t="shared" si="0"/>
        <v>0</v>
      </c>
    </row>
    <row r="47" spans="1:8" x14ac:dyDescent="0.25">
      <c r="A47" s="198" t="s">
        <v>374</v>
      </c>
      <c r="B47" s="199" t="s">
        <v>522</v>
      </c>
      <c r="C47" s="200">
        <f>SUM(C45:C46)</f>
        <v>0</v>
      </c>
      <c r="D47" s="200">
        <f>SUM(D45:D46)</f>
        <v>0</v>
      </c>
      <c r="E47" s="200">
        <f>SUM(E45:E46)</f>
        <v>0</v>
      </c>
      <c r="F47" s="200">
        <f>SUM(F45:F46)</f>
        <v>0</v>
      </c>
      <c r="G47" s="200">
        <f>SUM(G45:G46)</f>
        <v>0</v>
      </c>
      <c r="H47" s="196">
        <f t="shared" si="0"/>
        <v>0</v>
      </c>
    </row>
    <row r="48" spans="1:8" x14ac:dyDescent="0.25">
      <c r="A48" s="193" t="s">
        <v>376</v>
      </c>
      <c r="B48" s="197" t="s">
        <v>523</v>
      </c>
      <c r="C48" s="195">
        <v>0</v>
      </c>
      <c r="D48" s="195">
        <v>0</v>
      </c>
      <c r="E48" s="195">
        <v>0</v>
      </c>
      <c r="F48" s="195">
        <v>0</v>
      </c>
      <c r="G48" s="195">
        <v>0</v>
      </c>
      <c r="H48" s="196">
        <f t="shared" si="0"/>
        <v>0</v>
      </c>
    </row>
    <row r="49" spans="1:8" x14ac:dyDescent="0.25">
      <c r="A49" s="193" t="s">
        <v>378</v>
      </c>
      <c r="B49" s="197" t="s">
        <v>524</v>
      </c>
      <c r="C49" s="195">
        <v>0</v>
      </c>
      <c r="D49" s="195">
        <v>0</v>
      </c>
      <c r="E49" s="195">
        <v>0</v>
      </c>
      <c r="F49" s="195">
        <v>0</v>
      </c>
      <c r="G49" s="195">
        <v>0</v>
      </c>
      <c r="H49" s="196">
        <f t="shared" si="0"/>
        <v>0</v>
      </c>
    </row>
    <row r="50" spans="1:8" x14ac:dyDescent="0.25">
      <c r="A50" s="198" t="s">
        <v>380</v>
      </c>
      <c r="B50" s="199" t="s">
        <v>525</v>
      </c>
      <c r="C50" s="200">
        <f>SUM(C48:C49)</f>
        <v>0</v>
      </c>
      <c r="D50" s="200">
        <f>SUM(D48:D49)</f>
        <v>0</v>
      </c>
      <c r="E50" s="200">
        <f>SUM(E48:E49)</f>
        <v>0</v>
      </c>
      <c r="F50" s="200">
        <f>SUM(F48:F49)</f>
        <v>0</v>
      </c>
      <c r="G50" s="200">
        <f>SUM(G48:G49)</f>
        <v>0</v>
      </c>
      <c r="H50" s="196">
        <f t="shared" si="0"/>
        <v>0</v>
      </c>
    </row>
    <row r="51" spans="1:8" x14ac:dyDescent="0.25">
      <c r="A51" s="193" t="s">
        <v>382</v>
      </c>
      <c r="B51" s="197" t="s">
        <v>526</v>
      </c>
      <c r="C51" s="195">
        <v>0</v>
      </c>
      <c r="D51" s="195">
        <v>0</v>
      </c>
      <c r="E51" s="195">
        <v>0</v>
      </c>
      <c r="F51" s="195">
        <v>0</v>
      </c>
      <c r="G51" s="195">
        <v>0</v>
      </c>
      <c r="H51" s="196">
        <f t="shared" si="0"/>
        <v>0</v>
      </c>
    </row>
    <row r="52" spans="1:8" x14ac:dyDescent="0.25">
      <c r="A52" s="193" t="s">
        <v>384</v>
      </c>
      <c r="B52" s="197" t="s">
        <v>527</v>
      </c>
      <c r="C52" s="195">
        <v>117000000</v>
      </c>
      <c r="D52" s="195">
        <v>0</v>
      </c>
      <c r="E52" s="195">
        <v>800000</v>
      </c>
      <c r="F52" s="195">
        <v>171450</v>
      </c>
      <c r="G52" s="195">
        <v>1016000</v>
      </c>
      <c r="H52" s="196">
        <f t="shared" si="0"/>
        <v>118987450</v>
      </c>
    </row>
    <row r="53" spans="1:8" x14ac:dyDescent="0.25">
      <c r="A53" s="198" t="s">
        <v>386</v>
      </c>
      <c r="B53" s="199" t="s">
        <v>528</v>
      </c>
      <c r="C53" s="200">
        <f>C38+C39+C40+C41+C42+C43+C44+C47+C50+C51+C52</f>
        <v>162578976</v>
      </c>
      <c r="D53" s="200">
        <f>D38+D39+D40+D41+D42+D43+D44+D47+D50+D51+D52</f>
        <v>0</v>
      </c>
      <c r="E53" s="200">
        <f>E38+E39+E40+E41+E42+E43+E44+E47+E50+E51+E52</f>
        <v>800000</v>
      </c>
      <c r="F53" s="200">
        <f>F38+F39+F40+F41+F42+F43+F44+F47+F50+F51+F52</f>
        <v>171450</v>
      </c>
      <c r="G53" s="200">
        <f>G38+G39+G40+G41+G42+G43+G44+G47+G50+G51+G52</f>
        <v>1016000</v>
      </c>
      <c r="H53" s="203">
        <f t="shared" si="0"/>
        <v>164566426</v>
      </c>
    </row>
    <row r="54" spans="1:8" x14ac:dyDescent="0.25">
      <c r="A54" s="193" t="s">
        <v>388</v>
      </c>
      <c r="B54" s="197" t="s">
        <v>529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>
        <f t="shared" si="0"/>
        <v>0</v>
      </c>
    </row>
    <row r="55" spans="1:8" x14ac:dyDescent="0.25">
      <c r="A55" s="193" t="s">
        <v>390</v>
      </c>
      <c r="B55" s="197" t="s">
        <v>530</v>
      </c>
      <c r="C55" s="195">
        <v>51811024</v>
      </c>
      <c r="D55" s="195">
        <v>0</v>
      </c>
      <c r="E55" s="195">
        <v>0</v>
      </c>
      <c r="F55" s="195">
        <v>0</v>
      </c>
      <c r="G55" s="195">
        <v>0</v>
      </c>
      <c r="H55" s="196">
        <f t="shared" si="0"/>
        <v>51811024</v>
      </c>
    </row>
    <row r="56" spans="1:8" x14ac:dyDescent="0.25">
      <c r="A56" s="193" t="s">
        <v>392</v>
      </c>
      <c r="B56" s="197" t="s">
        <v>531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>
        <f t="shared" si="0"/>
        <v>0</v>
      </c>
    </row>
    <row r="57" spans="1:8" x14ac:dyDescent="0.25">
      <c r="A57" s="193" t="s">
        <v>394</v>
      </c>
      <c r="B57" s="197" t="s">
        <v>532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>
        <f t="shared" si="0"/>
        <v>0</v>
      </c>
    </row>
    <row r="58" spans="1:8" x14ac:dyDescent="0.25">
      <c r="A58" s="193" t="s">
        <v>396</v>
      </c>
      <c r="B58" s="197" t="s">
        <v>533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>
        <f t="shared" si="0"/>
        <v>0</v>
      </c>
    </row>
    <row r="59" spans="1:8" x14ac:dyDescent="0.25">
      <c r="A59" s="198" t="s">
        <v>398</v>
      </c>
      <c r="B59" s="199" t="s">
        <v>534</v>
      </c>
      <c r="C59" s="200">
        <f>SUM(C54:C58)</f>
        <v>51811024</v>
      </c>
      <c r="D59" s="200">
        <f>SUM(D54:D58)</f>
        <v>0</v>
      </c>
      <c r="E59" s="200">
        <f>SUM(E54:E58)</f>
        <v>0</v>
      </c>
      <c r="F59" s="200">
        <f>SUM(F54:F58)</f>
        <v>0</v>
      </c>
      <c r="G59" s="200">
        <f>SUM(G54:G58)</f>
        <v>0</v>
      </c>
      <c r="H59" s="203">
        <f t="shared" si="0"/>
        <v>51811024</v>
      </c>
    </row>
    <row r="60" spans="1:8" x14ac:dyDescent="0.25">
      <c r="A60" s="193" t="s">
        <v>400</v>
      </c>
      <c r="B60" s="197" t="s">
        <v>535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>
        <f t="shared" si="0"/>
        <v>0</v>
      </c>
    </row>
    <row r="61" spans="1:8" x14ac:dyDescent="0.25">
      <c r="A61" s="193" t="s">
        <v>402</v>
      </c>
      <c r="B61" s="197" t="s">
        <v>536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>
        <f t="shared" si="0"/>
        <v>0</v>
      </c>
    </row>
    <row r="62" spans="1:8" x14ac:dyDescent="0.25">
      <c r="A62" s="193" t="s">
        <v>404</v>
      </c>
      <c r="B62" s="197" t="s">
        <v>537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>
        <f t="shared" si="0"/>
        <v>0</v>
      </c>
    </row>
    <row r="63" spans="1:8" x14ac:dyDescent="0.25">
      <c r="A63" s="193" t="s">
        <v>406</v>
      </c>
      <c r="B63" s="197" t="s">
        <v>538</v>
      </c>
      <c r="C63" s="195">
        <v>0</v>
      </c>
      <c r="D63" s="195">
        <v>0</v>
      </c>
      <c r="E63" s="195">
        <v>0</v>
      </c>
      <c r="F63" s="195">
        <v>0</v>
      </c>
      <c r="G63" s="195">
        <v>0</v>
      </c>
      <c r="H63" s="196">
        <f t="shared" si="0"/>
        <v>0</v>
      </c>
    </row>
    <row r="64" spans="1:8" x14ac:dyDescent="0.25">
      <c r="A64" s="193" t="s">
        <v>408</v>
      </c>
      <c r="B64" s="197" t="s">
        <v>539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  <c r="H64" s="196">
        <f t="shared" si="0"/>
        <v>0</v>
      </c>
    </row>
    <row r="65" spans="1:8" x14ac:dyDescent="0.25">
      <c r="A65" s="198" t="s">
        <v>410</v>
      </c>
      <c r="B65" s="199" t="s">
        <v>540</v>
      </c>
      <c r="C65" s="200">
        <f>SUM(C60:C64)</f>
        <v>0</v>
      </c>
      <c r="D65" s="200">
        <f>SUM(D60:D64)</f>
        <v>0</v>
      </c>
      <c r="E65" s="200">
        <f>SUM(E60:E64)</f>
        <v>0</v>
      </c>
      <c r="F65" s="200">
        <f>SUM(F60:F64)</f>
        <v>0</v>
      </c>
      <c r="G65" s="200">
        <f>SUM(G60:G64)</f>
        <v>0</v>
      </c>
      <c r="H65" s="203">
        <f t="shared" si="0"/>
        <v>0</v>
      </c>
    </row>
    <row r="66" spans="1:8" x14ac:dyDescent="0.25">
      <c r="A66" s="193" t="s">
        <v>412</v>
      </c>
      <c r="B66" s="197" t="s">
        <v>541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196">
        <f t="shared" si="0"/>
        <v>0</v>
      </c>
    </row>
    <row r="67" spans="1:8" x14ac:dyDescent="0.25">
      <c r="A67" s="193" t="s">
        <v>414</v>
      </c>
      <c r="B67" s="197" t="s">
        <v>542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>
        <f t="shared" si="0"/>
        <v>0</v>
      </c>
    </row>
    <row r="68" spans="1:8" x14ac:dyDescent="0.25">
      <c r="A68" s="193" t="s">
        <v>416</v>
      </c>
      <c r="B68" s="197" t="s">
        <v>543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>
        <f t="shared" si="0"/>
        <v>0</v>
      </c>
    </row>
    <row r="69" spans="1:8" x14ac:dyDescent="0.25">
      <c r="A69" s="193" t="s">
        <v>418</v>
      </c>
      <c r="B69" s="197" t="s">
        <v>544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  <c r="H69" s="196">
        <f t="shared" si="0"/>
        <v>0</v>
      </c>
    </row>
    <row r="70" spans="1:8" x14ac:dyDescent="0.25">
      <c r="A70" s="193" t="s">
        <v>420</v>
      </c>
      <c r="B70" s="197" t="s">
        <v>545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>
        <f t="shared" ref="H70:H71" si="1">SUM(C70:G70)</f>
        <v>0</v>
      </c>
    </row>
    <row r="71" spans="1:8" x14ac:dyDescent="0.25">
      <c r="A71" s="198" t="s">
        <v>422</v>
      </c>
      <c r="B71" s="199" t="s">
        <v>546</v>
      </c>
      <c r="C71" s="200">
        <f>SUM(C66:C70)</f>
        <v>0</v>
      </c>
      <c r="D71" s="200">
        <f>SUM(D66:D70)</f>
        <v>0</v>
      </c>
      <c r="E71" s="200">
        <f>SUM(E66:E70)</f>
        <v>0</v>
      </c>
      <c r="F71" s="200">
        <f>SUM(F66:F70)</f>
        <v>0</v>
      </c>
      <c r="G71" s="200">
        <f>SUM(G66:G70)</f>
        <v>0</v>
      </c>
      <c r="H71" s="196">
        <f t="shared" si="1"/>
        <v>0</v>
      </c>
    </row>
    <row r="72" spans="1:8" x14ac:dyDescent="0.25">
      <c r="A72" s="198" t="s">
        <v>424</v>
      </c>
      <c r="B72" s="199" t="s">
        <v>547</v>
      </c>
      <c r="C72" s="200">
        <f>C17+C23+C37+C53+C59+C65+C71</f>
        <v>1533240919</v>
      </c>
      <c r="D72" s="200">
        <f>D17+D23+D37+D53+D59+D65+D71</f>
        <v>31500000</v>
      </c>
      <c r="E72" s="200">
        <f t="shared" ref="E72:H72" si="2">E17+E23+E37+E53+E59+E65+E71</f>
        <v>800000</v>
      </c>
      <c r="F72" s="200">
        <f t="shared" si="2"/>
        <v>171450</v>
      </c>
      <c r="G72" s="200">
        <f t="shared" si="2"/>
        <v>1016000</v>
      </c>
      <c r="H72" s="200">
        <f t="shared" si="2"/>
        <v>1566728369</v>
      </c>
    </row>
  </sheetData>
  <mergeCells count="3">
    <mergeCell ref="A1:H1"/>
    <mergeCell ref="A2:H2"/>
    <mergeCell ref="B3:B4"/>
  </mergeCells>
  <pageMargins left="0.74803149606299213" right="0.74803149606299213" top="0.98425196850393704" bottom="0.98425196850393704" header="0.51181102362204722" footer="0.51181102362204722"/>
  <pageSetup scale="37" orientation="portrait" r:id="rId1"/>
  <headerFooter alignWithMargins="0">
    <oddHeader>&amp;C&amp;L&amp;RÉrték típus: Forint</oddHeader>
    <oddFooter>&amp;C&amp;LAdatellenőrző kód: 395a-67-4577-9-33-1c-41-4f5b-6237-656f1e507e7a-6a&amp;R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Költségvetési kiadások</vt:lpstr>
      <vt:lpstr>Költségvetési bevételek</vt:lpstr>
      <vt:lpstr>Finanszírozási kiadások</vt:lpstr>
      <vt:lpstr>Finanszírozási bevételek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Jeney Erzsébet</cp:lastModifiedBy>
  <cp:lastPrinted>2017-03-09T11:23:18Z</cp:lastPrinted>
  <dcterms:created xsi:type="dcterms:W3CDTF">2016-02-12T10:55:45Z</dcterms:created>
  <dcterms:modified xsi:type="dcterms:W3CDTF">2017-03-09T11:29:19Z</dcterms:modified>
</cp:coreProperties>
</file>