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45" yWindow="-105" windowWidth="15480" windowHeight="9720" tabRatio="944"/>
  </bookViews>
  <sheets>
    <sheet name="1. Bevételek" sheetId="41" r:id="rId1"/>
    <sheet name="2. Kiadások" sheetId="5" r:id="rId2"/>
    <sheet name="3. Pénzeszköz átadás" sheetId="190" r:id="rId3"/>
    <sheet name="4 .Felhalmozási k." sheetId="194" r:id="rId4"/>
  </sheets>
  <externalReferences>
    <externalReference r:id="rId5"/>
    <externalReference r:id="rId6"/>
  </externalReferences>
  <definedNames>
    <definedName name="beruh">'[1]4.1. táj.'!#REF!</definedName>
    <definedName name="intézmények">'[2]4.1. táj.'!#REF!</definedName>
    <definedName name="_xlnm.Print_Titles" localSheetId="0">'1. Bevételek'!$5:$8</definedName>
    <definedName name="_xlnm.Print_Titles" localSheetId="1">'2. Kiadások'!$4:$4</definedName>
    <definedName name="_xlnm.Print_Area" localSheetId="0">'1. Bevételek'!$A$1:$P$54</definedName>
    <definedName name="_xlnm.Print_Area" localSheetId="1">'2. Kiadások'!$A$1:$O$36</definedName>
  </definedNames>
  <calcPr calcId="145621"/>
</workbook>
</file>

<file path=xl/calcChain.xml><?xml version="1.0" encoding="utf-8"?>
<calcChain xmlns="http://schemas.openxmlformats.org/spreadsheetml/2006/main">
  <c r="H26" i="194" l="1"/>
  <c r="H27" i="194"/>
  <c r="H28" i="194"/>
  <c r="H29" i="194"/>
  <c r="H30" i="194"/>
  <c r="E36" i="41"/>
  <c r="P13" i="5"/>
  <c r="A1" i="194"/>
  <c r="A1" i="190"/>
  <c r="A2" i="194"/>
  <c r="A2" i="5"/>
  <c r="A1" i="5"/>
  <c r="H66" i="194"/>
  <c r="H65" i="194"/>
  <c r="H64" i="194" s="1"/>
  <c r="H62" i="194"/>
  <c r="H63" i="194"/>
  <c r="H58" i="194"/>
  <c r="H59" i="194"/>
  <c r="H60" i="194"/>
  <c r="H54" i="194"/>
  <c r="K19" i="194"/>
  <c r="K20" i="194"/>
  <c r="K21" i="194"/>
  <c r="K39" i="194"/>
  <c r="K40" i="194"/>
  <c r="K41" i="194"/>
  <c r="K42" i="194"/>
  <c r="K43" i="194"/>
  <c r="K44" i="194"/>
  <c r="K45" i="194"/>
  <c r="K46" i="194"/>
  <c r="K47" i="194"/>
  <c r="K48" i="194"/>
  <c r="K49" i="194"/>
  <c r="K50" i="194"/>
  <c r="K51" i="194"/>
  <c r="K52" i="194"/>
  <c r="K53" i="194"/>
  <c r="I31" i="194"/>
  <c r="H31" i="194" s="1"/>
  <c r="H9" i="194"/>
  <c r="H10" i="194"/>
  <c r="H12" i="194"/>
  <c r="H13" i="194"/>
  <c r="H14" i="194"/>
  <c r="H15" i="194"/>
  <c r="H17" i="194"/>
  <c r="H19" i="194"/>
  <c r="H20" i="194"/>
  <c r="H21" i="194"/>
  <c r="H23" i="194"/>
  <c r="G22" i="194"/>
  <c r="I22" i="194"/>
  <c r="I70" i="194"/>
  <c r="I74" i="194" s="1"/>
  <c r="J70" i="194"/>
  <c r="J74" i="194" s="1"/>
  <c r="G70" i="194"/>
  <c r="G74" i="194" s="1"/>
  <c r="I72" i="194"/>
  <c r="J72" i="194"/>
  <c r="H71" i="194"/>
  <c r="H70" i="194" s="1"/>
  <c r="H74" i="194" s="1"/>
  <c r="H73" i="194"/>
  <c r="H72" i="194" s="1"/>
  <c r="G72" i="194"/>
  <c r="G64" i="194"/>
  <c r="I64" i="194"/>
  <c r="J64" i="194"/>
  <c r="I25" i="194"/>
  <c r="J25" i="194"/>
  <c r="K25" i="194" s="1"/>
  <c r="G25" i="194"/>
  <c r="H47" i="194"/>
  <c r="H48" i="194"/>
  <c r="H49" i="194"/>
  <c r="H39" i="194"/>
  <c r="H40" i="194"/>
  <c r="H41" i="194"/>
  <c r="H42" i="194"/>
  <c r="H43" i="194"/>
  <c r="H44" i="194"/>
  <c r="H45" i="194"/>
  <c r="D53" i="190"/>
  <c r="F53" i="190"/>
  <c r="H52" i="190"/>
  <c r="H54" i="190"/>
  <c r="H55" i="190"/>
  <c r="E55" i="190"/>
  <c r="E54" i="190"/>
  <c r="E53" i="190" s="1"/>
  <c r="E52" i="190"/>
  <c r="E51" i="190" s="1"/>
  <c r="F51" i="190"/>
  <c r="H51" i="190" s="1"/>
  <c r="G51" i="190"/>
  <c r="D38" i="190"/>
  <c r="F38" i="190"/>
  <c r="H17" i="190"/>
  <c r="E17" i="190"/>
  <c r="H15" i="190"/>
  <c r="H16" i="190"/>
  <c r="H18" i="190"/>
  <c r="H19" i="190"/>
  <c r="E16" i="190"/>
  <c r="E18" i="190"/>
  <c r="E19" i="190"/>
  <c r="F14" i="190"/>
  <c r="G14" i="190"/>
  <c r="D14" i="190"/>
  <c r="H25" i="194" l="1"/>
  <c r="H22" i="194"/>
  <c r="H14" i="190"/>
  <c r="E38" i="190"/>
  <c r="E8" i="190" l="1"/>
  <c r="H8" i="190"/>
  <c r="H9" i="190"/>
  <c r="H10" i="190"/>
  <c r="H11" i="190"/>
  <c r="A2" i="190"/>
  <c r="E15" i="190"/>
  <c r="E14" i="190" s="1"/>
  <c r="D20" i="190"/>
  <c r="F20" i="190"/>
  <c r="G20" i="190"/>
  <c r="E21" i="190"/>
  <c r="E22" i="190"/>
  <c r="E23" i="190"/>
  <c r="E24" i="190"/>
  <c r="E25" i="190"/>
  <c r="E39" i="190"/>
  <c r="E40" i="190"/>
  <c r="E41" i="190"/>
  <c r="E42" i="190"/>
  <c r="E43" i="190"/>
  <c r="E44" i="190"/>
  <c r="E45" i="190"/>
  <c r="E46" i="190"/>
  <c r="E13" i="190"/>
  <c r="G8" i="194"/>
  <c r="H8" i="194" s="1"/>
  <c r="J8" i="194"/>
  <c r="G16" i="194"/>
  <c r="H16" i="194" s="1"/>
  <c r="J16" i="194"/>
  <c r="G18" i="194"/>
  <c r="G11" i="194" s="1"/>
  <c r="I18" i="194"/>
  <c r="J18" i="194"/>
  <c r="J22" i="194"/>
  <c r="K22" i="194" s="1"/>
  <c r="H24" i="194"/>
  <c r="J31" i="194"/>
  <c r="K31" i="194" s="1"/>
  <c r="H46" i="194"/>
  <c r="H52" i="194"/>
  <c r="H53" i="194"/>
  <c r="I57" i="194"/>
  <c r="I68" i="194" s="1"/>
  <c r="J58" i="194"/>
  <c r="G61" i="194"/>
  <c r="J61" i="194"/>
  <c r="K62" i="194"/>
  <c r="K63" i="194"/>
  <c r="K67" i="194"/>
  <c r="K70" i="194"/>
  <c r="K72" i="194"/>
  <c r="K73" i="194"/>
  <c r="F21" i="5"/>
  <c r="G37" i="41"/>
  <c r="F37" i="41"/>
  <c r="E37" i="41" s="1"/>
  <c r="G27" i="41"/>
  <c r="F27" i="41"/>
  <c r="H13" i="190"/>
  <c r="H21" i="190"/>
  <c r="H22" i="190"/>
  <c r="H23" i="190"/>
  <c r="H24" i="190"/>
  <c r="H25" i="190"/>
  <c r="H26" i="190"/>
  <c r="H28" i="190"/>
  <c r="H34" i="190"/>
  <c r="H36" i="190"/>
  <c r="H37" i="190"/>
  <c r="H39" i="190"/>
  <c r="H40" i="190"/>
  <c r="H41" i="190"/>
  <c r="H42" i="190"/>
  <c r="H43" i="190"/>
  <c r="H44" i="190"/>
  <c r="H46" i="190"/>
  <c r="H47" i="190"/>
  <c r="H48" i="190"/>
  <c r="P8" i="41"/>
  <c r="P9" i="41"/>
  <c r="P11" i="41"/>
  <c r="P13" i="41"/>
  <c r="P23" i="41"/>
  <c r="P24" i="41"/>
  <c r="P25" i="41"/>
  <c r="P28" i="41"/>
  <c r="P30" i="41"/>
  <c r="P31" i="41"/>
  <c r="P33" i="41"/>
  <c r="P34" i="41"/>
  <c r="P39" i="41"/>
  <c r="P42" i="41"/>
  <c r="P47" i="41"/>
  <c r="P6" i="41"/>
  <c r="P20" i="5"/>
  <c r="P7" i="5"/>
  <c r="P9" i="5"/>
  <c r="P10" i="5"/>
  <c r="P11" i="5"/>
  <c r="P12" i="5"/>
  <c r="P14" i="5"/>
  <c r="P16" i="5"/>
  <c r="P17" i="5"/>
  <c r="P18" i="5"/>
  <c r="P19" i="5"/>
  <c r="P22" i="5"/>
  <c r="P23" i="5"/>
  <c r="P24" i="5"/>
  <c r="P26" i="5"/>
  <c r="P31" i="5"/>
  <c r="P6" i="5"/>
  <c r="G21" i="5"/>
  <c r="D21" i="5"/>
  <c r="P21" i="5"/>
  <c r="E17" i="5"/>
  <c r="E16" i="5"/>
  <c r="E31" i="5"/>
  <c r="E18" i="5"/>
  <c r="E19" i="5"/>
  <c r="E20" i="5"/>
  <c r="E22" i="5"/>
  <c r="E23" i="5"/>
  <c r="E21" i="5" l="1"/>
  <c r="J11" i="194"/>
  <c r="P27" i="41"/>
  <c r="H18" i="194"/>
  <c r="H11" i="194" s="1"/>
  <c r="H55" i="194" s="1"/>
  <c r="I11" i="194"/>
  <c r="G55" i="194"/>
  <c r="G57" i="194"/>
  <c r="G68" i="194" s="1"/>
  <c r="H61" i="194"/>
  <c r="H57" i="194" s="1"/>
  <c r="H68" i="194" s="1"/>
  <c r="J55" i="194"/>
  <c r="K74" i="194"/>
  <c r="J57" i="194"/>
  <c r="K57" i="194" s="1"/>
  <c r="K58" i="194"/>
  <c r="E20" i="190"/>
  <c r="G8" i="5"/>
  <c r="E6" i="41"/>
  <c r="E7" i="41"/>
  <c r="E8" i="41"/>
  <c r="E9" i="41"/>
  <c r="E10" i="41"/>
  <c r="E11" i="41"/>
  <c r="E13" i="41"/>
  <c r="E14" i="41"/>
  <c r="E15" i="41"/>
  <c r="E16" i="41"/>
  <c r="E17" i="41"/>
  <c r="E21" i="41"/>
  <c r="E22" i="41"/>
  <c r="E23" i="41"/>
  <c r="E24" i="41"/>
  <c r="E25" i="41"/>
  <c r="E26" i="41"/>
  <c r="G38" i="190"/>
  <c r="H38" i="190" s="1"/>
  <c r="G27" i="5"/>
  <c r="F41" i="41"/>
  <c r="G41" i="41"/>
  <c r="O40" i="41"/>
  <c r="E40" i="41"/>
  <c r="N40" i="41"/>
  <c r="D12" i="41"/>
  <c r="O10" i="41"/>
  <c r="N10" i="41"/>
  <c r="F12" i="41"/>
  <c r="G12" i="41"/>
  <c r="D18" i="41"/>
  <c r="F18" i="41"/>
  <c r="G18" i="41"/>
  <c r="D21" i="41"/>
  <c r="F21" i="41"/>
  <c r="G21" i="41"/>
  <c r="D27" i="41"/>
  <c r="E27" i="41" s="1"/>
  <c r="E28" i="41"/>
  <c r="F29" i="41"/>
  <c r="G29" i="41"/>
  <c r="O29" i="41" s="1"/>
  <c r="E30" i="41"/>
  <c r="E31" i="41"/>
  <c r="E32" i="41"/>
  <c r="E33" i="41"/>
  <c r="E34" i="41"/>
  <c r="E35" i="41"/>
  <c r="D38" i="41"/>
  <c r="F38" i="41"/>
  <c r="G38" i="41"/>
  <c r="O38" i="41" s="1"/>
  <c r="E39" i="41"/>
  <c r="E41" i="41" s="1"/>
  <c r="M41" i="41" s="1"/>
  <c r="D41" i="41"/>
  <c r="E42" i="41"/>
  <c r="D43" i="41"/>
  <c r="F43" i="41"/>
  <c r="G43" i="41"/>
  <c r="E45" i="41"/>
  <c r="M45" i="41" s="1"/>
  <c r="D46" i="41"/>
  <c r="F46" i="41"/>
  <c r="G46" i="41"/>
  <c r="E47" i="41"/>
  <c r="D48" i="41"/>
  <c r="F48" i="41"/>
  <c r="N48" i="41" s="1"/>
  <c r="G48" i="41"/>
  <c r="O48" i="41" s="1"/>
  <c r="E49" i="41"/>
  <c r="E50" i="41"/>
  <c r="M50" i="41" s="1"/>
  <c r="G51" i="41"/>
  <c r="M23" i="5"/>
  <c r="N7" i="5"/>
  <c r="N6" i="5"/>
  <c r="O22" i="5"/>
  <c r="O23" i="5"/>
  <c r="O16" i="5"/>
  <c r="O17" i="5"/>
  <c r="O9" i="5"/>
  <c r="O45" i="41"/>
  <c r="O42" i="41"/>
  <c r="O39" i="41"/>
  <c r="O31" i="41"/>
  <c r="O32" i="41"/>
  <c r="O33" i="41"/>
  <c r="O34" i="41"/>
  <c r="O35" i="41"/>
  <c r="O36" i="41"/>
  <c r="O37" i="41"/>
  <c r="O30" i="41"/>
  <c r="O28" i="41"/>
  <c r="O27" i="41"/>
  <c r="O25" i="41"/>
  <c r="O26" i="41"/>
  <c r="O24" i="41"/>
  <c r="O23" i="41"/>
  <c r="O22" i="41"/>
  <c r="O14" i="41"/>
  <c r="O15" i="41"/>
  <c r="O16" i="41"/>
  <c r="O17" i="41"/>
  <c r="O13" i="41"/>
  <c r="O7" i="41"/>
  <c r="O8" i="41"/>
  <c r="O9" i="41"/>
  <c r="O11" i="41"/>
  <c r="O6" i="41"/>
  <c r="N6" i="41"/>
  <c r="L6" i="41"/>
  <c r="L7" i="5"/>
  <c r="L6" i="5"/>
  <c r="F8" i="5"/>
  <c r="N9" i="5"/>
  <c r="F15" i="5"/>
  <c r="N16" i="5"/>
  <c r="N21" i="5"/>
  <c r="N22" i="5"/>
  <c r="N23" i="5"/>
  <c r="F27" i="5"/>
  <c r="F29" i="5"/>
  <c r="F33" i="5" s="1"/>
  <c r="O8" i="5"/>
  <c r="G15" i="5"/>
  <c r="O15" i="5" s="1"/>
  <c r="O21" i="5"/>
  <c r="O27" i="5"/>
  <c r="L9" i="5"/>
  <c r="N10" i="5"/>
  <c r="L10" i="5"/>
  <c r="N11" i="5"/>
  <c r="L11" i="5"/>
  <c r="N12" i="5"/>
  <c r="L12" i="5"/>
  <c r="N13" i="5"/>
  <c r="L13" i="5"/>
  <c r="N14" i="5"/>
  <c r="L14" i="5"/>
  <c r="L16" i="5"/>
  <c r="N17" i="5"/>
  <c r="L17" i="5"/>
  <c r="N18" i="5"/>
  <c r="L18" i="5"/>
  <c r="N19" i="5"/>
  <c r="L19" i="5"/>
  <c r="N20" i="5"/>
  <c r="L20" i="5"/>
  <c r="L22" i="5"/>
  <c r="N24" i="5"/>
  <c r="L24" i="5"/>
  <c r="N25" i="5"/>
  <c r="L25" i="5"/>
  <c r="N26" i="5"/>
  <c r="L26" i="5"/>
  <c r="N31" i="5"/>
  <c r="L31" i="5"/>
  <c r="N32" i="5"/>
  <c r="L32" i="5"/>
  <c r="N30" i="5"/>
  <c r="L30" i="5"/>
  <c r="O6" i="5"/>
  <c r="O7" i="5"/>
  <c r="O13" i="5"/>
  <c r="O14" i="5"/>
  <c r="O19" i="5"/>
  <c r="O20" i="5"/>
  <c r="O25" i="5"/>
  <c r="O26" i="5"/>
  <c r="O47" i="41"/>
  <c r="O49" i="41"/>
  <c r="N47" i="41"/>
  <c r="N42" i="41"/>
  <c r="N39" i="41"/>
  <c r="N31" i="41"/>
  <c r="N32" i="41"/>
  <c r="N33" i="41"/>
  <c r="N34" i="41"/>
  <c r="N35" i="41"/>
  <c r="N36" i="41"/>
  <c r="N37" i="41"/>
  <c r="N30" i="41"/>
  <c r="N26" i="41"/>
  <c r="N25" i="41"/>
  <c r="N24" i="41"/>
  <c r="N28" i="41"/>
  <c r="N27" i="41"/>
  <c r="N23" i="41"/>
  <c r="N22" i="41"/>
  <c r="N14" i="41"/>
  <c r="N15" i="41"/>
  <c r="N16" i="41"/>
  <c r="N17" i="41"/>
  <c r="N13" i="41"/>
  <c r="N7" i="41"/>
  <c r="N8" i="41"/>
  <c r="N9" i="41"/>
  <c r="N11" i="41"/>
  <c r="N49" i="41"/>
  <c r="N45" i="41"/>
  <c r="O50" i="41"/>
  <c r="N50" i="41"/>
  <c r="O51" i="41"/>
  <c r="K52" i="41"/>
  <c r="O32" i="5"/>
  <c r="O31" i="5"/>
  <c r="O30" i="5"/>
  <c r="O24" i="5"/>
  <c r="O18" i="5"/>
  <c r="O11" i="5"/>
  <c r="O12" i="5"/>
  <c r="O10" i="5"/>
  <c r="E6" i="5"/>
  <c r="M6" i="5" s="1"/>
  <c r="E7" i="5"/>
  <c r="M7" i="5" s="1"/>
  <c r="E9" i="5"/>
  <c r="M9" i="5" s="1"/>
  <c r="E10" i="5"/>
  <c r="M10" i="5" s="1"/>
  <c r="E11" i="5"/>
  <c r="M11" i="5" s="1"/>
  <c r="E12" i="5"/>
  <c r="M12" i="5" s="1"/>
  <c r="E13" i="5"/>
  <c r="M13" i="5" s="1"/>
  <c r="E14" i="5"/>
  <c r="M14" i="5" s="1"/>
  <c r="M16" i="5"/>
  <c r="M17" i="5"/>
  <c r="M18" i="5"/>
  <c r="M19" i="5"/>
  <c r="M20" i="5"/>
  <c r="M22" i="5"/>
  <c r="E24" i="5"/>
  <c r="M24" i="5" s="1"/>
  <c r="E25" i="5"/>
  <c r="M25" i="5" s="1"/>
  <c r="E26" i="5"/>
  <c r="M26" i="5" s="1"/>
  <c r="M31" i="5"/>
  <c r="E32" i="5"/>
  <c r="M32" i="5" s="1"/>
  <c r="E33" i="5"/>
  <c r="M33" i="5" s="1"/>
  <c r="D29" i="5"/>
  <c r="E29" i="5" s="1"/>
  <c r="M29" i="5" s="1"/>
  <c r="D8" i="5"/>
  <c r="L8" i="5" s="1"/>
  <c r="D15" i="5"/>
  <c r="L21" i="5"/>
  <c r="D27" i="5"/>
  <c r="L27" i="5" s="1"/>
  <c r="D33" i="5"/>
  <c r="L33" i="5" s="1"/>
  <c r="E30" i="5"/>
  <c r="M30" i="5" s="1"/>
  <c r="O41" i="41"/>
  <c r="O43" i="41"/>
  <c r="O46" i="41"/>
  <c r="L22" i="41"/>
  <c r="I22" i="41"/>
  <c r="M22" i="41" s="1"/>
  <c r="O21" i="41"/>
  <c r="N21" i="41"/>
  <c r="H21" i="41"/>
  <c r="L21" i="41" s="1"/>
  <c r="H18" i="41"/>
  <c r="J18" i="41"/>
  <c r="K18" i="41"/>
  <c r="O18" i="41" s="1"/>
  <c r="L17" i="41"/>
  <c r="I17" i="41"/>
  <c r="M17" i="41"/>
  <c r="L16" i="41"/>
  <c r="I16" i="41"/>
  <c r="M16" i="41" s="1"/>
  <c r="H12" i="41"/>
  <c r="J12" i="41"/>
  <c r="K12" i="41"/>
  <c r="O12" i="41" s="1"/>
  <c r="M11" i="41"/>
  <c r="L12" i="41"/>
  <c r="G35" i="190"/>
  <c r="F56" i="190"/>
  <c r="G53" i="190"/>
  <c r="L23" i="5"/>
  <c r="F35" i="190"/>
  <c r="F33" i="190"/>
  <c r="G33" i="190"/>
  <c r="F7" i="190"/>
  <c r="G7" i="190"/>
  <c r="F12" i="190"/>
  <c r="F27" i="190" s="1"/>
  <c r="G12" i="190"/>
  <c r="E56" i="190"/>
  <c r="E35" i="190"/>
  <c r="E34" i="190"/>
  <c r="E33" i="190" s="1"/>
  <c r="E7" i="190"/>
  <c r="E29" i="190" s="1"/>
  <c r="E12" i="190"/>
  <c r="M47" i="41"/>
  <c r="M42" i="41"/>
  <c r="I30" i="41"/>
  <c r="I28" i="41"/>
  <c r="I26" i="41"/>
  <c r="M26" i="41" s="1"/>
  <c r="I25" i="41"/>
  <c r="I24" i="41"/>
  <c r="M24" i="41" s="1"/>
  <c r="I23" i="41"/>
  <c r="I15" i="41"/>
  <c r="M15" i="41" s="1"/>
  <c r="I14" i="41"/>
  <c r="I13" i="41"/>
  <c r="I9" i="41"/>
  <c r="M9" i="41"/>
  <c r="I8" i="41"/>
  <c r="I7" i="41"/>
  <c r="I12" i="41" s="1"/>
  <c r="I6" i="41"/>
  <c r="M28" i="41"/>
  <c r="M49" i="41"/>
  <c r="M39" i="41"/>
  <c r="M31" i="41"/>
  <c r="M32" i="41"/>
  <c r="M33" i="41"/>
  <c r="M34" i="41"/>
  <c r="M35" i="41"/>
  <c r="M36" i="41"/>
  <c r="M37" i="41"/>
  <c r="M30" i="41"/>
  <c r="M25" i="41"/>
  <c r="M14" i="41"/>
  <c r="M7" i="41"/>
  <c r="M8" i="41"/>
  <c r="M6" i="41"/>
  <c r="L49" i="41"/>
  <c r="L47" i="41"/>
  <c r="L45" i="41"/>
  <c r="L42" i="41"/>
  <c r="L39" i="41"/>
  <c r="L31" i="41"/>
  <c r="L32" i="41"/>
  <c r="L33" i="41"/>
  <c r="L34" i="41"/>
  <c r="L35" i="41"/>
  <c r="L36" i="41"/>
  <c r="L37" i="41"/>
  <c r="L30" i="41"/>
  <c r="L28" i="41"/>
  <c r="L25" i="41"/>
  <c r="L26" i="41"/>
  <c r="L24" i="41"/>
  <c r="L23" i="41"/>
  <c r="L14" i="41"/>
  <c r="L15" i="41"/>
  <c r="L13" i="41"/>
  <c r="L7" i="41"/>
  <c r="L8" i="41"/>
  <c r="L9" i="41"/>
  <c r="H52" i="41"/>
  <c r="H19" i="41"/>
  <c r="I19" i="41" s="1"/>
  <c r="H27" i="41"/>
  <c r="I27" i="41" s="1"/>
  <c r="L38" i="41"/>
  <c r="D51" i="190"/>
  <c r="D56" i="190" s="1"/>
  <c r="D33" i="190"/>
  <c r="D35" i="190"/>
  <c r="D12" i="190"/>
  <c r="D27" i="190" s="1"/>
  <c r="D7" i="190"/>
  <c r="L29" i="5"/>
  <c r="O29" i="5"/>
  <c r="L41" i="41"/>
  <c r="L43" i="41"/>
  <c r="L50" i="41"/>
  <c r="L48" i="41"/>
  <c r="G33" i="5"/>
  <c r="O33" i="5" s="1"/>
  <c r="K36" i="5"/>
  <c r="D51" i="41"/>
  <c r="L51" i="41" s="1"/>
  <c r="J52" i="41"/>
  <c r="I52" i="41" s="1"/>
  <c r="E43" i="41"/>
  <c r="M43" i="41" s="1"/>
  <c r="G19" i="41"/>
  <c r="O19" i="41" s="1"/>
  <c r="F19" i="41"/>
  <c r="L46" i="41"/>
  <c r="I21" i="41"/>
  <c r="F51" i="41"/>
  <c r="P51" i="41" s="1"/>
  <c r="K54" i="41"/>
  <c r="E8" i="5"/>
  <c r="N8" i="5"/>
  <c r="E38" i="41" l="1"/>
  <c r="M38" i="41" s="1"/>
  <c r="M13" i="41"/>
  <c r="E27" i="190"/>
  <c r="M23" i="41"/>
  <c r="H33" i="190"/>
  <c r="E46" i="41"/>
  <c r="M46" i="41" s="1"/>
  <c r="G28" i="5"/>
  <c r="P41" i="41"/>
  <c r="D29" i="41"/>
  <c r="E29" i="41" s="1"/>
  <c r="P12" i="41"/>
  <c r="K11" i="194"/>
  <c r="I55" i="194"/>
  <c r="I75" i="194" s="1"/>
  <c r="N46" i="41"/>
  <c r="L27" i="41"/>
  <c r="H29" i="41"/>
  <c r="I29" i="41" s="1"/>
  <c r="P29" i="41"/>
  <c r="I18" i="41"/>
  <c r="P18" i="41"/>
  <c r="M21" i="41"/>
  <c r="F28" i="5"/>
  <c r="J68" i="194"/>
  <c r="K68" i="194" s="1"/>
  <c r="G56" i="190"/>
  <c r="H56" i="190" s="1"/>
  <c r="H53" i="190"/>
  <c r="H35" i="190"/>
  <c r="H12" i="190"/>
  <c r="G27" i="190"/>
  <c r="H27" i="190" s="1"/>
  <c r="N33" i="5"/>
  <c r="P33" i="5"/>
  <c r="G34" i="5"/>
  <c r="O34" i="5" s="1"/>
  <c r="P15" i="5"/>
  <c r="N27" i="5"/>
  <c r="P27" i="5"/>
  <c r="N15" i="5"/>
  <c r="P8" i="5"/>
  <c r="E27" i="5"/>
  <c r="M27" i="5" s="1"/>
  <c r="L15" i="5"/>
  <c r="E15" i="5"/>
  <c r="M15" i="5" s="1"/>
  <c r="D28" i="5"/>
  <c r="D34" i="5" s="1"/>
  <c r="L34" i="5" s="1"/>
  <c r="M8" i="5"/>
  <c r="E48" i="41"/>
  <c r="M48" i="41" s="1"/>
  <c r="P48" i="41"/>
  <c r="E51" i="41"/>
  <c r="M51" i="41" s="1"/>
  <c r="G44" i="41"/>
  <c r="O44" i="41" s="1"/>
  <c r="N43" i="41"/>
  <c r="N41" i="41"/>
  <c r="N38" i="41"/>
  <c r="P38" i="41"/>
  <c r="N29" i="41"/>
  <c r="N18" i="41"/>
  <c r="N12" i="41"/>
  <c r="N19" i="41"/>
  <c r="P19" i="41"/>
  <c r="L18" i="41"/>
  <c r="D31" i="190"/>
  <c r="D49" i="190" s="1"/>
  <c r="F29" i="190"/>
  <c r="D29" i="190"/>
  <c r="D30" i="190" s="1"/>
  <c r="G29" i="190"/>
  <c r="F30" i="190"/>
  <c r="M27" i="41"/>
  <c r="E30" i="190"/>
  <c r="N29" i="5"/>
  <c r="M21" i="5"/>
  <c r="E18" i="41"/>
  <c r="M18" i="41" s="1"/>
  <c r="G75" i="194"/>
  <c r="H75" i="194"/>
  <c r="D19" i="41"/>
  <c r="L19" i="41" s="1"/>
  <c r="E12" i="41"/>
  <c r="E19" i="41" s="1"/>
  <c r="M19" i="41" s="1"/>
  <c r="L28" i="5"/>
  <c r="O28" i="5"/>
  <c r="N51" i="41"/>
  <c r="F44" i="41"/>
  <c r="D44" i="41" l="1"/>
  <c r="M29" i="41"/>
  <c r="K55" i="194"/>
  <c r="L29" i="41"/>
  <c r="P44" i="41"/>
  <c r="G52" i="41"/>
  <c r="O52" i="41" s="1"/>
  <c r="E28" i="5"/>
  <c r="G31" i="190"/>
  <c r="G49" i="190" s="1"/>
  <c r="G30" i="190"/>
  <c r="H30" i="190" s="1"/>
  <c r="H29" i="190"/>
  <c r="P28" i="5"/>
  <c r="N28" i="5"/>
  <c r="F34" i="5"/>
  <c r="G36" i="5" s="1"/>
  <c r="E34" i="5"/>
  <c r="M34" i="5" s="1"/>
  <c r="F31" i="190"/>
  <c r="F49" i="190" s="1"/>
  <c r="E31" i="190"/>
  <c r="E49" i="190" s="1"/>
  <c r="J75" i="194"/>
  <c r="K75" i="194" s="1"/>
  <c r="M12" i="41"/>
  <c r="D52" i="41"/>
  <c r="L52" i="41" s="1"/>
  <c r="L44" i="41"/>
  <c r="F52" i="41"/>
  <c r="P52" i="41" s="1"/>
  <c r="N44" i="41"/>
  <c r="E44" i="41"/>
  <c r="M44" i="41" s="1"/>
  <c r="H31" i="190" l="1"/>
  <c r="H49" i="190"/>
  <c r="N34" i="5"/>
  <c r="P34" i="5"/>
  <c r="M28" i="5"/>
  <c r="E52" i="41"/>
  <c r="M52" i="41" s="1"/>
  <c r="N52" i="41"/>
  <c r="G54" i="41"/>
</calcChain>
</file>

<file path=xl/sharedStrings.xml><?xml version="1.0" encoding="utf-8"?>
<sst xmlns="http://schemas.openxmlformats.org/spreadsheetml/2006/main" count="282" uniqueCount="181">
  <si>
    <t>Felújítási kiadások</t>
  </si>
  <si>
    <t>Ingatlanok felújítása</t>
  </si>
  <si>
    <t>Épületek felújítása</t>
  </si>
  <si>
    <t>Egyéb építmények felújítása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</si>
  <si>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</si>
  <si>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</si>
  <si>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</si>
  <si>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</si>
  <si>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Szellemi termékek vásárlása</t>
  </si>
  <si>
    <t>Vagyoni értékű jogok vásárlása</t>
  </si>
  <si>
    <t>Képzőművészeti alkotások vásárlása</t>
  </si>
  <si>
    <t>Hangszerek vásárlása</t>
  </si>
  <si>
    <t>Fejezeti kezelésű előirányzatoknak</t>
  </si>
  <si>
    <t>Beruházási kiadások összesen</t>
  </si>
  <si>
    <t>Beruházási kiadások</t>
  </si>
  <si>
    <t>Helyi önkormányzatoknak és költségvetési szerveinek</t>
  </si>
  <si>
    <t>Felújítási kiadások összesen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</si>
  <si>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</si>
  <si>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</si>
  <si>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</si>
  <si>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</si>
  <si>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</si>
  <si>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</si>
  <si>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</si>
  <si>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</si>
  <si>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</si>
  <si>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</si>
  <si>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</si>
  <si>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</si>
  <si>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</si>
  <si>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</si>
  <si>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</si>
  <si>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</si>
  <si>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</si>
  <si>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Vállalkozásoknak</t>
  </si>
  <si>
    <t>Társulásnak és költségvetési szerveinek</t>
  </si>
  <si>
    <t>K62</t>
  </si>
  <si>
    <t>K621</t>
  </si>
  <si>
    <t>K6214</t>
  </si>
  <si>
    <t>K71</t>
  </si>
  <si>
    <t>K711</t>
  </si>
  <si>
    <t>K71112</t>
  </si>
  <si>
    <t>Bevételek</t>
  </si>
  <si>
    <t>Kiadások</t>
  </si>
  <si>
    <t>Ellátottak pénzbeli juttatásai</t>
  </si>
  <si>
    <t>Felújítások</t>
  </si>
  <si>
    <t>K5121</t>
  </si>
  <si>
    <t>K63</t>
  </si>
  <si>
    <t xml:space="preserve"> Ft-ban</t>
  </si>
  <si>
    <t>Kamatbevételek és más nyereségjellegű bevételek</t>
  </si>
  <si>
    <t>Felhalmozási bevételek</t>
  </si>
  <si>
    <t>Költségvetési bevételek</t>
  </si>
  <si>
    <t>Értékesítési és forgalmi adók (iparűzési)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</si>
  <si>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</si>
  <si>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</si>
  <si>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</si>
  <si>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</si>
  <si>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</si>
  <si>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</si>
  <si>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Gépjárműadók</t>
  </si>
  <si>
    <t>Közhatalmi bevételek összesen</t>
  </si>
  <si>
    <t>Működési bevételek összesen:</t>
  </si>
  <si>
    <t>Kiszámlázott általános forgalmi adó</t>
  </si>
  <si>
    <t>Általános forgalmi adó visszatérítése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</si>
  <si>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</si>
  <si>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</si>
  <si>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</si>
  <si>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</si>
  <si>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</si>
  <si>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</si>
  <si>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</si>
  <si>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</si>
  <si>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</si>
  <si>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</si>
  <si>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</si>
  <si>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Kiküldetések, reklám- és propagandakiadások</t>
  </si>
  <si>
    <t>Dologi kiadások</t>
  </si>
  <si>
    <t>Elvonások és befizetések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</si>
  <si>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</si>
  <si>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</si>
  <si>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</si>
  <si>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</si>
  <si>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</si>
  <si>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</si>
  <si>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</si>
  <si>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</si>
  <si>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</si>
  <si>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</si>
  <si>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</si>
  <si>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Központi, irányítószervi támogatás</t>
  </si>
  <si>
    <t>Belföldi finanszírozás bevételei</t>
  </si>
  <si>
    <t>Mód.ei.</t>
  </si>
  <si>
    <t>Teljesítés</t>
  </si>
  <si>
    <t>Működési célú költségvetési tám.és kiegészítések</t>
  </si>
  <si>
    <t>Felhalmozási célú támogatások áht-n belülről összesen:</t>
  </si>
  <si>
    <t xml:space="preserve">Magánszemélyek jövedelemadója </t>
  </si>
  <si>
    <t>Forgatási célú belföldi értékpapír vásárlása</t>
  </si>
  <si>
    <t>Belföldi értékpapírok vásárlása</t>
  </si>
  <si>
    <t xml:space="preserve"> Eredeti ei.</t>
  </si>
  <si>
    <t>Ei.mód. I.</t>
  </si>
  <si>
    <t>Mód. ei.</t>
  </si>
  <si>
    <t>Abdai Közös Önk. Hivatal</t>
  </si>
  <si>
    <t>Eredeti ei.</t>
  </si>
  <si>
    <t>Összesen Abda - Közös Hiv.</t>
  </si>
  <si>
    <t>Eredeti előirányzat</t>
  </si>
  <si>
    <t>Szolgáltatások ellenértéke (bérleti díjak, sírhely, ravatalozó)</t>
  </si>
  <si>
    <t>Tulajdonosi bevételek (Pannon-Víz)</t>
  </si>
  <si>
    <t>Ellátási díjak (iskola tér. díj, szoc. étk.)</t>
  </si>
  <si>
    <t>Kommunikációs szolgáltatások (internet, telefondíj)</t>
  </si>
  <si>
    <t>Különféle befizetések és egyéb dologi kiadások (ÁFA, kerekítés)</t>
  </si>
  <si>
    <t>Egyéb működési célú kiadások /1,2 pont a 3. mellékletben/</t>
  </si>
  <si>
    <t>Beruházások /4. mellékletben/</t>
  </si>
  <si>
    <t>Egyéb működési célú támogatások bevételei államházt.belül</t>
  </si>
  <si>
    <t>Közvetített szolgáltatások ellenértéke</t>
  </si>
  <si>
    <t>Egyéb tárgyi eszközök értékesítése (traktor)</t>
  </si>
  <si>
    <t>Ingatlanok értékesítése (telek)</t>
  </si>
  <si>
    <t>Ikrény</t>
  </si>
  <si>
    <t>Ikrényi Álatlános Iskola DSK</t>
  </si>
  <si>
    <t>Ikrényi Soprt Egyesület</t>
  </si>
  <si>
    <t>Ikrényi Horgász Egyesület</t>
  </si>
  <si>
    <t>Ikrényi Polgárőrség Egyesülete</t>
  </si>
  <si>
    <t>Ikérnyi Templomért Alapítvány</t>
  </si>
  <si>
    <t>Bursa támogatás</t>
  </si>
  <si>
    <t xml:space="preserve">Ingatlan beszerzés </t>
  </si>
  <si>
    <t>Tartalék</t>
  </si>
  <si>
    <t xml:space="preserve">IKIFE </t>
  </si>
  <si>
    <t>Szolgáltatási kiadások (közüzemi díjak, vásárolt élelmezés, karbantartás, hulladék szállítás, távfelügyelet, üzemorvos, bankköltség)</t>
  </si>
  <si>
    <t>Szakmai anyagok, üzem.anyag, árubeszerzés, készletbeszerzés</t>
  </si>
  <si>
    <t>Egyéb működésicélú támogatás Államh-on belülre</t>
  </si>
  <si>
    <t>Egyéb működésicélú támogatás Államh-on kívülre</t>
  </si>
  <si>
    <t>Vagyoni tipusú adók (kommunális és építmény adó)</t>
  </si>
  <si>
    <t>Egyéb működési bevételek (kerekítés, kiad.visszatérülései )</t>
  </si>
  <si>
    <t>Egyéb működési célú átvett pénzeszközök</t>
  </si>
  <si>
    <t>Működési célú átvett pénzeszközök</t>
  </si>
  <si>
    <t>Beruházási célú áfa</t>
  </si>
  <si>
    <t>Felújítások áfája</t>
  </si>
  <si>
    <t>Felhalmozási céú támogatások mindösszesen</t>
  </si>
  <si>
    <t>Egyéb felhalmozási célú támogatások államh-on belülre</t>
  </si>
  <si>
    <t>Egyéb felhalmozási célú támogatások államh-on kívülre</t>
  </si>
  <si>
    <t>EESZI - fogorvosi ügyelet</t>
  </si>
  <si>
    <t>Helyi önkormányzatok előző évi elszámolásaiból származó kif.</t>
  </si>
  <si>
    <t>PÉNZESZKÖZÁTADÁSOK ÁLLAMHÁZTARTÁSON BELÜLRE</t>
  </si>
  <si>
    <t xml:space="preserve">Elvonások és befizetések MÁK részére </t>
  </si>
  <si>
    <t>Egyéb működési célú támogatásértékű kiadások államh-on belülre</t>
  </si>
  <si>
    <t>Egyéb működési célú  támogatás államh-on kívülre</t>
  </si>
  <si>
    <t>Működési célú pénzeszközátadások</t>
  </si>
  <si>
    <t>Felhalmozási célú pénzeszköz átadások összesen</t>
  </si>
  <si>
    <t xml:space="preserve"> Felhalmozási célú pénzeszközátadások</t>
  </si>
  <si>
    <t>Fogászati alapellátás + isk. eü.</t>
  </si>
  <si>
    <t>Egyéb felhalmozási célú támogagátsok államháztartáson belülre</t>
  </si>
  <si>
    <t>Egyéb felhalmozási célú támogagátsok államháztartáson kívülre</t>
  </si>
  <si>
    <t>Óvoda bővítésre átadott Köznevelési Társulásnak</t>
  </si>
  <si>
    <t>Nagytérségi Hulladékgazdálkodási Társulás önrész (tőke+kamat)</t>
  </si>
  <si>
    <t>Pénzeszköz átadás Abdának</t>
  </si>
  <si>
    <t>Ingatlan vásárlás  Ikrény 067/1. hrsz. Út</t>
  </si>
  <si>
    <t>Temető kerítés beruházás</t>
  </si>
  <si>
    <t xml:space="preserve">Egyéb tárgyi eszközök beszerzése, létesítése </t>
  </si>
  <si>
    <t>Óvoda teakonyha bútor</t>
  </si>
  <si>
    <t>Óvoda konyhai előkészítő szekrény</t>
  </si>
  <si>
    <t>Óvoda négy férőhelyes öltözőszekrény</t>
  </si>
  <si>
    <t>Szűrőaudiométer - Védőnői Szolgálat</t>
  </si>
  <si>
    <t>Óvoda kerítéshez oszlop, tábla, egyéb elemek</t>
  </si>
  <si>
    <t>Üstház, üst, füstcső (falunap)</t>
  </si>
  <si>
    <t>Óvoda hűtő</t>
  </si>
  <si>
    <t>Informatikai eszközök beszerzése, létesítése</t>
  </si>
  <si>
    <t>Óvoda router</t>
  </si>
  <si>
    <t>Óvoda monitor</t>
  </si>
  <si>
    <t>Ram</t>
  </si>
  <si>
    <t>ssd</t>
  </si>
  <si>
    <t>vga kábel</t>
  </si>
  <si>
    <t>Egészségház üvegcsere</t>
  </si>
  <si>
    <t xml:space="preserve">Temető kerítés </t>
  </si>
  <si>
    <t>Egyéb tárgyi eszközök felújítása</t>
  </si>
  <si>
    <t>Fűnyíró traktor felújítása</t>
  </si>
  <si>
    <t>Teherautó felújítása</t>
  </si>
  <si>
    <t>Óvoda bővítés kapcsán átadott pénzeszköz Köznevelési Társulásnak (Abda)</t>
  </si>
  <si>
    <t>Nagytérségi Hulladékgazdálkodási Társulás Önrész</t>
  </si>
  <si>
    <t>FELHALMOZÁSI KIADÁSOK MINDÖSSZESEN</t>
  </si>
  <si>
    <t>IKRÉNY KÖZSÉG ÖNKORMÁNYZATA</t>
  </si>
  <si>
    <t xml:space="preserve">   2019. I. félévi előirányzat  módosítás és teljesítés</t>
  </si>
  <si>
    <t>Elszámolásból származó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</si>
</sst>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3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0" tint="-0.249977111117893"/>
        <bgColor indexed="64"/>
      </patternFill>
    </fill>
    <fill>
      <patternFill patternType="lightTrellis">
        <fgColor theme="0" tint="-0.24994659260841701"/>
        <bgColor indexed="65"/>
      </patternFill>
    </fill>
    <fill>
      <patternFill patternType="lightTrellis">
        <fgColor theme="0" tint="-0.24994659260841701"/>
        <bgColor auto="1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7" borderId="1" applyNumberFormat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" fillId="17" borderId="7" applyNumberFormat="0" applyFon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7" fillId="4" borderId="0" applyNumberFormat="0" applyBorder="0" applyAlignment="0" applyProtection="0"/>
    <xf numFmtId="0" fontId="18" fillId="22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3" fillId="22" borderId="1" applyNumberFormat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0" fontId="24" fillId="0" borderId="10" xfId="0" applyFont="1" applyBorder="1"/>
    <xf numFmtId="0" fontId="3" fillId="0" borderId="10" xfId="0" applyFont="1" applyBorder="1" applyAlignment="1">
      <alignment vertical="top" wrapText="1"/>
    </xf>
    <xf numFmtId="3" fontId="0" fillId="0" borderId="0" xfId="0" applyNumberFormat="1"/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6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vertical="top" wrapText="1"/>
    </xf>
    <xf numFmtId="3" fontId="26" fillId="0" borderId="10" xfId="0" applyNumberFormat="1" applyFont="1" applyBorder="1" applyAlignment="1">
      <alignment horizontal="right" vertical="top" wrapText="1"/>
    </xf>
    <xf numFmtId="0" fontId="0" fillId="0" borderId="10" xfId="0" applyBorder="1" applyAlignment="1">
      <alignment horizontal="center" vertical="top"/>
    </xf>
    <xf numFmtId="0" fontId="30" fillId="0" borderId="10" xfId="0" applyFont="1" applyBorder="1" applyAlignment="1">
      <alignment horizontal="center" vertical="top" wrapText="1"/>
    </xf>
    <xf numFmtId="3" fontId="30" fillId="0" borderId="10" xfId="0" applyNumberFormat="1" applyFont="1" applyBorder="1" applyAlignment="1">
      <alignment horizontal="right" vertical="top" wrapText="1"/>
    </xf>
    <xf numFmtId="0" fontId="0" fillId="0" borderId="10" xfId="0" applyBorder="1"/>
    <xf numFmtId="0" fontId="29" fillId="0" borderId="10" xfId="0" applyFont="1" applyBorder="1"/>
    <xf numFmtId="3" fontId="27" fillId="24" borderId="10" xfId="0" applyNumberFormat="1" applyFont="1" applyFill="1" applyBorder="1" applyAlignment="1">
      <alignment horizontal="right" vertical="center" wrapText="1"/>
    </xf>
    <xf numFmtId="3" fontId="27" fillId="25" borderId="10" xfId="0" applyNumberFormat="1" applyFont="1" applyFill="1" applyBorder="1" applyAlignment="1">
      <alignment horizontal="right" vertical="top" wrapText="1"/>
    </xf>
    <xf numFmtId="3" fontId="27" fillId="24" borderId="10" xfId="0" applyNumberFormat="1" applyFont="1" applyFill="1" applyBorder="1" applyAlignment="1">
      <alignment horizontal="right" vertical="top" wrapText="1"/>
    </xf>
    <xf numFmtId="3" fontId="27" fillId="26" borderId="10" xfId="0" applyNumberFormat="1" applyFont="1" applyFill="1" applyBorder="1" applyAlignment="1">
      <alignment horizontal="right" vertical="center" wrapText="1"/>
    </xf>
    <xf numFmtId="3" fontId="32" fillId="27" borderId="10" xfId="0" applyNumberFormat="1" applyFont="1" applyFill="1" applyBorder="1" applyAlignment="1">
      <alignment horizontal="right"/>
    </xf>
    <xf numFmtId="0" fontId="32" fillId="0" borderId="0" xfId="0" applyFont="1"/>
    <xf numFmtId="0" fontId="28" fillId="0" borderId="0" xfId="0" applyFont="1" applyAlignment="1">
      <alignment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 wrapText="1"/>
    </xf>
    <xf numFmtId="3" fontId="26" fillId="0" borderId="12" xfId="0" applyNumberFormat="1" applyFont="1" applyBorder="1" applyAlignment="1">
      <alignment horizontal="right" vertical="top" wrapText="1"/>
    </xf>
    <xf numFmtId="3" fontId="27" fillId="24" borderId="12" xfId="0" applyNumberFormat="1" applyFont="1" applyFill="1" applyBorder="1" applyAlignment="1">
      <alignment horizontal="right" vertical="center" wrapText="1"/>
    </xf>
    <xf numFmtId="3" fontId="27" fillId="26" borderId="12" xfId="0" applyNumberFormat="1" applyFont="1" applyFill="1" applyBorder="1" applyAlignment="1">
      <alignment horizontal="right" vertical="center" wrapText="1"/>
    </xf>
    <xf numFmtId="3" fontId="26" fillId="0" borderId="16" xfId="0" applyNumberFormat="1" applyFont="1" applyBorder="1" applyAlignment="1">
      <alignment horizontal="right" vertical="top" wrapText="1"/>
    </xf>
    <xf numFmtId="3" fontId="27" fillId="24" borderId="16" xfId="0" applyNumberFormat="1" applyFont="1" applyFill="1" applyBorder="1" applyAlignment="1">
      <alignment horizontal="right" vertical="center" wrapText="1"/>
    </xf>
    <xf numFmtId="3" fontId="27" fillId="26" borderId="16" xfId="0" applyNumberFormat="1" applyFont="1" applyFill="1" applyBorder="1" applyAlignment="1">
      <alignment horizontal="right" vertical="center" wrapText="1"/>
    </xf>
    <xf numFmtId="3" fontId="26" fillId="0" borderId="11" xfId="0" applyNumberFormat="1" applyFont="1" applyBorder="1" applyAlignment="1">
      <alignment horizontal="right" vertical="top" wrapText="1"/>
    </xf>
    <xf numFmtId="3" fontId="27" fillId="24" borderId="11" xfId="0" applyNumberFormat="1" applyFont="1" applyFill="1" applyBorder="1" applyAlignment="1">
      <alignment horizontal="right" vertical="center" wrapText="1"/>
    </xf>
    <xf numFmtId="3" fontId="27" fillId="26" borderId="11" xfId="0" applyNumberFormat="1" applyFont="1" applyFill="1" applyBorder="1" applyAlignment="1">
      <alignment horizontal="right" vertical="center" wrapText="1"/>
    </xf>
    <xf numFmtId="9" fontId="0" fillId="0" borderId="0" xfId="0" applyNumberFormat="1"/>
    <xf numFmtId="0" fontId="26" fillId="0" borderId="10" xfId="0" applyFont="1" applyFill="1" applyBorder="1" applyAlignment="1">
      <alignment vertical="center"/>
    </xf>
    <xf numFmtId="3" fontId="28" fillId="27" borderId="14" xfId="0" applyNumberFormat="1" applyFont="1" applyFill="1" applyBorder="1" applyAlignment="1">
      <alignment horizontal="right"/>
    </xf>
    <xf numFmtId="3" fontId="28" fillId="27" borderId="17" xfId="0" applyNumberFormat="1" applyFont="1" applyFill="1" applyBorder="1" applyAlignment="1">
      <alignment horizontal="right"/>
    </xf>
    <xf numFmtId="3" fontId="28" fillId="27" borderId="18" xfId="0" applyNumberFormat="1" applyFont="1" applyFill="1" applyBorder="1" applyAlignment="1">
      <alignment horizontal="right"/>
    </xf>
    <xf numFmtId="3" fontId="28" fillId="27" borderId="19" xfId="0" applyNumberFormat="1" applyFont="1" applyFill="1" applyBorder="1" applyAlignment="1">
      <alignment horizontal="right"/>
    </xf>
    <xf numFmtId="3" fontId="33" fillId="24" borderId="10" xfId="0" applyNumberFormat="1" applyFont="1" applyFill="1" applyBorder="1" applyAlignment="1">
      <alignment horizontal="center" vertical="center" wrapText="1"/>
    </xf>
    <xf numFmtId="3" fontId="33" fillId="24" borderId="12" xfId="0" applyNumberFormat="1" applyFont="1" applyFill="1" applyBorder="1" applyAlignment="1">
      <alignment horizontal="center" vertical="center" wrapText="1"/>
    </xf>
    <xf numFmtId="3" fontId="33" fillId="24" borderId="16" xfId="0" applyNumberFormat="1" applyFont="1" applyFill="1" applyBorder="1" applyAlignment="1">
      <alignment horizontal="center" vertical="center" wrapText="1"/>
    </xf>
    <xf numFmtId="3" fontId="33" fillId="24" borderId="11" xfId="0" applyNumberFormat="1" applyFont="1" applyFill="1" applyBorder="1" applyAlignment="1">
      <alignment horizontal="center" vertical="center" wrapText="1"/>
    </xf>
    <xf numFmtId="0" fontId="28" fillId="28" borderId="0" xfId="0" applyFont="1" applyFill="1"/>
    <xf numFmtId="3" fontId="33" fillId="28" borderId="10" xfId="0" applyNumberFormat="1" applyFont="1" applyFill="1" applyBorder="1" applyAlignment="1">
      <alignment horizontal="center" vertical="center" wrapText="1"/>
    </xf>
    <xf numFmtId="0" fontId="3" fillId="28" borderId="0" xfId="0" applyFont="1" applyFill="1" applyAlignment="1">
      <alignment vertical="center"/>
    </xf>
    <xf numFmtId="0" fontId="36" fillId="28" borderId="0" xfId="0" applyFont="1" applyFill="1" applyAlignment="1">
      <alignment vertical="center"/>
    </xf>
    <xf numFmtId="0" fontId="36" fillId="28" borderId="0" xfId="0" applyFont="1" applyFill="1" applyAlignment="1">
      <alignment horizontal="center" vertical="center"/>
    </xf>
    <xf numFmtId="3" fontId="35" fillId="28" borderId="0" xfId="0" applyNumberFormat="1" applyFont="1" applyFill="1" applyAlignment="1">
      <alignment horizontal="right" vertical="center"/>
    </xf>
    <xf numFmtId="3" fontId="27" fillId="0" borderId="1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top"/>
    </xf>
    <xf numFmtId="0" fontId="35" fillId="0" borderId="10" xfId="0" applyFont="1" applyFill="1" applyBorder="1" applyAlignment="1">
      <alignment vertical="center" wrapText="1"/>
    </xf>
    <xf numFmtId="3" fontId="35" fillId="0" borderId="10" xfId="0" applyNumberFormat="1" applyFont="1" applyFill="1" applyBorder="1" applyAlignment="1">
      <alignment vertical="center"/>
    </xf>
    <xf numFmtId="0" fontId="36" fillId="0" borderId="10" xfId="0" applyFont="1" applyFill="1" applyBorder="1" applyAlignment="1">
      <alignment horizontal="right" vertical="center" wrapText="1"/>
    </xf>
    <xf numFmtId="0" fontId="36" fillId="0" borderId="10" xfId="0" applyFont="1" applyFill="1" applyBorder="1" applyAlignment="1">
      <alignment horizontal="left" vertical="center" wrapText="1"/>
    </xf>
    <xf numFmtId="41" fontId="36" fillId="0" borderId="10" xfId="0" applyNumberFormat="1" applyFont="1" applyFill="1" applyBorder="1" applyAlignment="1">
      <alignment horizontal="center" vertical="center"/>
    </xf>
    <xf numFmtId="3" fontId="36" fillId="0" borderId="10" xfId="0" applyNumberFormat="1" applyFont="1" applyFill="1" applyBorder="1" applyAlignment="1">
      <alignment vertical="center"/>
    </xf>
    <xf numFmtId="3" fontId="36" fillId="0" borderId="10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vertical="center"/>
    </xf>
    <xf numFmtId="3" fontId="35" fillId="0" borderId="10" xfId="0" applyNumberFormat="1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vertical="center"/>
    </xf>
    <xf numFmtId="3" fontId="36" fillId="0" borderId="10" xfId="0" applyNumberFormat="1" applyFont="1" applyFill="1" applyBorder="1" applyAlignment="1">
      <alignment horizontal="left" vertical="center"/>
    </xf>
    <xf numFmtId="0" fontId="36" fillId="0" borderId="10" xfId="0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/>
    </xf>
    <xf numFmtId="0" fontId="36" fillId="0" borderId="10" xfId="0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horizontal="left" vertical="center"/>
    </xf>
    <xf numFmtId="3" fontId="36" fillId="0" borderId="10" xfId="0" applyNumberFormat="1" applyFont="1" applyFill="1" applyBorder="1" applyAlignment="1">
      <alignment horizontal="left" vertical="center" wrapText="1"/>
    </xf>
    <xf numFmtId="3" fontId="36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5" fillId="29" borderId="10" xfId="0" applyFont="1" applyFill="1" applyBorder="1" applyAlignment="1">
      <alignment vertical="center" wrapText="1"/>
    </xf>
    <xf numFmtId="0" fontId="35" fillId="29" borderId="10" xfId="0" applyFont="1" applyFill="1" applyBorder="1" applyAlignment="1">
      <alignment horizontal="center" vertical="center"/>
    </xf>
    <xf numFmtId="3" fontId="35" fillId="29" borderId="10" xfId="0" applyNumberFormat="1" applyFont="1" applyFill="1" applyBorder="1" applyAlignment="1">
      <alignment vertical="center"/>
    </xf>
    <xf numFmtId="0" fontId="35" fillId="29" borderId="10" xfId="0" applyFont="1" applyFill="1" applyBorder="1" applyAlignment="1">
      <alignment horizontal="left" vertical="center"/>
    </xf>
    <xf numFmtId="41" fontId="36" fillId="29" borderId="10" xfId="0" applyNumberFormat="1" applyFont="1" applyFill="1" applyBorder="1" applyAlignment="1">
      <alignment horizontal="center" vertical="center"/>
    </xf>
    <xf numFmtId="3" fontId="36" fillId="29" borderId="10" xfId="0" applyNumberFormat="1" applyFont="1" applyFill="1" applyBorder="1" applyAlignment="1">
      <alignment vertical="center"/>
    </xf>
    <xf numFmtId="0" fontId="35" fillId="30" borderId="10" xfId="0" applyFont="1" applyFill="1" applyBorder="1" applyAlignment="1">
      <alignment horizontal="center" vertical="center"/>
    </xf>
    <xf numFmtId="3" fontId="35" fillId="30" borderId="10" xfId="0" applyNumberFormat="1" applyFont="1" applyFill="1" applyBorder="1" applyAlignment="1">
      <alignment vertical="center"/>
    </xf>
    <xf numFmtId="0" fontId="35" fillId="25" borderId="10" xfId="0" applyFont="1" applyFill="1" applyBorder="1" applyAlignment="1">
      <alignment horizontal="center" vertical="center"/>
    </xf>
    <xf numFmtId="3" fontId="35" fillId="25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horizontal="right" vertical="center" wrapText="1"/>
    </xf>
    <xf numFmtId="0" fontId="28" fillId="0" borderId="10" xfId="0" applyFont="1" applyBorder="1"/>
    <xf numFmtId="10" fontId="29" fillId="0" borderId="10" xfId="42" applyNumberFormat="1" applyFont="1" applyBorder="1"/>
    <xf numFmtId="10" fontId="28" fillId="0" borderId="10" xfId="42" applyNumberFormat="1" applyFont="1" applyBorder="1"/>
    <xf numFmtId="0" fontId="28" fillId="28" borderId="10" xfId="0" applyFont="1" applyFill="1" applyBorder="1"/>
    <xf numFmtId="10" fontId="3" fillId="0" borderId="10" xfId="42" applyNumberFormat="1" applyFont="1" applyFill="1" applyBorder="1" applyAlignment="1">
      <alignment vertical="center"/>
    </xf>
    <xf numFmtId="3" fontId="27" fillId="31" borderId="10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/>
    </xf>
    <xf numFmtId="0" fontId="37" fillId="0" borderId="10" xfId="0" applyFont="1" applyFill="1" applyBorder="1" applyAlignment="1">
      <alignment horizontal="left" vertical="center"/>
    </xf>
    <xf numFmtId="0" fontId="35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/>
    </xf>
    <xf numFmtId="3" fontId="35" fillId="29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/>
    </xf>
    <xf numFmtId="3" fontId="3" fillId="0" borderId="10" xfId="0" applyNumberFormat="1" applyFont="1" applyFill="1" applyBorder="1" applyAlignment="1">
      <alignment vertical="center"/>
    </xf>
    <xf numFmtId="3" fontId="2" fillId="25" borderId="10" xfId="0" applyNumberFormat="1" applyFont="1" applyFill="1" applyBorder="1" applyAlignment="1">
      <alignment vertical="center"/>
    </xf>
    <xf numFmtId="0" fontId="2" fillId="25" borderId="10" xfId="0" applyFont="1" applyFill="1" applyBorder="1" applyAlignment="1">
      <alignment horizontal="center" vertical="center"/>
    </xf>
    <xf numFmtId="3" fontId="2" fillId="25" borderId="10" xfId="0" applyNumberFormat="1" applyFont="1" applyFill="1" applyBorder="1" applyAlignment="1">
      <alignment horizontal="right" vertical="center"/>
    </xf>
    <xf numFmtId="3" fontId="26" fillId="0" borderId="10" xfId="0" applyNumberFormat="1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vertical="center"/>
    </xf>
    <xf numFmtId="10" fontId="3" fillId="0" borderId="11" xfId="42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0" fillId="0" borderId="10" xfId="0" applyNumberFormat="1" applyBorder="1"/>
    <xf numFmtId="3" fontId="2" fillId="24" borderId="10" xfId="0" applyNumberFormat="1" applyFont="1" applyFill="1" applyBorder="1" applyAlignment="1">
      <alignment vertical="center"/>
    </xf>
    <xf numFmtId="3" fontId="2" fillId="24" borderId="10" xfId="0" applyNumberFormat="1" applyFont="1" applyFill="1" applyBorder="1" applyAlignment="1">
      <alignment horizontal="right" vertical="center"/>
    </xf>
    <xf numFmtId="3" fontId="27" fillId="32" borderId="10" xfId="0" applyNumberFormat="1" applyFont="1" applyFill="1" applyBorder="1" applyAlignment="1">
      <alignment horizontal="right" vertical="center" wrapText="1"/>
    </xf>
    <xf numFmtId="3" fontId="27" fillId="33" borderId="10" xfId="0" applyNumberFormat="1" applyFont="1" applyFill="1" applyBorder="1" applyAlignment="1">
      <alignment horizontal="right" vertical="center" wrapText="1"/>
    </xf>
    <xf numFmtId="3" fontId="28" fillId="27" borderId="10" xfId="0" applyNumberFormat="1" applyFont="1" applyFill="1" applyBorder="1" applyAlignment="1">
      <alignment horizontal="right"/>
    </xf>
    <xf numFmtId="0" fontId="2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0" fontId="2" fillId="24" borderId="10" xfId="0" applyFont="1" applyFill="1" applyBorder="1" applyAlignment="1">
      <alignment horizontal="center" vertical="center" wrapText="1"/>
    </xf>
    <xf numFmtId="3" fontId="2" fillId="24" borderId="10" xfId="0" applyNumberFormat="1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left" vertical="center" wrapText="1"/>
    </xf>
    <xf numFmtId="0" fontId="3" fillId="24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top"/>
    </xf>
    <xf numFmtId="0" fontId="2" fillId="24" borderId="10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right" vertical="center" wrapText="1"/>
    </xf>
    <xf numFmtId="0" fontId="36" fillId="0" borderId="13" xfId="0" applyFont="1" applyFill="1" applyBorder="1" applyAlignment="1">
      <alignment vertical="center"/>
    </xf>
    <xf numFmtId="3" fontId="36" fillId="0" borderId="13" xfId="0" applyNumberFormat="1" applyFont="1" applyFill="1" applyBorder="1" applyAlignment="1">
      <alignment vertical="center"/>
    </xf>
    <xf numFmtId="3" fontId="36" fillId="0" borderId="13" xfId="0" applyNumberFormat="1" applyFont="1" applyFill="1" applyBorder="1" applyAlignment="1">
      <alignment horizontal="right" vertical="center"/>
    </xf>
    <xf numFmtId="10" fontId="3" fillId="0" borderId="13" xfId="42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28" fillId="0" borderId="0" xfId="0" applyFont="1" applyAlignment="1">
      <alignment horizontal="left"/>
    </xf>
    <xf numFmtId="3" fontId="34" fillId="24" borderId="10" xfId="0" applyNumberFormat="1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5" fillId="25" borderId="10" xfId="0" applyFont="1" applyFill="1" applyBorder="1" applyAlignment="1">
      <alignment horizontal="left" vertical="top" wrapText="1"/>
    </xf>
    <xf numFmtId="0" fontId="27" fillId="25" borderId="1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3" fontId="27" fillId="0" borderId="10" xfId="0" applyNumberFormat="1" applyFont="1" applyFill="1" applyBorder="1" applyAlignment="1">
      <alignment horizontal="center" vertical="top" wrapText="1"/>
    </xf>
    <xf numFmtId="0" fontId="32" fillId="27" borderId="10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27" fillId="32" borderId="10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top" wrapText="1"/>
    </xf>
    <xf numFmtId="0" fontId="34" fillId="24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8" fillId="27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7" fillId="33" borderId="10" xfId="0" applyFont="1" applyFill="1" applyBorder="1" applyAlignment="1">
      <alignment horizontal="left" vertical="center" wrapText="1"/>
    </xf>
    <xf numFmtId="3" fontId="34" fillId="24" borderId="20" xfId="0" applyNumberFormat="1" applyFont="1" applyFill="1" applyBorder="1" applyAlignment="1">
      <alignment horizontal="center" vertical="center" wrapText="1"/>
    </xf>
    <xf numFmtId="3" fontId="34" fillId="24" borderId="2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7" fillId="0" borderId="21" xfId="0" applyFont="1" applyFill="1" applyBorder="1" applyAlignment="1">
      <alignment horizontal="left" vertical="center"/>
    </xf>
    <xf numFmtId="0" fontId="37" fillId="0" borderId="11" xfId="0" applyFont="1" applyFill="1" applyBorder="1" applyAlignment="1">
      <alignment horizontal="left" vertical="center"/>
    </xf>
    <xf numFmtId="0" fontId="35" fillId="30" borderId="10" xfId="0" applyFont="1" applyFill="1" applyBorder="1" applyAlignment="1">
      <alignment horizontal="left" vertical="center"/>
    </xf>
    <xf numFmtId="0" fontId="35" fillId="25" borderId="10" xfId="0" applyFont="1" applyFill="1" applyBorder="1" applyAlignment="1">
      <alignment horizontal="left" vertical="center"/>
    </xf>
    <xf numFmtId="0" fontId="36" fillId="29" borderId="10" xfId="0" applyFont="1" applyFill="1" applyBorder="1" applyAlignment="1">
      <alignment horizontal="left" vertical="center"/>
    </xf>
    <xf numFmtId="0" fontId="35" fillId="28" borderId="0" xfId="0" applyFont="1" applyFill="1" applyAlignment="1">
      <alignment horizontal="center" vertical="center"/>
    </xf>
    <xf numFmtId="0" fontId="35" fillId="0" borderId="10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/>
    </xf>
    <xf numFmtId="0" fontId="33" fillId="28" borderId="10" xfId="0" applyFont="1" applyFill="1" applyBorder="1" applyAlignment="1">
      <alignment horizontal="center" vertical="center" wrapText="1"/>
    </xf>
    <xf numFmtId="3" fontId="33" fillId="28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/>
    </xf>
    <xf numFmtId="0" fontId="2" fillId="25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/>
    </xf>
    <xf numFmtId="0" fontId="2" fillId="24" borderId="10" xfId="0" applyFont="1" applyFill="1" applyBorder="1" applyAlignment="1">
      <alignment horizontal="center" vertical="center" wrapText="1"/>
    </xf>
    <xf numFmtId="2" fontId="2" fillId="25" borderId="10" xfId="0" applyNumberFormat="1" applyFont="1" applyFill="1" applyBorder="1" applyAlignment="1">
      <alignment horizontal="left" vertical="center" wrapText="1"/>
    </xf>
    <xf numFmtId="0" fontId="2" fillId="24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3" fontId="3" fillId="0" borderId="10" xfId="0" applyNumberFormat="1" applyFont="1" applyFill="1" applyBorder="1" applyAlignment="1">
      <alignment horizontal="left"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  <cellStyle name="Százalék" xfId="4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 enableFormatConditionsCalculation="0">
    <tabColor indexed="17"/>
  </sheetPr>
  <dimension ref="A1:P54"/>
  <sheetViews>
    <sheetView tabSelected="1" workbookViewId="0">
      <selection activeCell="F38" sqref="F38"/>
    </sheetView>
  </sheetViews>
  <sheetFormatPr defaultRowHeight="12.75" x14ac:dyDescent="0.2"/>
  <cols>
    <col min="1" max="1" width="3.7109375" customWidth="1"/>
    <col min="2" max="2" width="3.140625" customWidth="1"/>
    <col min="3" max="3" width="54.5703125" bestFit="1" customWidth="1"/>
    <col min="4" max="4" width="19.7109375" style="20" customWidth="1"/>
    <col min="5" max="5" width="19.5703125" style="20" customWidth="1"/>
    <col min="6" max="6" width="17.5703125" style="20" customWidth="1"/>
    <col min="7" max="7" width="28.85546875" style="20" customWidth="1"/>
    <col min="8" max="8" width="14.7109375" style="20" hidden="1" customWidth="1"/>
    <col min="9" max="9" width="14.140625" style="20" hidden="1" customWidth="1"/>
    <col min="10" max="11" width="14.5703125" style="20" hidden="1" customWidth="1"/>
    <col min="12" max="12" width="13.7109375" style="20" hidden="1" customWidth="1"/>
    <col min="13" max="14" width="14.140625" style="20" hidden="1" customWidth="1"/>
    <col min="15" max="15" width="10.7109375" style="20" hidden="1" customWidth="1"/>
    <col min="16" max="16" width="14" hidden="1" customWidth="1"/>
  </cols>
  <sheetData>
    <row r="1" spans="1:16" ht="18.75" customHeight="1" x14ac:dyDescent="0.2">
      <c r="A1" s="145" t="s">
        <v>178</v>
      </c>
      <c r="B1" s="145"/>
      <c r="C1" s="145"/>
    </row>
    <row r="2" spans="1:16" ht="17.25" customHeight="1" x14ac:dyDescent="0.2">
      <c r="A2" s="151" t="s">
        <v>179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6" ht="21.75" customHeight="1" x14ac:dyDescent="0.2">
      <c r="A3" s="157" t="s">
        <v>42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6" ht="28.5" customHeight="1" x14ac:dyDescent="0.2">
      <c r="A4" s="159" t="s">
        <v>19</v>
      </c>
      <c r="B4" s="159"/>
      <c r="C4" s="159"/>
      <c r="D4" s="146" t="s">
        <v>116</v>
      </c>
      <c r="E4" s="146"/>
      <c r="F4" s="146"/>
      <c r="G4" s="146"/>
      <c r="H4" s="146" t="s">
        <v>101</v>
      </c>
      <c r="I4" s="146"/>
      <c r="J4" s="146"/>
      <c r="K4" s="146"/>
      <c r="L4" s="146" t="s">
        <v>103</v>
      </c>
      <c r="M4" s="146"/>
      <c r="N4" s="146"/>
      <c r="O4" s="146"/>
      <c r="P4" s="32"/>
    </row>
    <row r="5" spans="1:16" s="21" customFormat="1" ht="36.75" customHeight="1" x14ac:dyDescent="0.2">
      <c r="A5" s="159"/>
      <c r="B5" s="159"/>
      <c r="C5" s="159"/>
      <c r="D5" s="58" t="s">
        <v>98</v>
      </c>
      <c r="E5" s="58" t="s">
        <v>99</v>
      </c>
      <c r="F5" s="58" t="s">
        <v>100</v>
      </c>
      <c r="G5" s="58" t="s">
        <v>92</v>
      </c>
      <c r="H5" s="58" t="s">
        <v>102</v>
      </c>
      <c r="I5" s="58" t="s">
        <v>99</v>
      </c>
      <c r="J5" s="58" t="s">
        <v>91</v>
      </c>
      <c r="K5" s="58" t="s">
        <v>92</v>
      </c>
      <c r="L5" s="58" t="s">
        <v>102</v>
      </c>
      <c r="M5" s="58" t="s">
        <v>99</v>
      </c>
      <c r="N5" s="58" t="s">
        <v>100</v>
      </c>
      <c r="O5" s="58" t="s">
        <v>92</v>
      </c>
      <c r="P5" s="102"/>
    </row>
    <row r="6" spans="1:16" s="21" customFormat="1" ht="21.75" customHeight="1" x14ac:dyDescent="0.2">
      <c r="A6" s="154" t="s">
        <v>20</v>
      </c>
      <c r="B6" s="29"/>
      <c r="C6" s="27" t="s">
        <v>54</v>
      </c>
      <c r="D6" s="28">
        <v>12583447</v>
      </c>
      <c r="E6" s="118">
        <f t="shared" ref="E6:E26" si="0">F6-D6</f>
        <v>0</v>
      </c>
      <c r="F6" s="28">
        <v>12583447</v>
      </c>
      <c r="G6" s="28">
        <v>6845373</v>
      </c>
      <c r="H6" s="28">
        <v>0</v>
      </c>
      <c r="I6" s="28">
        <f>J6-H6</f>
        <v>0</v>
      </c>
      <c r="J6" s="28"/>
      <c r="K6" s="28"/>
      <c r="L6" s="28">
        <f>D6+H6</f>
        <v>12583447</v>
      </c>
      <c r="M6" s="28">
        <f>E6+I6</f>
        <v>0</v>
      </c>
      <c r="N6" s="28">
        <f>F6+J6</f>
        <v>12583447</v>
      </c>
      <c r="O6" s="28">
        <f>G6+K6</f>
        <v>6845373</v>
      </c>
      <c r="P6" s="104">
        <f>+G6/F6</f>
        <v>0.54399823832054917</v>
      </c>
    </row>
    <row r="7" spans="1:16" ht="28.5" customHeight="1" x14ac:dyDescent="0.2">
      <c r="A7" s="154"/>
      <c r="B7" s="29"/>
      <c r="C7" s="27" t="s">
        <v>55</v>
      </c>
      <c r="D7" s="28">
        <v>0</v>
      </c>
      <c r="E7" s="118">
        <f t="shared" si="0"/>
        <v>0</v>
      </c>
      <c r="F7" s="28">
        <v>0</v>
      </c>
      <c r="G7" s="28">
        <v>0</v>
      </c>
      <c r="H7" s="28">
        <v>0</v>
      </c>
      <c r="I7" s="28">
        <f t="shared" ref="I7:I15" si="1">J7-H7</f>
        <v>0</v>
      </c>
      <c r="J7" s="28"/>
      <c r="K7" s="28"/>
      <c r="L7" s="28">
        <f t="shared" ref="L7:L15" si="2">D7+H7</f>
        <v>0</v>
      </c>
      <c r="M7" s="28">
        <f t="shared" ref="M7:M17" si="3">E7+I7</f>
        <v>0</v>
      </c>
      <c r="N7" s="28">
        <f t="shared" ref="N7:O31" si="4">F7+J7</f>
        <v>0</v>
      </c>
      <c r="O7" s="28">
        <f t="shared" ref="O7:O17" si="5">G7+K7</f>
        <v>0</v>
      </c>
      <c r="P7" s="104"/>
    </row>
    <row r="8" spans="1:16" ht="28.5" customHeight="1" x14ac:dyDescent="0.2">
      <c r="A8" s="154"/>
      <c r="B8" s="29"/>
      <c r="C8" s="27" t="s">
        <v>56</v>
      </c>
      <c r="D8" s="28">
        <v>14437887</v>
      </c>
      <c r="E8" s="118">
        <f t="shared" si="0"/>
        <v>0</v>
      </c>
      <c r="F8" s="28">
        <v>14437887</v>
      </c>
      <c r="G8" s="28">
        <v>7507701</v>
      </c>
      <c r="H8" s="28">
        <v>0</v>
      </c>
      <c r="I8" s="28">
        <f t="shared" si="1"/>
        <v>0</v>
      </c>
      <c r="J8" s="28"/>
      <c r="K8" s="28"/>
      <c r="L8" s="28">
        <f t="shared" si="2"/>
        <v>14437887</v>
      </c>
      <c r="M8" s="28">
        <f t="shared" si="3"/>
        <v>0</v>
      </c>
      <c r="N8" s="28">
        <f t="shared" si="4"/>
        <v>14437887</v>
      </c>
      <c r="O8" s="28">
        <f t="shared" si="5"/>
        <v>7507701</v>
      </c>
      <c r="P8" s="104">
        <f t="shared" ref="P8:P52" si="6">+G8/F8</f>
        <v>0.51999998337706899</v>
      </c>
    </row>
    <row r="9" spans="1:16" ht="20.100000000000001" customHeight="1" x14ac:dyDescent="0.2">
      <c r="A9" s="154"/>
      <c r="B9" s="29"/>
      <c r="C9" s="27" t="s">
        <v>57</v>
      </c>
      <c r="D9" s="28">
        <v>2319570</v>
      </c>
      <c r="E9" s="118">
        <f t="shared" si="0"/>
        <v>0</v>
      </c>
      <c r="F9" s="28">
        <v>2319570</v>
      </c>
      <c r="G9" s="28">
        <v>1206179</v>
      </c>
      <c r="H9" s="28">
        <v>0</v>
      </c>
      <c r="I9" s="28">
        <f t="shared" si="1"/>
        <v>0</v>
      </c>
      <c r="J9" s="28"/>
      <c r="K9" s="28"/>
      <c r="L9" s="28">
        <f t="shared" si="2"/>
        <v>2319570</v>
      </c>
      <c r="M9" s="28">
        <f>E9+I9</f>
        <v>0</v>
      </c>
      <c r="N9" s="28">
        <f t="shared" si="4"/>
        <v>2319570</v>
      </c>
      <c r="O9" s="28">
        <f t="shared" si="5"/>
        <v>1206179</v>
      </c>
      <c r="P9" s="104">
        <f t="shared" si="6"/>
        <v>0.52000112089740769</v>
      </c>
    </row>
    <row r="10" spans="1:16" ht="20.100000000000001" customHeight="1" x14ac:dyDescent="0.2">
      <c r="A10" s="154"/>
      <c r="B10" s="29"/>
      <c r="C10" s="27" t="s">
        <v>180</v>
      </c>
      <c r="D10" s="28">
        <v>0</v>
      </c>
      <c r="E10" s="118">
        <f t="shared" si="0"/>
        <v>125183</v>
      </c>
      <c r="F10" s="28">
        <v>125183</v>
      </c>
      <c r="G10" s="28">
        <v>125183</v>
      </c>
      <c r="H10" s="28"/>
      <c r="I10" s="28"/>
      <c r="J10" s="28"/>
      <c r="K10" s="28"/>
      <c r="L10" s="28"/>
      <c r="M10" s="28"/>
      <c r="N10" s="28">
        <f t="shared" si="4"/>
        <v>125183</v>
      </c>
      <c r="O10" s="28">
        <f t="shared" si="5"/>
        <v>125183</v>
      </c>
      <c r="P10" s="104"/>
    </row>
    <row r="11" spans="1:16" ht="20.100000000000001" customHeight="1" x14ac:dyDescent="0.2">
      <c r="A11" s="154"/>
      <c r="B11" s="29"/>
      <c r="C11" s="27" t="s">
        <v>93</v>
      </c>
      <c r="D11" s="28">
        <v>0</v>
      </c>
      <c r="E11" s="118">
        <f t="shared" si="0"/>
        <v>0</v>
      </c>
      <c r="F11" s="28">
        <v>0</v>
      </c>
      <c r="G11" s="28">
        <v>0</v>
      </c>
      <c r="H11" s="28"/>
      <c r="I11" s="28"/>
      <c r="J11" s="28"/>
      <c r="K11" s="28"/>
      <c r="L11" s="28"/>
      <c r="M11" s="28">
        <f t="shared" si="3"/>
        <v>0</v>
      </c>
      <c r="N11" s="28">
        <f t="shared" si="4"/>
        <v>0</v>
      </c>
      <c r="O11" s="28">
        <f t="shared" si="5"/>
        <v>0</v>
      </c>
      <c r="P11" s="104" t="e">
        <f t="shared" si="6"/>
        <v>#DIV/0!</v>
      </c>
    </row>
    <row r="12" spans="1:16" ht="20.100000000000001" customHeight="1" x14ac:dyDescent="0.2">
      <c r="A12" s="154"/>
      <c r="B12" s="150" t="s">
        <v>58</v>
      </c>
      <c r="C12" s="150"/>
      <c r="D12" s="35">
        <f>SUM(D6:D11)</f>
        <v>29340904</v>
      </c>
      <c r="E12" s="35">
        <f t="shared" si="0"/>
        <v>125183</v>
      </c>
      <c r="F12" s="35">
        <f t="shared" ref="F12:K12" si="7">SUM(F6:F11)</f>
        <v>29466087</v>
      </c>
      <c r="G12" s="35">
        <f t="shared" si="7"/>
        <v>15684436</v>
      </c>
      <c r="H12" s="35">
        <f t="shared" si="7"/>
        <v>0</v>
      </c>
      <c r="I12" s="35">
        <f t="shared" si="7"/>
        <v>0</v>
      </c>
      <c r="J12" s="35">
        <f t="shared" si="7"/>
        <v>0</v>
      </c>
      <c r="K12" s="35">
        <f t="shared" si="7"/>
        <v>0</v>
      </c>
      <c r="L12" s="35">
        <f>D12+H12</f>
        <v>29340904</v>
      </c>
      <c r="M12" s="35">
        <f>E12+I12</f>
        <v>125183</v>
      </c>
      <c r="N12" s="35">
        <f t="shared" si="4"/>
        <v>29466087</v>
      </c>
      <c r="O12" s="35">
        <f>G12+K12</f>
        <v>15684436</v>
      </c>
      <c r="P12" s="104">
        <f t="shared" si="6"/>
        <v>0.53228771095395189</v>
      </c>
    </row>
    <row r="13" spans="1:16" ht="18" customHeight="1" x14ac:dyDescent="0.2">
      <c r="A13" s="154"/>
      <c r="B13" s="30"/>
      <c r="C13" s="41" t="s">
        <v>112</v>
      </c>
      <c r="D13" s="31">
        <v>3750969</v>
      </c>
      <c r="E13" s="118">
        <f t="shared" si="0"/>
        <v>0</v>
      </c>
      <c r="F13" s="31">
        <v>3750969</v>
      </c>
      <c r="G13" s="31">
        <v>2177359</v>
      </c>
      <c r="H13" s="31">
        <v>0</v>
      </c>
      <c r="I13" s="28">
        <f t="shared" si="1"/>
        <v>0</v>
      </c>
      <c r="J13" s="31"/>
      <c r="K13" s="31"/>
      <c r="L13" s="28">
        <f t="shared" si="2"/>
        <v>3750969</v>
      </c>
      <c r="M13" s="28">
        <f t="shared" si="3"/>
        <v>0</v>
      </c>
      <c r="N13" s="28">
        <f t="shared" si="4"/>
        <v>3750969</v>
      </c>
      <c r="O13" s="28">
        <f t="shared" si="5"/>
        <v>2177359</v>
      </c>
      <c r="P13" s="104">
        <f t="shared" si="6"/>
        <v>0.58047907087475259</v>
      </c>
    </row>
    <row r="14" spans="1:16" hidden="1" x14ac:dyDescent="0.2">
      <c r="A14" s="154"/>
      <c r="B14" s="30"/>
      <c r="C14" s="24"/>
      <c r="D14" s="31"/>
      <c r="E14" s="68">
        <f t="shared" si="0"/>
        <v>0</v>
      </c>
      <c r="F14" s="31"/>
      <c r="G14" s="31"/>
      <c r="H14" s="31">
        <v>0</v>
      </c>
      <c r="I14" s="28">
        <f t="shared" si="1"/>
        <v>0</v>
      </c>
      <c r="J14" s="31"/>
      <c r="K14" s="31"/>
      <c r="L14" s="28">
        <f t="shared" si="2"/>
        <v>0</v>
      </c>
      <c r="M14" s="28">
        <f t="shared" si="3"/>
        <v>0</v>
      </c>
      <c r="N14" s="28">
        <f t="shared" si="4"/>
        <v>0</v>
      </c>
      <c r="O14" s="28">
        <f t="shared" si="5"/>
        <v>0</v>
      </c>
      <c r="P14" s="104"/>
    </row>
    <row r="15" spans="1:16" hidden="1" x14ac:dyDescent="0.2">
      <c r="A15" s="154"/>
      <c r="B15" s="30"/>
      <c r="C15" s="24"/>
      <c r="D15" s="31"/>
      <c r="E15" s="68">
        <f t="shared" si="0"/>
        <v>0</v>
      </c>
      <c r="F15" s="31"/>
      <c r="G15" s="31"/>
      <c r="H15" s="31">
        <v>0</v>
      </c>
      <c r="I15" s="28">
        <f t="shared" si="1"/>
        <v>0</v>
      </c>
      <c r="J15" s="31"/>
      <c r="K15" s="31"/>
      <c r="L15" s="28">
        <f t="shared" si="2"/>
        <v>0</v>
      </c>
      <c r="M15" s="28">
        <f t="shared" si="3"/>
        <v>0</v>
      </c>
      <c r="N15" s="28">
        <f t="shared" si="4"/>
        <v>0</v>
      </c>
      <c r="O15" s="28">
        <f t="shared" si="5"/>
        <v>0</v>
      </c>
      <c r="P15" s="104"/>
    </row>
    <row r="16" spans="1:16" hidden="1" x14ac:dyDescent="0.2">
      <c r="A16" s="154"/>
      <c r="B16" s="30"/>
      <c r="C16" s="41"/>
      <c r="D16" s="31"/>
      <c r="E16" s="68">
        <f t="shared" si="0"/>
        <v>0</v>
      </c>
      <c r="F16" s="31"/>
      <c r="G16" s="31"/>
      <c r="H16" s="31">
        <v>0</v>
      </c>
      <c r="I16" s="28">
        <f>J16-H16</f>
        <v>0</v>
      </c>
      <c r="J16" s="31"/>
      <c r="K16" s="31"/>
      <c r="L16" s="28">
        <f>D16+H16</f>
        <v>0</v>
      </c>
      <c r="M16" s="28">
        <f t="shared" si="3"/>
        <v>0</v>
      </c>
      <c r="N16" s="28">
        <f t="shared" si="4"/>
        <v>0</v>
      </c>
      <c r="O16" s="28">
        <f t="shared" si="5"/>
        <v>0</v>
      </c>
      <c r="P16" s="104"/>
    </row>
    <row r="17" spans="1:16" hidden="1" x14ac:dyDescent="0.2">
      <c r="A17" s="154"/>
      <c r="B17" s="30"/>
      <c r="C17" s="42"/>
      <c r="D17" s="31"/>
      <c r="E17" s="68">
        <f t="shared" si="0"/>
        <v>0</v>
      </c>
      <c r="F17" s="31"/>
      <c r="G17" s="31"/>
      <c r="H17" s="31">
        <v>0</v>
      </c>
      <c r="I17" s="28">
        <f>J17-H17</f>
        <v>0</v>
      </c>
      <c r="J17" s="31"/>
      <c r="K17" s="31"/>
      <c r="L17" s="28">
        <f>D17+H17</f>
        <v>0</v>
      </c>
      <c r="M17" s="28">
        <f t="shared" si="3"/>
        <v>0</v>
      </c>
      <c r="N17" s="28">
        <f t="shared" si="4"/>
        <v>0</v>
      </c>
      <c r="O17" s="28">
        <f t="shared" si="5"/>
        <v>0</v>
      </c>
      <c r="P17" s="104"/>
    </row>
    <row r="18" spans="1:16" x14ac:dyDescent="0.2">
      <c r="A18" s="154"/>
      <c r="B18" s="150" t="s">
        <v>64</v>
      </c>
      <c r="C18" s="150"/>
      <c r="D18" s="35">
        <f>SUM(D13:D17)</f>
        <v>3750969</v>
      </c>
      <c r="E18" s="35">
        <f>SUM(E13:E17)</f>
        <v>0</v>
      </c>
      <c r="F18" s="35">
        <f t="shared" ref="F18:K18" si="8">SUM(F13:F17)</f>
        <v>3750969</v>
      </c>
      <c r="G18" s="35">
        <f t="shared" si="8"/>
        <v>2177359</v>
      </c>
      <c r="H18" s="35">
        <f t="shared" si="8"/>
        <v>0</v>
      </c>
      <c r="I18" s="35">
        <f t="shared" si="8"/>
        <v>0</v>
      </c>
      <c r="J18" s="35">
        <f t="shared" si="8"/>
        <v>0</v>
      </c>
      <c r="K18" s="35">
        <f t="shared" si="8"/>
        <v>0</v>
      </c>
      <c r="L18" s="35">
        <f>D18+H18</f>
        <v>3750969</v>
      </c>
      <c r="M18" s="35">
        <f>E18+I18</f>
        <v>0</v>
      </c>
      <c r="N18" s="35">
        <f t="shared" si="4"/>
        <v>3750969</v>
      </c>
      <c r="O18" s="35">
        <f t="shared" ref="O18:O23" si="9">G18+K18</f>
        <v>2177359</v>
      </c>
      <c r="P18" s="104">
        <f t="shared" si="6"/>
        <v>0.58047907087475259</v>
      </c>
    </row>
    <row r="19" spans="1:16" s="21" customFormat="1" ht="18.75" customHeight="1" x14ac:dyDescent="0.2">
      <c r="A19" s="154"/>
      <c r="B19" s="148" t="s">
        <v>65</v>
      </c>
      <c r="C19" s="148"/>
      <c r="D19" s="34">
        <f>D12+D18</f>
        <v>33091873</v>
      </c>
      <c r="E19" s="34">
        <f>E12+E18</f>
        <v>125183</v>
      </c>
      <c r="F19" s="34">
        <f>F12+F18</f>
        <v>33217056</v>
      </c>
      <c r="G19" s="34">
        <f>G12+G18</f>
        <v>17861795</v>
      </c>
      <c r="H19" s="34">
        <f>H12+H18</f>
        <v>0</v>
      </c>
      <c r="I19" s="34">
        <f t="shared" ref="I19:I29" si="10">J19-H19</f>
        <v>0</v>
      </c>
      <c r="J19" s="34"/>
      <c r="K19" s="34"/>
      <c r="L19" s="34">
        <f t="shared" ref="L19:M34" si="11">D19+H19</f>
        <v>33091873</v>
      </c>
      <c r="M19" s="34">
        <f>E19+I19</f>
        <v>125183</v>
      </c>
      <c r="N19" s="34">
        <f t="shared" si="4"/>
        <v>33217056</v>
      </c>
      <c r="O19" s="34">
        <f t="shared" si="9"/>
        <v>17861795</v>
      </c>
      <c r="P19" s="104">
        <f t="shared" si="6"/>
        <v>0.53772962299849814</v>
      </c>
    </row>
    <row r="20" spans="1:16" s="25" customFormat="1" ht="22.5" customHeight="1" x14ac:dyDescent="0.2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</row>
    <row r="21" spans="1:16" x14ac:dyDescent="0.2">
      <c r="A21" s="108"/>
      <c r="B21" s="147" t="s">
        <v>94</v>
      </c>
      <c r="C21" s="148"/>
      <c r="D21" s="34">
        <f>D20</f>
        <v>0</v>
      </c>
      <c r="E21" s="34">
        <f>A20</f>
        <v>0</v>
      </c>
      <c r="F21" s="34">
        <f>F20</f>
        <v>0</v>
      </c>
      <c r="G21" s="34">
        <f>G20</f>
        <v>0</v>
      </c>
      <c r="H21" s="34">
        <f>H14+H20</f>
        <v>0</v>
      </c>
      <c r="I21" s="34">
        <f>J21-H21</f>
        <v>0</v>
      </c>
      <c r="J21" s="34"/>
      <c r="K21" s="34"/>
      <c r="L21" s="34">
        <f>D21+H21</f>
        <v>0</v>
      </c>
      <c r="M21" s="34">
        <f>E21+I21</f>
        <v>0</v>
      </c>
      <c r="N21" s="34">
        <f t="shared" si="4"/>
        <v>0</v>
      </c>
      <c r="O21" s="34">
        <f t="shared" si="9"/>
        <v>0</v>
      </c>
      <c r="P21" s="104"/>
    </row>
    <row r="22" spans="1:16" s="25" customFormat="1" ht="22.5" hidden="1" customHeight="1" x14ac:dyDescent="0.2">
      <c r="A22" s="108"/>
      <c r="B22" s="149" t="s">
        <v>95</v>
      </c>
      <c r="C22" s="150"/>
      <c r="D22" s="35"/>
      <c r="E22" s="35">
        <f t="shared" si="0"/>
        <v>0</v>
      </c>
      <c r="F22" s="35">
        <v>0</v>
      </c>
      <c r="G22" s="35">
        <v>0</v>
      </c>
      <c r="H22" s="35">
        <v>0</v>
      </c>
      <c r="I22" s="35">
        <f>J22-H22</f>
        <v>0</v>
      </c>
      <c r="J22" s="35"/>
      <c r="K22" s="35"/>
      <c r="L22" s="35">
        <f>D22+H22</f>
        <v>0</v>
      </c>
      <c r="M22" s="35">
        <f>E22+I22</f>
        <v>0</v>
      </c>
      <c r="N22" s="35">
        <f t="shared" si="4"/>
        <v>0</v>
      </c>
      <c r="O22" s="35">
        <f t="shared" si="9"/>
        <v>0</v>
      </c>
      <c r="P22" s="104"/>
    </row>
    <row r="23" spans="1:16" s="21" customFormat="1" ht="20.100000000000001" customHeight="1" x14ac:dyDescent="0.2">
      <c r="A23" s="154" t="s">
        <v>21</v>
      </c>
      <c r="B23" s="149" t="s">
        <v>130</v>
      </c>
      <c r="C23" s="150"/>
      <c r="D23" s="35">
        <v>5600000</v>
      </c>
      <c r="E23" s="35">
        <f t="shared" si="0"/>
        <v>0</v>
      </c>
      <c r="F23" s="35">
        <v>5600000</v>
      </c>
      <c r="G23" s="35">
        <v>3091003</v>
      </c>
      <c r="H23" s="35">
        <v>0</v>
      </c>
      <c r="I23" s="35">
        <f t="shared" si="10"/>
        <v>0</v>
      </c>
      <c r="J23" s="35"/>
      <c r="K23" s="35"/>
      <c r="L23" s="35">
        <f t="shared" si="11"/>
        <v>5600000</v>
      </c>
      <c r="M23" s="35">
        <f>E23+I23</f>
        <v>0</v>
      </c>
      <c r="N23" s="35">
        <f t="shared" si="4"/>
        <v>5600000</v>
      </c>
      <c r="O23" s="35">
        <f t="shared" si="9"/>
        <v>3091003</v>
      </c>
      <c r="P23" s="104">
        <f t="shared" si="6"/>
        <v>0.55196482142857139</v>
      </c>
    </row>
    <row r="24" spans="1:16" s="21" customFormat="1" ht="20.100000000000001" customHeight="1" x14ac:dyDescent="0.2">
      <c r="A24" s="154"/>
      <c r="B24" s="29" t="s">
        <v>20</v>
      </c>
      <c r="C24" s="27" t="s">
        <v>52</v>
      </c>
      <c r="D24" s="28">
        <v>25000000</v>
      </c>
      <c r="E24" s="118">
        <f t="shared" si="0"/>
        <v>0</v>
      </c>
      <c r="F24" s="28">
        <v>25000000</v>
      </c>
      <c r="G24" s="28">
        <v>13754764</v>
      </c>
      <c r="H24" s="28">
        <v>0</v>
      </c>
      <c r="I24" s="28">
        <f t="shared" si="10"/>
        <v>0</v>
      </c>
      <c r="J24" s="28"/>
      <c r="K24" s="28"/>
      <c r="L24" s="28">
        <f t="shared" si="11"/>
        <v>25000000</v>
      </c>
      <c r="M24" s="28">
        <f t="shared" si="11"/>
        <v>0</v>
      </c>
      <c r="N24" s="28">
        <f t="shared" si="4"/>
        <v>25000000</v>
      </c>
      <c r="O24" s="28">
        <f t="shared" si="4"/>
        <v>13754764</v>
      </c>
      <c r="P24" s="104">
        <f t="shared" si="6"/>
        <v>0.55019056</v>
      </c>
    </row>
    <row r="25" spans="1:16" ht="20.100000000000001" customHeight="1" x14ac:dyDescent="0.2">
      <c r="A25" s="154"/>
      <c r="B25" s="29" t="s">
        <v>21</v>
      </c>
      <c r="C25" s="27" t="s">
        <v>59</v>
      </c>
      <c r="D25" s="28">
        <v>7200000</v>
      </c>
      <c r="E25" s="118">
        <f t="shared" si="0"/>
        <v>0</v>
      </c>
      <c r="F25" s="28">
        <v>7200000</v>
      </c>
      <c r="G25" s="28">
        <v>3768720</v>
      </c>
      <c r="H25" s="28">
        <v>0</v>
      </c>
      <c r="I25" s="28">
        <f t="shared" si="10"/>
        <v>0</v>
      </c>
      <c r="J25" s="28"/>
      <c r="K25" s="28"/>
      <c r="L25" s="28">
        <f t="shared" si="11"/>
        <v>7200000</v>
      </c>
      <c r="M25" s="28">
        <f t="shared" si="11"/>
        <v>0</v>
      </c>
      <c r="N25" s="28">
        <f t="shared" si="4"/>
        <v>7200000</v>
      </c>
      <c r="O25" s="28">
        <f t="shared" si="4"/>
        <v>3768720</v>
      </c>
      <c r="P25" s="104">
        <f t="shared" si="6"/>
        <v>0.52343333333333331</v>
      </c>
    </row>
    <row r="26" spans="1:16" ht="20.100000000000001" hidden="1" customHeight="1" x14ac:dyDescent="0.2">
      <c r="A26" s="154"/>
      <c r="B26" s="29" t="s">
        <v>22</v>
      </c>
      <c r="C26" s="27"/>
      <c r="D26" s="28"/>
      <c r="E26" s="68">
        <f t="shared" si="0"/>
        <v>0</v>
      </c>
      <c r="F26" s="28"/>
      <c r="G26" s="28"/>
      <c r="H26" s="28">
        <v>0</v>
      </c>
      <c r="I26" s="28">
        <f t="shared" si="10"/>
        <v>0</v>
      </c>
      <c r="J26" s="28"/>
      <c r="K26" s="28"/>
      <c r="L26" s="28">
        <f t="shared" si="11"/>
        <v>0</v>
      </c>
      <c r="M26" s="28">
        <f t="shared" si="11"/>
        <v>0</v>
      </c>
      <c r="N26" s="28">
        <f t="shared" si="4"/>
        <v>0</v>
      </c>
      <c r="O26" s="28">
        <f t="shared" si="4"/>
        <v>0</v>
      </c>
      <c r="P26" s="104"/>
    </row>
    <row r="27" spans="1:16" ht="20.100000000000001" customHeight="1" x14ac:dyDescent="0.2">
      <c r="A27" s="154"/>
      <c r="B27" s="150" t="s">
        <v>87</v>
      </c>
      <c r="C27" s="150"/>
      <c r="D27" s="35">
        <f>SUM(D24:D26)</f>
        <v>32200000</v>
      </c>
      <c r="E27" s="35">
        <f t="shared" ref="E27:E29" si="12">F27-D27</f>
        <v>0</v>
      </c>
      <c r="F27" s="35">
        <f>SUM(F24:F26)</f>
        <v>32200000</v>
      </c>
      <c r="G27" s="35">
        <f>SUM(G24:G26)</f>
        <v>17523484</v>
      </c>
      <c r="H27" s="35">
        <f>SUM(H24:H26)</f>
        <v>0</v>
      </c>
      <c r="I27" s="35">
        <f t="shared" si="10"/>
        <v>0</v>
      </c>
      <c r="J27" s="35"/>
      <c r="K27" s="35"/>
      <c r="L27" s="35">
        <f t="shared" si="11"/>
        <v>32200000</v>
      </c>
      <c r="M27" s="35">
        <f>E27+I27</f>
        <v>0</v>
      </c>
      <c r="N27" s="35">
        <f t="shared" si="4"/>
        <v>32200000</v>
      </c>
      <c r="O27" s="35">
        <f>G27+K27</f>
        <v>17523484</v>
      </c>
      <c r="P27" s="104">
        <f t="shared" si="6"/>
        <v>0.54420757763975158</v>
      </c>
    </row>
    <row r="28" spans="1:16" ht="20.100000000000001" customHeight="1" x14ac:dyDescent="0.2">
      <c r="A28" s="154"/>
      <c r="B28" s="150" t="s">
        <v>53</v>
      </c>
      <c r="C28" s="150"/>
      <c r="D28" s="35">
        <v>0</v>
      </c>
      <c r="E28" s="35">
        <f t="shared" si="12"/>
        <v>126486</v>
      </c>
      <c r="F28" s="35">
        <v>126486</v>
      </c>
      <c r="G28" s="35">
        <v>126486</v>
      </c>
      <c r="H28" s="35">
        <v>0</v>
      </c>
      <c r="I28" s="35">
        <f t="shared" si="10"/>
        <v>0</v>
      </c>
      <c r="J28" s="35"/>
      <c r="K28" s="35"/>
      <c r="L28" s="35">
        <f t="shared" si="11"/>
        <v>0</v>
      </c>
      <c r="M28" s="35">
        <f>E28+I28</f>
        <v>126486</v>
      </c>
      <c r="N28" s="35">
        <f t="shared" si="4"/>
        <v>126486</v>
      </c>
      <c r="O28" s="35">
        <f>G28+K28</f>
        <v>126486</v>
      </c>
      <c r="P28" s="104">
        <f t="shared" si="6"/>
        <v>1</v>
      </c>
    </row>
    <row r="29" spans="1:16" s="21" customFormat="1" ht="18.75" customHeight="1" x14ac:dyDescent="0.2">
      <c r="A29" s="154"/>
      <c r="B29" s="148" t="s">
        <v>60</v>
      </c>
      <c r="C29" s="148"/>
      <c r="D29" s="34">
        <f>D23+D27+D28+D22</f>
        <v>37800000</v>
      </c>
      <c r="E29" s="34">
        <f t="shared" si="12"/>
        <v>126486</v>
      </c>
      <c r="F29" s="34">
        <f>F23+F27+F28+F22</f>
        <v>37926486</v>
      </c>
      <c r="G29" s="34">
        <f>G23+G27+G28+G22</f>
        <v>20740973</v>
      </c>
      <c r="H29" s="34">
        <f>H23+H27+H28</f>
        <v>0</v>
      </c>
      <c r="I29" s="34">
        <f t="shared" si="10"/>
        <v>0</v>
      </c>
      <c r="J29" s="34"/>
      <c r="K29" s="34">
        <v>0</v>
      </c>
      <c r="L29" s="34">
        <f t="shared" si="11"/>
        <v>37800000</v>
      </c>
      <c r="M29" s="34">
        <f>E29+I29</f>
        <v>126486</v>
      </c>
      <c r="N29" s="34">
        <f t="shared" si="4"/>
        <v>37926486</v>
      </c>
      <c r="O29" s="34">
        <f>G29+K29</f>
        <v>20740973</v>
      </c>
      <c r="P29" s="104">
        <f t="shared" si="6"/>
        <v>0.54687304803297621</v>
      </c>
    </row>
    <row r="30" spans="1:16" s="25" customFormat="1" ht="18" customHeight="1" x14ac:dyDescent="0.2">
      <c r="A30" s="154" t="s">
        <v>22</v>
      </c>
      <c r="B30" s="32"/>
      <c r="C30" s="27" t="s">
        <v>105</v>
      </c>
      <c r="D30" s="28">
        <v>10400000</v>
      </c>
      <c r="E30" s="28">
        <f t="shared" ref="E30:E42" si="13">F30-D30</f>
        <v>0</v>
      </c>
      <c r="F30" s="28">
        <v>10400000</v>
      </c>
      <c r="G30" s="28">
        <v>8155407</v>
      </c>
      <c r="H30" s="28">
        <v>0</v>
      </c>
      <c r="I30" s="28">
        <f>J30-H30</f>
        <v>0</v>
      </c>
      <c r="J30" s="28"/>
      <c r="K30" s="28"/>
      <c r="L30" s="28">
        <f t="shared" ref="L30:M42" si="14">D30+H30</f>
        <v>10400000</v>
      </c>
      <c r="M30" s="28">
        <f t="shared" si="11"/>
        <v>0</v>
      </c>
      <c r="N30" s="28">
        <f t="shared" ref="N30:O42" si="15">F30+J30</f>
        <v>10400000</v>
      </c>
      <c r="O30" s="28">
        <f t="shared" si="4"/>
        <v>8155407</v>
      </c>
      <c r="P30" s="104">
        <f t="shared" si="6"/>
        <v>0.78417375</v>
      </c>
    </row>
    <row r="31" spans="1:16" x14ac:dyDescent="0.2">
      <c r="A31" s="154"/>
      <c r="B31" s="32"/>
      <c r="C31" s="27" t="s">
        <v>113</v>
      </c>
      <c r="D31" s="28">
        <v>2000000</v>
      </c>
      <c r="E31" s="28">
        <f t="shared" si="13"/>
        <v>0</v>
      </c>
      <c r="F31" s="28">
        <v>2000000</v>
      </c>
      <c r="G31" s="28">
        <v>438223</v>
      </c>
      <c r="H31" s="28"/>
      <c r="I31" s="28"/>
      <c r="J31" s="28"/>
      <c r="K31" s="28"/>
      <c r="L31" s="28">
        <f t="shared" si="14"/>
        <v>2000000</v>
      </c>
      <c r="M31" s="28">
        <f t="shared" si="11"/>
        <v>0</v>
      </c>
      <c r="N31" s="28">
        <f t="shared" si="15"/>
        <v>2000000</v>
      </c>
      <c r="O31" s="28">
        <f t="shared" si="4"/>
        <v>438223</v>
      </c>
      <c r="P31" s="104">
        <f t="shared" si="6"/>
        <v>0.21911149999999999</v>
      </c>
    </row>
    <row r="32" spans="1:16" hidden="1" x14ac:dyDescent="0.2">
      <c r="A32" s="154"/>
      <c r="B32" s="32"/>
      <c r="C32" s="53" t="s">
        <v>106</v>
      </c>
      <c r="D32" s="28"/>
      <c r="E32" s="28">
        <f t="shared" si="13"/>
        <v>0</v>
      </c>
      <c r="F32" s="28"/>
      <c r="G32" s="28"/>
      <c r="H32" s="28"/>
      <c r="I32" s="28"/>
      <c r="J32" s="28"/>
      <c r="K32" s="28"/>
      <c r="L32" s="28">
        <f t="shared" si="14"/>
        <v>0</v>
      </c>
      <c r="M32" s="28">
        <f t="shared" si="11"/>
        <v>0</v>
      </c>
      <c r="N32" s="28">
        <f t="shared" si="15"/>
        <v>0</v>
      </c>
      <c r="O32" s="28">
        <f t="shared" si="15"/>
        <v>0</v>
      </c>
      <c r="P32" s="104"/>
    </row>
    <row r="33" spans="1:16" ht="20.100000000000001" customHeight="1" x14ac:dyDescent="0.2">
      <c r="A33" s="154"/>
      <c r="B33" s="32"/>
      <c r="C33" s="53" t="s">
        <v>107</v>
      </c>
      <c r="D33" s="28">
        <v>2000000</v>
      </c>
      <c r="E33" s="28">
        <f t="shared" si="13"/>
        <v>0</v>
      </c>
      <c r="F33" s="28">
        <v>2000000</v>
      </c>
      <c r="G33" s="28">
        <v>1810196</v>
      </c>
      <c r="H33" s="28"/>
      <c r="I33" s="28"/>
      <c r="J33" s="28"/>
      <c r="K33" s="28"/>
      <c r="L33" s="28">
        <f t="shared" si="14"/>
        <v>2000000</v>
      </c>
      <c r="M33" s="28">
        <f t="shared" si="11"/>
        <v>0</v>
      </c>
      <c r="N33" s="28">
        <f t="shared" si="15"/>
        <v>2000000</v>
      </c>
      <c r="O33" s="28">
        <f t="shared" si="15"/>
        <v>1810196</v>
      </c>
      <c r="P33" s="104">
        <f t="shared" si="6"/>
        <v>0.90509799999999996</v>
      </c>
    </row>
    <row r="34" spans="1:16" ht="20.100000000000001" customHeight="1" x14ac:dyDescent="0.2">
      <c r="A34" s="154"/>
      <c r="B34" s="32"/>
      <c r="C34" s="27" t="s">
        <v>62</v>
      </c>
      <c r="D34" s="28">
        <v>700000</v>
      </c>
      <c r="E34" s="28">
        <f t="shared" si="13"/>
        <v>0</v>
      </c>
      <c r="F34" s="28">
        <v>700000</v>
      </c>
      <c r="G34" s="28">
        <v>712767</v>
      </c>
      <c r="H34" s="28"/>
      <c r="I34" s="28"/>
      <c r="J34" s="28"/>
      <c r="K34" s="28"/>
      <c r="L34" s="28">
        <f t="shared" si="14"/>
        <v>700000</v>
      </c>
      <c r="M34" s="28">
        <f t="shared" si="11"/>
        <v>0</v>
      </c>
      <c r="N34" s="28">
        <f t="shared" si="15"/>
        <v>700000</v>
      </c>
      <c r="O34" s="28">
        <f t="shared" si="15"/>
        <v>712767</v>
      </c>
      <c r="P34" s="104">
        <f t="shared" si="6"/>
        <v>1.0182385714285713</v>
      </c>
    </row>
    <row r="35" spans="1:16" ht="20.100000000000001" customHeight="1" x14ac:dyDescent="0.2">
      <c r="A35" s="154"/>
      <c r="B35" s="32"/>
      <c r="C35" s="27" t="s">
        <v>63</v>
      </c>
      <c r="D35" s="28">
        <v>0</v>
      </c>
      <c r="E35" s="28">
        <f t="shared" si="13"/>
        <v>75062</v>
      </c>
      <c r="F35" s="28">
        <v>75062</v>
      </c>
      <c r="G35" s="28">
        <v>75062</v>
      </c>
      <c r="H35" s="28"/>
      <c r="I35" s="28"/>
      <c r="J35" s="28"/>
      <c r="K35" s="28"/>
      <c r="L35" s="28">
        <f t="shared" si="14"/>
        <v>0</v>
      </c>
      <c r="M35" s="28">
        <f t="shared" si="14"/>
        <v>75062</v>
      </c>
      <c r="N35" s="28">
        <f t="shared" si="15"/>
        <v>75062</v>
      </c>
      <c r="O35" s="28">
        <f t="shared" si="15"/>
        <v>75062</v>
      </c>
      <c r="P35" s="104"/>
    </row>
    <row r="36" spans="1:16" ht="20.100000000000001" customHeight="1" x14ac:dyDescent="0.2">
      <c r="A36" s="154"/>
      <c r="B36" s="33"/>
      <c r="C36" s="27" t="s">
        <v>49</v>
      </c>
      <c r="D36" s="28">
        <v>0</v>
      </c>
      <c r="E36" s="28">
        <f t="shared" si="13"/>
        <v>0</v>
      </c>
      <c r="F36" s="28">
        <v>0</v>
      </c>
      <c r="G36" s="28">
        <v>0</v>
      </c>
      <c r="H36" s="28"/>
      <c r="I36" s="28"/>
      <c r="J36" s="28"/>
      <c r="K36" s="28"/>
      <c r="L36" s="28">
        <f t="shared" si="14"/>
        <v>0</v>
      </c>
      <c r="M36" s="28">
        <f t="shared" si="14"/>
        <v>0</v>
      </c>
      <c r="N36" s="28">
        <f t="shared" si="15"/>
        <v>0</v>
      </c>
      <c r="O36" s="28">
        <f t="shared" si="15"/>
        <v>0</v>
      </c>
      <c r="P36" s="104"/>
    </row>
    <row r="37" spans="1:16" s="22" customFormat="1" ht="20.100000000000001" customHeight="1" x14ac:dyDescent="0.2">
      <c r="A37" s="154"/>
      <c r="B37" s="32"/>
      <c r="C37" s="27" t="s">
        <v>131</v>
      </c>
      <c r="D37" s="28">
        <v>0</v>
      </c>
      <c r="E37" s="28">
        <f t="shared" si="13"/>
        <v>11924</v>
      </c>
      <c r="F37" s="28">
        <f>10000+1924</f>
        <v>11924</v>
      </c>
      <c r="G37" s="28">
        <f>10000+1961</f>
        <v>11961</v>
      </c>
      <c r="H37" s="28"/>
      <c r="I37" s="28"/>
      <c r="J37" s="28"/>
      <c r="K37" s="28"/>
      <c r="L37" s="28">
        <f t="shared" si="14"/>
        <v>0</v>
      </c>
      <c r="M37" s="28">
        <f t="shared" si="14"/>
        <v>11924</v>
      </c>
      <c r="N37" s="28">
        <f t="shared" si="15"/>
        <v>11924</v>
      </c>
      <c r="O37" s="28">
        <f t="shared" si="15"/>
        <v>11961</v>
      </c>
      <c r="P37" s="104"/>
    </row>
    <row r="38" spans="1:16" ht="20.100000000000001" customHeight="1" x14ac:dyDescent="0.2">
      <c r="A38" s="154"/>
      <c r="B38" s="156" t="s">
        <v>61</v>
      </c>
      <c r="C38" s="156"/>
      <c r="D38" s="36">
        <f>SUM(D30:D37)</f>
        <v>15100000</v>
      </c>
      <c r="E38" s="36">
        <f>SUM(E30:E37)</f>
        <v>86986</v>
      </c>
      <c r="F38" s="36">
        <f>SUM(F30:F37)</f>
        <v>15186986</v>
      </c>
      <c r="G38" s="36">
        <f>SUM(G30:G37)</f>
        <v>11203616</v>
      </c>
      <c r="H38" s="36"/>
      <c r="I38" s="34"/>
      <c r="J38" s="36"/>
      <c r="K38" s="36"/>
      <c r="L38" s="34">
        <f>D38+H38</f>
        <v>15100000</v>
      </c>
      <c r="M38" s="34">
        <f>E38+I38</f>
        <v>86986</v>
      </c>
      <c r="N38" s="34">
        <f>F38+J38</f>
        <v>15186986</v>
      </c>
      <c r="O38" s="34">
        <f>G38+K38</f>
        <v>11203616</v>
      </c>
      <c r="P38" s="104">
        <f t="shared" si="6"/>
        <v>0.73771161703843013</v>
      </c>
    </row>
    <row r="39" spans="1:16" ht="20.100000000000001" customHeight="1" x14ac:dyDescent="0.2">
      <c r="A39" s="154" t="s">
        <v>23</v>
      </c>
      <c r="B39" s="32"/>
      <c r="C39" s="27" t="s">
        <v>115</v>
      </c>
      <c r="D39" s="28">
        <v>0</v>
      </c>
      <c r="E39" s="28">
        <f t="shared" si="13"/>
        <v>175900</v>
      </c>
      <c r="F39" s="28">
        <v>175900</v>
      </c>
      <c r="G39" s="28">
        <v>175900</v>
      </c>
      <c r="H39" s="28"/>
      <c r="I39" s="28"/>
      <c r="J39" s="28"/>
      <c r="K39" s="28"/>
      <c r="L39" s="28">
        <f t="shared" si="14"/>
        <v>0</v>
      </c>
      <c r="M39" s="28">
        <f t="shared" si="14"/>
        <v>175900</v>
      </c>
      <c r="N39" s="28">
        <f t="shared" si="15"/>
        <v>175900</v>
      </c>
      <c r="O39" s="28">
        <f t="shared" si="15"/>
        <v>175900</v>
      </c>
      <c r="P39" s="104">
        <f t="shared" si="6"/>
        <v>1</v>
      </c>
    </row>
    <row r="40" spans="1:16" ht="20.25" hidden="1" customHeight="1" x14ac:dyDescent="0.2">
      <c r="A40" s="154"/>
      <c r="B40" s="32"/>
      <c r="C40" s="27" t="s">
        <v>114</v>
      </c>
      <c r="D40" s="28"/>
      <c r="E40" s="28">
        <f t="shared" si="13"/>
        <v>0</v>
      </c>
      <c r="F40" s="28"/>
      <c r="G40" s="28"/>
      <c r="H40" s="28"/>
      <c r="I40" s="28"/>
      <c r="J40" s="28"/>
      <c r="K40" s="28"/>
      <c r="L40" s="28"/>
      <c r="M40" s="28"/>
      <c r="N40" s="28">
        <f t="shared" si="15"/>
        <v>0</v>
      </c>
      <c r="O40" s="28">
        <f t="shared" si="15"/>
        <v>0</v>
      </c>
      <c r="P40" s="104"/>
    </row>
    <row r="41" spans="1:16" ht="20.25" customHeight="1" x14ac:dyDescent="0.2">
      <c r="A41" s="154"/>
      <c r="B41" s="156" t="s">
        <v>50</v>
      </c>
      <c r="C41" s="156"/>
      <c r="D41" s="36">
        <f>SUM(D39)</f>
        <v>0</v>
      </c>
      <c r="E41" s="34">
        <f>SUM(E39:E40)</f>
        <v>175900</v>
      </c>
      <c r="F41" s="36">
        <f>SUM(F39:F40)</f>
        <v>175900</v>
      </c>
      <c r="G41" s="36">
        <f>SUM(G39:G40)</f>
        <v>175900</v>
      </c>
      <c r="H41" s="36"/>
      <c r="I41" s="34"/>
      <c r="J41" s="36"/>
      <c r="K41" s="36"/>
      <c r="L41" s="34">
        <f>D41+H41</f>
        <v>0</v>
      </c>
      <c r="M41" s="34">
        <f>E41+I41</f>
        <v>175900</v>
      </c>
      <c r="N41" s="34">
        <f>F41+J41</f>
        <v>175900</v>
      </c>
      <c r="O41" s="36">
        <f>G41+K41</f>
        <v>175900</v>
      </c>
      <c r="P41" s="104">
        <f t="shared" si="6"/>
        <v>1</v>
      </c>
    </row>
    <row r="42" spans="1:16" ht="32.25" hidden="1" customHeight="1" x14ac:dyDescent="0.2">
      <c r="A42" s="154" t="s">
        <v>24</v>
      </c>
      <c r="B42" s="32"/>
      <c r="C42" s="27" t="s">
        <v>132</v>
      </c>
      <c r="D42" s="28">
        <v>0</v>
      </c>
      <c r="E42" s="28">
        <f t="shared" si="13"/>
        <v>0</v>
      </c>
      <c r="F42" s="28">
        <v>0</v>
      </c>
      <c r="G42" s="28">
        <v>0</v>
      </c>
      <c r="H42" s="28"/>
      <c r="I42" s="28"/>
      <c r="J42" s="28"/>
      <c r="K42" s="28"/>
      <c r="L42" s="28">
        <f t="shared" si="14"/>
        <v>0</v>
      </c>
      <c r="M42" s="28">
        <f t="shared" si="14"/>
        <v>0</v>
      </c>
      <c r="N42" s="28">
        <f t="shared" si="15"/>
        <v>0</v>
      </c>
      <c r="O42" s="28">
        <f t="shared" si="15"/>
        <v>0</v>
      </c>
      <c r="P42" s="104" t="e">
        <f t="shared" si="6"/>
        <v>#DIV/0!</v>
      </c>
    </row>
    <row r="43" spans="1:16" ht="20.100000000000001" customHeight="1" x14ac:dyDescent="0.2">
      <c r="A43" s="154"/>
      <c r="B43" s="158" t="s">
        <v>133</v>
      </c>
      <c r="C43" s="156"/>
      <c r="D43" s="36">
        <f>SUM(D42)</f>
        <v>0</v>
      </c>
      <c r="E43" s="34">
        <f t="shared" ref="E43:E52" si="16">F43-D43</f>
        <v>0</v>
      </c>
      <c r="F43" s="36">
        <f>SUM(F42)</f>
        <v>0</v>
      </c>
      <c r="G43" s="36">
        <f>SUM(G42)</f>
        <v>0</v>
      </c>
      <c r="H43" s="36"/>
      <c r="I43" s="34"/>
      <c r="J43" s="36"/>
      <c r="K43" s="36"/>
      <c r="L43" s="34">
        <f t="shared" ref="L43:M51" si="17">D43+H43</f>
        <v>0</v>
      </c>
      <c r="M43" s="34">
        <f>E43+I43</f>
        <v>0</v>
      </c>
      <c r="N43" s="34">
        <f t="shared" ref="N43:O51" si="18">F43+J43</f>
        <v>0</v>
      </c>
      <c r="O43" s="36">
        <f>G43+K43</f>
        <v>0</v>
      </c>
      <c r="P43" s="104"/>
    </row>
    <row r="44" spans="1:16" ht="20.100000000000001" customHeight="1" x14ac:dyDescent="0.2">
      <c r="A44" s="155" t="s">
        <v>51</v>
      </c>
      <c r="B44" s="155"/>
      <c r="C44" s="155"/>
      <c r="D44" s="125">
        <f>D19+D29+D38+D41+D43+D21</f>
        <v>85991873</v>
      </c>
      <c r="E44" s="125">
        <f t="shared" si="16"/>
        <v>514555</v>
      </c>
      <c r="F44" s="125">
        <f>F19+F29+F38+F41+F43+F21</f>
        <v>86506428</v>
      </c>
      <c r="G44" s="125">
        <f>G19+G29+G38+G41+G43+G21</f>
        <v>49982284</v>
      </c>
      <c r="H44" s="37"/>
      <c r="I44" s="37"/>
      <c r="J44" s="37"/>
      <c r="K44" s="37"/>
      <c r="L44" s="37">
        <f t="shared" si="17"/>
        <v>85991873</v>
      </c>
      <c r="M44" s="37">
        <f>E44+I44</f>
        <v>514555</v>
      </c>
      <c r="N44" s="37">
        <f t="shared" si="18"/>
        <v>86506428</v>
      </c>
      <c r="O44" s="37">
        <f>G44+K44</f>
        <v>49982284</v>
      </c>
      <c r="P44" s="104">
        <f t="shared" si="6"/>
        <v>0.57778693624940791</v>
      </c>
    </row>
    <row r="45" spans="1:16" s="23" customFormat="1" ht="24.75" hidden="1" customHeight="1" x14ac:dyDescent="0.2">
      <c r="A45" s="154" t="s">
        <v>29</v>
      </c>
      <c r="B45" s="32"/>
      <c r="C45" s="27" t="s">
        <v>67</v>
      </c>
      <c r="D45" s="28">
        <v>0</v>
      </c>
      <c r="E45" s="28">
        <f t="shared" si="16"/>
        <v>0</v>
      </c>
      <c r="F45" s="28">
        <v>0</v>
      </c>
      <c r="G45" s="28">
        <v>0</v>
      </c>
      <c r="H45" s="28"/>
      <c r="I45" s="28"/>
      <c r="J45" s="28"/>
      <c r="K45" s="28"/>
      <c r="L45" s="28">
        <f t="shared" si="17"/>
        <v>0</v>
      </c>
      <c r="M45" s="28">
        <f t="shared" si="17"/>
        <v>0</v>
      </c>
      <c r="N45" s="28">
        <f t="shared" si="18"/>
        <v>0</v>
      </c>
      <c r="O45" s="28">
        <f t="shared" si="18"/>
        <v>0</v>
      </c>
      <c r="P45" s="104"/>
    </row>
    <row r="46" spans="1:16" ht="17.25" customHeight="1" x14ac:dyDescent="0.2">
      <c r="A46" s="154"/>
      <c r="B46" s="156" t="s">
        <v>66</v>
      </c>
      <c r="C46" s="156"/>
      <c r="D46" s="36">
        <f>SUM(D45)</f>
        <v>0</v>
      </c>
      <c r="E46" s="34">
        <f t="shared" si="16"/>
        <v>0</v>
      </c>
      <c r="F46" s="36">
        <f>SUM(F45)</f>
        <v>0</v>
      </c>
      <c r="G46" s="36">
        <f>SUM(G45)</f>
        <v>0</v>
      </c>
      <c r="H46" s="36"/>
      <c r="I46" s="34"/>
      <c r="J46" s="36"/>
      <c r="K46" s="36"/>
      <c r="L46" s="34">
        <f t="shared" si="17"/>
        <v>0</v>
      </c>
      <c r="M46" s="34">
        <f>E46+I46</f>
        <v>0</v>
      </c>
      <c r="N46" s="34">
        <f t="shared" si="18"/>
        <v>0</v>
      </c>
      <c r="O46" s="34">
        <f t="shared" ref="O46:O52" si="19">G46+K46</f>
        <v>0</v>
      </c>
      <c r="P46" s="104"/>
    </row>
    <row r="47" spans="1:16" ht="18.75" customHeight="1" x14ac:dyDescent="0.2">
      <c r="A47" s="154" t="s">
        <v>31</v>
      </c>
      <c r="B47" s="32"/>
      <c r="C47" s="27" t="s">
        <v>88</v>
      </c>
      <c r="D47" s="28">
        <v>33048454</v>
      </c>
      <c r="E47" s="28">
        <f t="shared" si="16"/>
        <v>0</v>
      </c>
      <c r="F47" s="28">
        <v>33048454</v>
      </c>
      <c r="G47" s="28">
        <v>33048454</v>
      </c>
      <c r="H47" s="28"/>
      <c r="I47" s="28"/>
      <c r="J47" s="28"/>
      <c r="K47" s="28"/>
      <c r="L47" s="28">
        <f t="shared" si="17"/>
        <v>33048454</v>
      </c>
      <c r="M47" s="28">
        <f t="shared" si="17"/>
        <v>0</v>
      </c>
      <c r="N47" s="28">
        <f t="shared" si="18"/>
        <v>33048454</v>
      </c>
      <c r="O47" s="28">
        <f t="shared" si="19"/>
        <v>33048454</v>
      </c>
      <c r="P47" s="104">
        <f t="shared" si="6"/>
        <v>1</v>
      </c>
    </row>
    <row r="48" spans="1:16" ht="15" customHeight="1" x14ac:dyDescent="0.2">
      <c r="A48" s="154"/>
      <c r="B48" s="156" t="s">
        <v>68</v>
      </c>
      <c r="C48" s="156"/>
      <c r="D48" s="36">
        <f>SUM(D47)</f>
        <v>33048454</v>
      </c>
      <c r="E48" s="34">
        <f t="shared" si="16"/>
        <v>0</v>
      </c>
      <c r="F48" s="36">
        <f>SUM(F47)</f>
        <v>33048454</v>
      </c>
      <c r="G48" s="36">
        <f>SUM(G47)</f>
        <v>33048454</v>
      </c>
      <c r="H48" s="36"/>
      <c r="I48" s="34"/>
      <c r="J48" s="36"/>
      <c r="K48" s="36"/>
      <c r="L48" s="34">
        <f t="shared" si="17"/>
        <v>33048454</v>
      </c>
      <c r="M48" s="34">
        <f>E48+I48</f>
        <v>0</v>
      </c>
      <c r="N48" s="34">
        <f t="shared" si="18"/>
        <v>33048454</v>
      </c>
      <c r="O48" s="34">
        <f t="shared" si="19"/>
        <v>33048454</v>
      </c>
      <c r="P48" s="104">
        <f t="shared" si="6"/>
        <v>1</v>
      </c>
    </row>
    <row r="49" spans="1:16" ht="17.25" hidden="1" customHeight="1" x14ac:dyDescent="0.2">
      <c r="A49" s="154" t="s">
        <v>32</v>
      </c>
      <c r="B49" s="32"/>
      <c r="C49" s="27" t="s">
        <v>89</v>
      </c>
      <c r="D49" s="28">
        <v>0</v>
      </c>
      <c r="E49" s="28">
        <f t="shared" si="16"/>
        <v>0</v>
      </c>
      <c r="F49" s="28"/>
      <c r="G49" s="28"/>
      <c r="H49" s="28"/>
      <c r="I49" s="28"/>
      <c r="J49" s="28"/>
      <c r="K49" s="28"/>
      <c r="L49" s="28">
        <f t="shared" si="17"/>
        <v>0</v>
      </c>
      <c r="M49" s="28">
        <f t="shared" si="17"/>
        <v>0</v>
      </c>
      <c r="N49" s="28">
        <f t="shared" si="18"/>
        <v>0</v>
      </c>
      <c r="O49" s="28">
        <f t="shared" si="19"/>
        <v>0</v>
      </c>
      <c r="P49" s="104"/>
    </row>
    <row r="50" spans="1:16" ht="15.75" customHeight="1" x14ac:dyDescent="0.2">
      <c r="A50" s="154"/>
      <c r="B50" s="156" t="s">
        <v>90</v>
      </c>
      <c r="C50" s="156"/>
      <c r="D50" s="36"/>
      <c r="E50" s="34">
        <f t="shared" si="16"/>
        <v>0</v>
      </c>
      <c r="F50" s="36"/>
      <c r="G50" s="36">
        <v>0</v>
      </c>
      <c r="H50" s="36"/>
      <c r="I50" s="34"/>
      <c r="J50" s="36"/>
      <c r="K50" s="36"/>
      <c r="L50" s="34">
        <f t="shared" si="17"/>
        <v>0</v>
      </c>
      <c r="M50" s="34">
        <f>E50+I50</f>
        <v>0</v>
      </c>
      <c r="N50" s="34">
        <f t="shared" si="18"/>
        <v>0</v>
      </c>
      <c r="O50" s="34">
        <f t="shared" si="19"/>
        <v>0</v>
      </c>
      <c r="P50" s="104"/>
    </row>
    <row r="51" spans="1:16" ht="18" customHeight="1" x14ac:dyDescent="0.2">
      <c r="A51" s="155" t="s">
        <v>69</v>
      </c>
      <c r="B51" s="155"/>
      <c r="C51" s="155"/>
      <c r="D51" s="125">
        <f>D46+D48+D50</f>
        <v>33048454</v>
      </c>
      <c r="E51" s="125">
        <f t="shared" si="16"/>
        <v>0</v>
      </c>
      <c r="F51" s="125">
        <f>F46+F48+F50</f>
        <v>33048454</v>
      </c>
      <c r="G51" s="125">
        <f>G46+G48+G50</f>
        <v>33048454</v>
      </c>
      <c r="H51" s="37"/>
      <c r="I51" s="37"/>
      <c r="J51" s="37"/>
      <c r="K51" s="37"/>
      <c r="L51" s="37">
        <f t="shared" si="17"/>
        <v>33048454</v>
      </c>
      <c r="M51" s="37">
        <f>E51+I51</f>
        <v>0</v>
      </c>
      <c r="N51" s="37">
        <f t="shared" si="18"/>
        <v>33048454</v>
      </c>
      <c r="O51" s="37">
        <f t="shared" si="19"/>
        <v>33048454</v>
      </c>
      <c r="P51" s="104">
        <f t="shared" si="6"/>
        <v>1</v>
      </c>
    </row>
    <row r="52" spans="1:16" s="25" customFormat="1" ht="21.75" customHeight="1" x14ac:dyDescent="0.25">
      <c r="A52" s="153" t="s">
        <v>70</v>
      </c>
      <c r="B52" s="153"/>
      <c r="C52" s="153"/>
      <c r="D52" s="38">
        <f>D44+D51</f>
        <v>119040327</v>
      </c>
      <c r="E52" s="38">
        <f t="shared" si="16"/>
        <v>514555</v>
      </c>
      <c r="F52" s="38">
        <f>F44+F51</f>
        <v>119554882</v>
      </c>
      <c r="G52" s="38">
        <f>G44+G51</f>
        <v>83030738</v>
      </c>
      <c r="H52" s="38">
        <f>H44+H51</f>
        <v>0</v>
      </c>
      <c r="I52" s="38">
        <f>J52-H52</f>
        <v>0</v>
      </c>
      <c r="J52" s="38">
        <f>J44+J51</f>
        <v>0</v>
      </c>
      <c r="K52" s="38">
        <f>K44+K51</f>
        <v>0</v>
      </c>
      <c r="L52" s="38">
        <f>D52+H52</f>
        <v>119040327</v>
      </c>
      <c r="M52" s="38">
        <f>E52+I52</f>
        <v>514555</v>
      </c>
      <c r="N52" s="38">
        <f>F52+J52</f>
        <v>119554882</v>
      </c>
      <c r="O52" s="38">
        <f t="shared" si="19"/>
        <v>83030738</v>
      </c>
      <c r="P52" s="104">
        <f t="shared" si="6"/>
        <v>0.69449893313432398</v>
      </c>
    </row>
    <row r="53" spans="1:16" s="39" customFormat="1" ht="22.5" customHeight="1" x14ac:dyDescent="0.25">
      <c r="A53"/>
      <c r="B53"/>
      <c r="C5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7.25" customHeight="1" x14ac:dyDescent="0.2">
      <c r="G54" s="52">
        <f>(G52/F52)</f>
        <v>0.69449893313432398</v>
      </c>
      <c r="K54" s="52" t="e">
        <f>(K52/J52)</f>
        <v>#DIV/0!</v>
      </c>
    </row>
  </sheetData>
  <mergeCells count="34">
    <mergeCell ref="A30:A38"/>
    <mergeCell ref="B23:C23"/>
    <mergeCell ref="B27:C27"/>
    <mergeCell ref="A23:A29"/>
    <mergeCell ref="B29:C29"/>
    <mergeCell ref="B28:C28"/>
    <mergeCell ref="B19:C19"/>
    <mergeCell ref="A52:C52"/>
    <mergeCell ref="A45:A46"/>
    <mergeCell ref="A47:A48"/>
    <mergeCell ref="A44:C44"/>
    <mergeCell ref="B50:C50"/>
    <mergeCell ref="A49:A50"/>
    <mergeCell ref="A51:C51"/>
    <mergeCell ref="B46:C46"/>
    <mergeCell ref="B48:C48"/>
    <mergeCell ref="B43:C43"/>
    <mergeCell ref="A42:A43"/>
    <mergeCell ref="A39:A41"/>
    <mergeCell ref="B41:C41"/>
    <mergeCell ref="B38:C38"/>
    <mergeCell ref="A1:C1"/>
    <mergeCell ref="D4:G4"/>
    <mergeCell ref="H4:K4"/>
    <mergeCell ref="B21:C21"/>
    <mergeCell ref="B22:C22"/>
    <mergeCell ref="A2:O2"/>
    <mergeCell ref="A20:P20"/>
    <mergeCell ref="L4:O4"/>
    <mergeCell ref="A3:O3"/>
    <mergeCell ref="A4:C5"/>
    <mergeCell ref="B12:C12"/>
    <mergeCell ref="B18:C18"/>
    <mergeCell ref="A6:A19"/>
  </mergeCells>
  <phoneticPr fontId="0" type="noConversion"/>
  <printOptions horizontalCentered="1"/>
  <pageMargins left="0.25" right="0.25" top="0.75" bottom="0.75" header="0.3" footer="0.3"/>
  <pageSetup paperSize="9" scale="55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 enableFormatConditionsCalculation="0">
    <tabColor indexed="11"/>
  </sheetPr>
  <dimension ref="A1:P36"/>
  <sheetViews>
    <sheetView view="pageBreakPreview" topLeftCell="A16" zoomScaleSheetLayoutView="100" workbookViewId="0">
      <selection activeCell="G32" sqref="G32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6.7109375" customWidth="1"/>
    <col min="5" max="5" width="18.5703125" customWidth="1"/>
    <col min="6" max="6" width="23.28515625" customWidth="1"/>
    <col min="7" max="7" width="22.7109375" customWidth="1"/>
    <col min="8" max="11" width="14.5703125" hidden="1" customWidth="1"/>
    <col min="12" max="12" width="11.140625" hidden="1" customWidth="1"/>
    <col min="13" max="15" width="14.5703125" hidden="1" customWidth="1"/>
    <col min="16" max="16" width="8.7109375" hidden="1" customWidth="1"/>
  </cols>
  <sheetData>
    <row r="1" spans="1:16" ht="18.75" customHeight="1" x14ac:dyDescent="0.2">
      <c r="A1" s="145" t="str">
        <f>+'1. Bevételek'!A1:C1</f>
        <v>IKRÉNY KÖZSÉG ÖNKORMÁNYZATA</v>
      </c>
      <c r="B1" s="145"/>
      <c r="C1" s="145"/>
    </row>
    <row r="2" spans="1:16" ht="21.75" customHeight="1" x14ac:dyDescent="0.2">
      <c r="A2" s="151" t="str">
        <f>+'1. Bevételek'!A2:O2</f>
        <v xml:space="preserve">   2019. I. félévi előirányzat  módosítás és teljesítés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6" ht="28.5" customHeight="1" thickBot="1" x14ac:dyDescent="0.25">
      <c r="A3" s="157" t="s">
        <v>43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6" s="21" customFormat="1" ht="36.75" customHeight="1" x14ac:dyDescent="0.2">
      <c r="A4" s="159" t="s">
        <v>19</v>
      </c>
      <c r="B4" s="159"/>
      <c r="C4" s="159"/>
      <c r="D4" s="146" t="s">
        <v>116</v>
      </c>
      <c r="E4" s="146"/>
      <c r="F4" s="146"/>
      <c r="G4" s="146"/>
      <c r="H4" s="164" t="s">
        <v>101</v>
      </c>
      <c r="I4" s="164"/>
      <c r="J4" s="164"/>
      <c r="K4" s="165"/>
      <c r="L4" s="164" t="s">
        <v>103</v>
      </c>
      <c r="M4" s="164"/>
      <c r="N4" s="164"/>
      <c r="O4" s="164"/>
      <c r="P4" s="102"/>
    </row>
    <row r="5" spans="1:16" s="21" customFormat="1" ht="21.75" customHeight="1" x14ac:dyDescent="0.2">
      <c r="A5" s="159"/>
      <c r="B5" s="159"/>
      <c r="C5" s="159"/>
      <c r="D5" s="58" t="s">
        <v>98</v>
      </c>
      <c r="E5" s="58" t="s">
        <v>99</v>
      </c>
      <c r="F5" s="58" t="s">
        <v>100</v>
      </c>
      <c r="G5" s="58" t="s">
        <v>92</v>
      </c>
      <c r="H5" s="61" t="s">
        <v>102</v>
      </c>
      <c r="I5" s="58" t="s">
        <v>99</v>
      </c>
      <c r="J5" s="58" t="s">
        <v>91</v>
      </c>
      <c r="K5" s="60" t="s">
        <v>92</v>
      </c>
      <c r="L5" s="61" t="s">
        <v>102</v>
      </c>
      <c r="M5" s="58" t="s">
        <v>99</v>
      </c>
      <c r="N5" s="58" t="s">
        <v>100</v>
      </c>
      <c r="O5" s="59" t="s">
        <v>92</v>
      </c>
      <c r="P5" s="102"/>
    </row>
    <row r="6" spans="1:16" s="22" customFormat="1" ht="20.100000000000001" customHeight="1" x14ac:dyDescent="0.2">
      <c r="A6" s="160" t="s">
        <v>20</v>
      </c>
      <c r="B6" s="26"/>
      <c r="C6" s="27" t="s">
        <v>72</v>
      </c>
      <c r="D6" s="28">
        <v>19165934</v>
      </c>
      <c r="E6" s="28">
        <f>F6-D6</f>
        <v>194638</v>
      </c>
      <c r="F6" s="28">
        <v>19360572</v>
      </c>
      <c r="G6" s="28">
        <v>9242078</v>
      </c>
      <c r="H6" s="49"/>
      <c r="I6" s="28"/>
      <c r="J6" s="28"/>
      <c r="K6" s="46"/>
      <c r="L6" s="49">
        <f t="shared" ref="L6:M8" si="0">D6+H6</f>
        <v>19165934</v>
      </c>
      <c r="M6" s="28">
        <f t="shared" si="0"/>
        <v>194638</v>
      </c>
      <c r="N6" s="28">
        <f t="shared" ref="N6:O29" si="1">F6+J6</f>
        <v>19360572</v>
      </c>
      <c r="O6" s="43">
        <f>G6+K6</f>
        <v>9242078</v>
      </c>
      <c r="P6" s="103">
        <f>+G6/F6</f>
        <v>0.47736595798925774</v>
      </c>
    </row>
    <row r="7" spans="1:16" s="22" customFormat="1" ht="20.100000000000001" customHeight="1" x14ac:dyDescent="0.2">
      <c r="A7" s="160"/>
      <c r="B7" s="26"/>
      <c r="C7" s="27" t="s">
        <v>73</v>
      </c>
      <c r="D7" s="28">
        <v>9717572</v>
      </c>
      <c r="E7" s="28">
        <f>F7-D7</f>
        <v>30920</v>
      </c>
      <c r="F7" s="28">
        <v>9748492</v>
      </c>
      <c r="G7" s="28">
        <v>4222628</v>
      </c>
      <c r="H7" s="49"/>
      <c r="I7" s="28"/>
      <c r="J7" s="28"/>
      <c r="K7" s="46"/>
      <c r="L7" s="49">
        <f t="shared" si="0"/>
        <v>9717572</v>
      </c>
      <c r="M7" s="28">
        <f t="shared" si="0"/>
        <v>30920</v>
      </c>
      <c r="N7" s="28">
        <f t="shared" si="1"/>
        <v>9748492</v>
      </c>
      <c r="O7" s="43">
        <f>G7+K7</f>
        <v>4222628</v>
      </c>
      <c r="P7" s="103">
        <f t="shared" ref="P7:P34" si="2">+G7/F7</f>
        <v>0.43315704623853618</v>
      </c>
    </row>
    <row r="8" spans="1:16" s="25" customFormat="1" ht="20.100000000000001" customHeight="1" x14ac:dyDescent="0.2">
      <c r="A8" s="160"/>
      <c r="B8" s="148" t="s">
        <v>71</v>
      </c>
      <c r="C8" s="148"/>
      <c r="D8" s="34">
        <f>SUM(D6:D7)</f>
        <v>28883506</v>
      </c>
      <c r="E8" s="34">
        <f>SUM(E6:E7)</f>
        <v>225558</v>
      </c>
      <c r="F8" s="34">
        <f>SUM(F6:F7)</f>
        <v>29109064</v>
      </c>
      <c r="G8" s="34">
        <f>SUM(G6:G7)</f>
        <v>13464706</v>
      </c>
      <c r="H8" s="50"/>
      <c r="I8" s="34"/>
      <c r="J8" s="34"/>
      <c r="K8" s="47"/>
      <c r="L8" s="50">
        <f t="shared" si="0"/>
        <v>28883506</v>
      </c>
      <c r="M8" s="34">
        <f t="shared" si="0"/>
        <v>225558</v>
      </c>
      <c r="N8" s="34">
        <f t="shared" si="1"/>
        <v>29109064</v>
      </c>
      <c r="O8" s="44">
        <f t="shared" ref="O8:O20" si="3">G8+K8</f>
        <v>13464706</v>
      </c>
      <c r="P8" s="103">
        <f t="shared" si="2"/>
        <v>0.46256059624589785</v>
      </c>
    </row>
    <row r="9" spans="1:16" s="25" customFormat="1" ht="20.100000000000001" customHeight="1" x14ac:dyDescent="0.2">
      <c r="A9" s="128" t="s">
        <v>21</v>
      </c>
      <c r="B9" s="148" t="s">
        <v>74</v>
      </c>
      <c r="C9" s="148"/>
      <c r="D9" s="34">
        <v>5632283</v>
      </c>
      <c r="E9" s="34">
        <f t="shared" ref="E9:E14" si="4">F9-D9</f>
        <v>0</v>
      </c>
      <c r="F9" s="34">
        <v>5632283</v>
      </c>
      <c r="G9" s="34">
        <v>2246335</v>
      </c>
      <c r="H9" s="50"/>
      <c r="I9" s="34"/>
      <c r="J9" s="34"/>
      <c r="K9" s="47"/>
      <c r="L9" s="50">
        <f t="shared" ref="L9:L14" si="5">D9+H9</f>
        <v>5632283</v>
      </c>
      <c r="M9" s="34">
        <f t="shared" ref="M9:M15" si="6">E9+I9</f>
        <v>0</v>
      </c>
      <c r="N9" s="34">
        <f t="shared" si="1"/>
        <v>5632283</v>
      </c>
      <c r="O9" s="44">
        <f t="shared" si="3"/>
        <v>2246335</v>
      </c>
      <c r="P9" s="103">
        <f t="shared" si="2"/>
        <v>0.39883205442624242</v>
      </c>
    </row>
    <row r="10" spans="1:16" s="22" customFormat="1" ht="27" customHeight="1" x14ac:dyDescent="0.2">
      <c r="A10" s="154" t="s">
        <v>22</v>
      </c>
      <c r="B10" s="26"/>
      <c r="C10" s="27" t="s">
        <v>127</v>
      </c>
      <c r="D10" s="28">
        <v>9321458</v>
      </c>
      <c r="E10" s="28">
        <f t="shared" si="4"/>
        <v>0</v>
      </c>
      <c r="F10" s="28">
        <v>9321458</v>
      </c>
      <c r="G10" s="28">
        <v>4920335</v>
      </c>
      <c r="H10" s="49"/>
      <c r="I10" s="28"/>
      <c r="J10" s="28"/>
      <c r="K10" s="46"/>
      <c r="L10" s="49">
        <f t="shared" si="5"/>
        <v>9321458</v>
      </c>
      <c r="M10" s="28">
        <f t="shared" si="6"/>
        <v>0</v>
      </c>
      <c r="N10" s="28">
        <f t="shared" si="1"/>
        <v>9321458</v>
      </c>
      <c r="O10" s="43">
        <f t="shared" si="3"/>
        <v>4920335</v>
      </c>
      <c r="P10" s="103">
        <f t="shared" si="2"/>
        <v>0.52785036418122577</v>
      </c>
    </row>
    <row r="11" spans="1:16" s="22" customFormat="1" ht="20.100000000000001" customHeight="1" x14ac:dyDescent="0.2">
      <c r="A11" s="154"/>
      <c r="B11" s="26"/>
      <c r="C11" s="27" t="s">
        <v>108</v>
      </c>
      <c r="D11" s="28">
        <v>1641800</v>
      </c>
      <c r="E11" s="28">
        <f t="shared" si="4"/>
        <v>228316</v>
      </c>
      <c r="F11" s="28">
        <v>1870116</v>
      </c>
      <c r="G11" s="28">
        <v>707771</v>
      </c>
      <c r="H11" s="49"/>
      <c r="I11" s="28"/>
      <c r="J11" s="28"/>
      <c r="K11" s="46"/>
      <c r="L11" s="49">
        <f t="shared" si="5"/>
        <v>1641800</v>
      </c>
      <c r="M11" s="28">
        <f t="shared" si="6"/>
        <v>228316</v>
      </c>
      <c r="N11" s="28">
        <f t="shared" si="1"/>
        <v>1870116</v>
      </c>
      <c r="O11" s="43">
        <f t="shared" si="3"/>
        <v>707771</v>
      </c>
      <c r="P11" s="103">
        <f t="shared" si="2"/>
        <v>0.37846368888347032</v>
      </c>
    </row>
    <row r="12" spans="1:16" s="22" customFormat="1" ht="39" customHeight="1" x14ac:dyDescent="0.2">
      <c r="A12" s="154"/>
      <c r="B12" s="26"/>
      <c r="C12" s="27" t="s">
        <v>126</v>
      </c>
      <c r="D12" s="28">
        <v>28890000</v>
      </c>
      <c r="E12" s="28">
        <f t="shared" si="4"/>
        <v>990159</v>
      </c>
      <c r="F12" s="28">
        <v>29880159</v>
      </c>
      <c r="G12" s="28">
        <v>17449334</v>
      </c>
      <c r="H12" s="49"/>
      <c r="I12" s="28"/>
      <c r="J12" s="28"/>
      <c r="K12" s="46"/>
      <c r="L12" s="49">
        <f t="shared" si="5"/>
        <v>28890000</v>
      </c>
      <c r="M12" s="28">
        <f t="shared" si="6"/>
        <v>990159</v>
      </c>
      <c r="N12" s="28">
        <f t="shared" si="1"/>
        <v>29880159</v>
      </c>
      <c r="O12" s="43">
        <f t="shared" si="3"/>
        <v>17449334</v>
      </c>
      <c r="P12" s="103">
        <f t="shared" si="2"/>
        <v>0.58397728070991861</v>
      </c>
    </row>
    <row r="13" spans="1:16" s="22" customFormat="1" ht="20.100000000000001" customHeight="1" x14ac:dyDescent="0.2">
      <c r="A13" s="154"/>
      <c r="B13" s="26"/>
      <c r="C13" s="27" t="s">
        <v>75</v>
      </c>
      <c r="D13" s="28">
        <v>0</v>
      </c>
      <c r="E13" s="28">
        <f t="shared" si="4"/>
        <v>0</v>
      </c>
      <c r="F13" s="28">
        <v>0</v>
      </c>
      <c r="G13" s="28">
        <v>0</v>
      </c>
      <c r="H13" s="49"/>
      <c r="I13" s="28"/>
      <c r="J13" s="28"/>
      <c r="K13" s="46"/>
      <c r="L13" s="49">
        <f t="shared" si="5"/>
        <v>0</v>
      </c>
      <c r="M13" s="28">
        <f t="shared" si="6"/>
        <v>0</v>
      </c>
      <c r="N13" s="28">
        <f t="shared" si="1"/>
        <v>0</v>
      </c>
      <c r="O13" s="43">
        <f t="shared" si="3"/>
        <v>0</v>
      </c>
      <c r="P13" s="103" t="e">
        <f t="shared" si="2"/>
        <v>#DIV/0!</v>
      </c>
    </row>
    <row r="14" spans="1:16" s="22" customFormat="1" ht="20.100000000000001" customHeight="1" x14ac:dyDescent="0.2">
      <c r="A14" s="154"/>
      <c r="B14" s="26"/>
      <c r="C14" s="27" t="s">
        <v>109</v>
      </c>
      <c r="D14" s="28">
        <v>11249715</v>
      </c>
      <c r="E14" s="28">
        <f t="shared" si="4"/>
        <v>535930</v>
      </c>
      <c r="F14" s="28">
        <v>11785645</v>
      </c>
      <c r="G14" s="28">
        <v>6012982</v>
      </c>
      <c r="H14" s="49"/>
      <c r="I14" s="28"/>
      <c r="J14" s="28"/>
      <c r="K14" s="46"/>
      <c r="L14" s="49">
        <f t="shared" si="5"/>
        <v>11249715</v>
      </c>
      <c r="M14" s="28">
        <f t="shared" si="6"/>
        <v>535930</v>
      </c>
      <c r="N14" s="28">
        <f t="shared" si="1"/>
        <v>11785645</v>
      </c>
      <c r="O14" s="43">
        <f t="shared" si="3"/>
        <v>6012982</v>
      </c>
      <c r="P14" s="103">
        <f t="shared" si="2"/>
        <v>0.5101954114518128</v>
      </c>
    </row>
    <row r="15" spans="1:16" s="25" customFormat="1" ht="20.100000000000001" customHeight="1" x14ac:dyDescent="0.2">
      <c r="A15" s="154"/>
      <c r="B15" s="148" t="s">
        <v>76</v>
      </c>
      <c r="C15" s="148"/>
      <c r="D15" s="34">
        <f>SUM(D10:D14)</f>
        <v>51102973</v>
      </c>
      <c r="E15" s="34">
        <f t="shared" ref="E15:E26" si="7">F15-D15</f>
        <v>1754405</v>
      </c>
      <c r="F15" s="34">
        <f>SUM(F10:F14)</f>
        <v>52857378</v>
      </c>
      <c r="G15" s="34">
        <f>SUM(G10:G14)</f>
        <v>29090422</v>
      </c>
      <c r="H15" s="50"/>
      <c r="I15" s="34"/>
      <c r="J15" s="34"/>
      <c r="K15" s="47"/>
      <c r="L15" s="50">
        <f t="shared" ref="L15:L34" si="8">D15+H15</f>
        <v>51102973</v>
      </c>
      <c r="M15" s="34">
        <f t="shared" si="6"/>
        <v>1754405</v>
      </c>
      <c r="N15" s="34">
        <f t="shared" si="1"/>
        <v>52857378</v>
      </c>
      <c r="O15" s="44">
        <f t="shared" si="3"/>
        <v>29090422</v>
      </c>
      <c r="P15" s="103">
        <f t="shared" si="2"/>
        <v>0.55035688679071448</v>
      </c>
    </row>
    <row r="16" spans="1:16" s="25" customFormat="1" ht="20.100000000000001" customHeight="1" x14ac:dyDescent="0.2">
      <c r="A16" s="129" t="s">
        <v>23</v>
      </c>
      <c r="B16" s="148" t="s">
        <v>44</v>
      </c>
      <c r="C16" s="148"/>
      <c r="D16" s="34">
        <v>6336158</v>
      </c>
      <c r="E16" s="34">
        <f t="shared" si="7"/>
        <v>0</v>
      </c>
      <c r="F16" s="34">
        <v>6336158</v>
      </c>
      <c r="G16" s="34">
        <v>931945</v>
      </c>
      <c r="H16" s="50"/>
      <c r="I16" s="34"/>
      <c r="J16" s="34"/>
      <c r="K16" s="47"/>
      <c r="L16" s="50">
        <f t="shared" si="8"/>
        <v>6336158</v>
      </c>
      <c r="M16" s="34">
        <f t="shared" ref="M16:M32" si="9">E16+I16</f>
        <v>0</v>
      </c>
      <c r="N16" s="34">
        <f t="shared" si="1"/>
        <v>6336158</v>
      </c>
      <c r="O16" s="44">
        <f t="shared" si="3"/>
        <v>931945</v>
      </c>
      <c r="P16" s="103">
        <f t="shared" si="2"/>
        <v>0.14708361123570465</v>
      </c>
    </row>
    <row r="17" spans="1:16" s="25" customFormat="1" ht="20.100000000000001" customHeight="1" x14ac:dyDescent="0.2">
      <c r="A17" s="129" t="s">
        <v>24</v>
      </c>
      <c r="B17" s="148" t="s">
        <v>77</v>
      </c>
      <c r="C17" s="148"/>
      <c r="D17" s="34">
        <v>0</v>
      </c>
      <c r="E17" s="34">
        <f t="shared" si="7"/>
        <v>228000</v>
      </c>
      <c r="F17" s="34">
        <v>228000</v>
      </c>
      <c r="G17" s="34">
        <v>228000</v>
      </c>
      <c r="H17" s="50"/>
      <c r="I17" s="34"/>
      <c r="J17" s="34"/>
      <c r="K17" s="47"/>
      <c r="L17" s="50">
        <f t="shared" si="8"/>
        <v>0</v>
      </c>
      <c r="M17" s="34">
        <f t="shared" si="9"/>
        <v>228000</v>
      </c>
      <c r="N17" s="34">
        <f t="shared" si="1"/>
        <v>228000</v>
      </c>
      <c r="O17" s="44">
        <f t="shared" si="3"/>
        <v>228000</v>
      </c>
      <c r="P17" s="103">
        <f t="shared" si="2"/>
        <v>1</v>
      </c>
    </row>
    <row r="18" spans="1:16" ht="20.100000000000001" customHeight="1" x14ac:dyDescent="0.2">
      <c r="A18" s="154" t="s">
        <v>29</v>
      </c>
      <c r="B18" s="26" t="s">
        <v>20</v>
      </c>
      <c r="C18" s="27" t="s">
        <v>128</v>
      </c>
      <c r="D18" s="28">
        <v>8138775</v>
      </c>
      <c r="E18" s="101">
        <f t="shared" si="7"/>
        <v>0</v>
      </c>
      <c r="F18" s="28">
        <v>8138775</v>
      </c>
      <c r="G18" s="28">
        <v>4111717</v>
      </c>
      <c r="H18" s="49"/>
      <c r="I18" s="28"/>
      <c r="J18" s="28"/>
      <c r="K18" s="46"/>
      <c r="L18" s="49">
        <f t="shared" si="8"/>
        <v>8138775</v>
      </c>
      <c r="M18" s="28">
        <f t="shared" si="9"/>
        <v>0</v>
      </c>
      <c r="N18" s="28">
        <f t="shared" si="1"/>
        <v>8138775</v>
      </c>
      <c r="O18" s="43">
        <f t="shared" si="3"/>
        <v>4111717</v>
      </c>
      <c r="P18" s="103">
        <f t="shared" si="2"/>
        <v>0.50520096697598837</v>
      </c>
    </row>
    <row r="19" spans="1:16" ht="20.100000000000001" customHeight="1" x14ac:dyDescent="0.2">
      <c r="A19" s="154"/>
      <c r="B19" s="26" t="s">
        <v>21</v>
      </c>
      <c r="C19" s="27" t="s">
        <v>129</v>
      </c>
      <c r="D19" s="28">
        <v>2923530</v>
      </c>
      <c r="E19" s="101">
        <f t="shared" si="7"/>
        <v>0</v>
      </c>
      <c r="F19" s="28">
        <v>2923530</v>
      </c>
      <c r="G19" s="28">
        <v>836130</v>
      </c>
      <c r="H19" s="49"/>
      <c r="I19" s="28"/>
      <c r="J19" s="28"/>
      <c r="K19" s="46"/>
      <c r="L19" s="49">
        <f t="shared" si="8"/>
        <v>2923530</v>
      </c>
      <c r="M19" s="28">
        <f t="shared" si="9"/>
        <v>0</v>
      </c>
      <c r="N19" s="28">
        <f t="shared" si="1"/>
        <v>2923530</v>
      </c>
      <c r="O19" s="43">
        <f t="shared" si="3"/>
        <v>836130</v>
      </c>
      <c r="P19" s="103">
        <f t="shared" si="2"/>
        <v>0.28600014366194293</v>
      </c>
    </row>
    <row r="20" spans="1:16" ht="20.100000000000001" customHeight="1" x14ac:dyDescent="0.2">
      <c r="A20" s="154"/>
      <c r="B20" s="26" t="s">
        <v>22</v>
      </c>
      <c r="C20" s="27" t="s">
        <v>124</v>
      </c>
      <c r="D20" s="28">
        <v>5040000</v>
      </c>
      <c r="E20" s="101">
        <f t="shared" si="7"/>
        <v>-2370880</v>
      </c>
      <c r="F20" s="28">
        <v>2669120</v>
      </c>
      <c r="G20" s="28">
        <v>0</v>
      </c>
      <c r="H20" s="49"/>
      <c r="I20" s="28"/>
      <c r="J20" s="28"/>
      <c r="K20" s="46"/>
      <c r="L20" s="49">
        <f t="shared" si="8"/>
        <v>5040000</v>
      </c>
      <c r="M20" s="28">
        <f t="shared" si="9"/>
        <v>-2370880</v>
      </c>
      <c r="N20" s="28">
        <f t="shared" si="1"/>
        <v>2669120</v>
      </c>
      <c r="O20" s="43">
        <f t="shared" si="3"/>
        <v>0</v>
      </c>
      <c r="P20" s="103">
        <f t="shared" si="2"/>
        <v>0</v>
      </c>
    </row>
    <row r="21" spans="1:16" ht="20.100000000000001" customHeight="1" x14ac:dyDescent="0.2">
      <c r="A21" s="154"/>
      <c r="B21" s="148" t="s">
        <v>110</v>
      </c>
      <c r="C21" s="148"/>
      <c r="D21" s="34">
        <f t="shared" ref="D21:F21" si="10">SUM(D18:D20)</f>
        <v>16102305</v>
      </c>
      <c r="E21" s="107">
        <f t="shared" si="7"/>
        <v>-2370880</v>
      </c>
      <c r="F21" s="34">
        <f t="shared" si="10"/>
        <v>13731425</v>
      </c>
      <c r="G21" s="34">
        <f>SUM(G18:G20)</f>
        <v>4947847</v>
      </c>
      <c r="H21" s="50"/>
      <c r="I21" s="34"/>
      <c r="J21" s="34"/>
      <c r="K21" s="47"/>
      <c r="L21" s="50">
        <f t="shared" si="8"/>
        <v>16102305</v>
      </c>
      <c r="M21" s="34">
        <f t="shared" si="9"/>
        <v>-2370880</v>
      </c>
      <c r="N21" s="34">
        <f t="shared" si="1"/>
        <v>13731425</v>
      </c>
      <c r="O21" s="44">
        <f t="shared" si="1"/>
        <v>4947847</v>
      </c>
      <c r="P21" s="103">
        <f t="shared" si="2"/>
        <v>0.36033019151326245</v>
      </c>
    </row>
    <row r="22" spans="1:16" s="40" customFormat="1" ht="20.100000000000001" customHeight="1" x14ac:dyDescent="0.2">
      <c r="A22" s="130" t="s">
        <v>31</v>
      </c>
      <c r="B22" s="148" t="s">
        <v>111</v>
      </c>
      <c r="C22" s="148"/>
      <c r="D22" s="34">
        <v>1737465</v>
      </c>
      <c r="E22" s="34">
        <f t="shared" si="7"/>
        <v>561987</v>
      </c>
      <c r="F22" s="34">
        <v>2299452</v>
      </c>
      <c r="G22" s="34">
        <v>2296929</v>
      </c>
      <c r="H22" s="50"/>
      <c r="I22" s="34"/>
      <c r="J22" s="34"/>
      <c r="K22" s="47"/>
      <c r="L22" s="50">
        <f t="shared" si="8"/>
        <v>1737465</v>
      </c>
      <c r="M22" s="34">
        <f t="shared" si="9"/>
        <v>561987</v>
      </c>
      <c r="N22" s="34">
        <f t="shared" si="1"/>
        <v>2299452</v>
      </c>
      <c r="O22" s="44">
        <f t="shared" si="1"/>
        <v>2296929</v>
      </c>
      <c r="P22" s="103">
        <f t="shared" si="2"/>
        <v>0.99890278205415894</v>
      </c>
    </row>
    <row r="23" spans="1:16" s="40" customFormat="1" ht="20.100000000000001" customHeight="1" x14ac:dyDescent="0.2">
      <c r="A23" s="130" t="s">
        <v>32</v>
      </c>
      <c r="B23" s="148" t="s">
        <v>45</v>
      </c>
      <c r="C23" s="148"/>
      <c r="D23" s="34">
        <v>1388250</v>
      </c>
      <c r="E23" s="34">
        <f t="shared" si="7"/>
        <v>-44684</v>
      </c>
      <c r="F23" s="34">
        <v>1343566</v>
      </c>
      <c r="G23" s="34">
        <v>562306</v>
      </c>
      <c r="H23" s="50"/>
      <c r="I23" s="34"/>
      <c r="J23" s="34"/>
      <c r="K23" s="47"/>
      <c r="L23" s="50">
        <f t="shared" si="8"/>
        <v>1388250</v>
      </c>
      <c r="M23" s="34">
        <f t="shared" si="9"/>
        <v>-44684</v>
      </c>
      <c r="N23" s="34">
        <f t="shared" si="1"/>
        <v>1343566</v>
      </c>
      <c r="O23" s="44">
        <f t="shared" si="1"/>
        <v>562306</v>
      </c>
      <c r="P23" s="103">
        <f t="shared" si="2"/>
        <v>0.41851758678025491</v>
      </c>
    </row>
    <row r="24" spans="1:16" ht="20.100000000000001" customHeight="1" x14ac:dyDescent="0.2">
      <c r="A24" s="162" t="s">
        <v>33</v>
      </c>
      <c r="B24" s="26"/>
      <c r="C24" s="27" t="s">
        <v>78</v>
      </c>
      <c r="D24" s="28">
        <v>5705751</v>
      </c>
      <c r="E24" s="28">
        <f t="shared" si="7"/>
        <v>160169</v>
      </c>
      <c r="F24" s="28">
        <v>5865920</v>
      </c>
      <c r="G24" s="28">
        <v>5865920</v>
      </c>
      <c r="H24" s="49"/>
      <c r="I24" s="28"/>
      <c r="J24" s="28"/>
      <c r="K24" s="46"/>
      <c r="L24" s="49">
        <f t="shared" si="8"/>
        <v>5705751</v>
      </c>
      <c r="M24" s="28">
        <f t="shared" si="9"/>
        <v>160169</v>
      </c>
      <c r="N24" s="28">
        <f t="shared" si="1"/>
        <v>5865920</v>
      </c>
      <c r="O24" s="43">
        <f>G24+K24</f>
        <v>5865920</v>
      </c>
      <c r="P24" s="103">
        <f t="shared" si="2"/>
        <v>1</v>
      </c>
    </row>
    <row r="25" spans="1:16" ht="30" customHeight="1" x14ac:dyDescent="0.2">
      <c r="A25" s="162"/>
      <c r="B25" s="26"/>
      <c r="C25" s="27" t="s">
        <v>79</v>
      </c>
      <c r="D25" s="28">
        <v>0</v>
      </c>
      <c r="E25" s="28">
        <f t="shared" si="7"/>
        <v>0</v>
      </c>
      <c r="F25" s="28">
        <v>0</v>
      </c>
      <c r="G25" s="28">
        <v>0</v>
      </c>
      <c r="H25" s="49"/>
      <c r="I25" s="28"/>
      <c r="J25" s="28"/>
      <c r="K25" s="46"/>
      <c r="L25" s="49">
        <f t="shared" si="8"/>
        <v>0</v>
      </c>
      <c r="M25" s="28">
        <f t="shared" si="9"/>
        <v>0</v>
      </c>
      <c r="N25" s="28">
        <f t="shared" si="1"/>
        <v>0</v>
      </c>
      <c r="O25" s="43">
        <f>G25+K25</f>
        <v>0</v>
      </c>
      <c r="P25" s="103"/>
    </row>
    <row r="26" spans="1:16" ht="20.100000000000001" customHeight="1" x14ac:dyDescent="0.2">
      <c r="A26" s="162"/>
      <c r="B26" s="26"/>
      <c r="C26" s="27" t="s">
        <v>80</v>
      </c>
      <c r="D26" s="28">
        <v>978000</v>
      </c>
      <c r="E26" s="28">
        <f t="shared" si="7"/>
        <v>0</v>
      </c>
      <c r="F26" s="28">
        <v>978000</v>
      </c>
      <c r="G26" s="28">
        <v>491900</v>
      </c>
      <c r="H26" s="49"/>
      <c r="I26" s="28"/>
      <c r="J26" s="28"/>
      <c r="K26" s="46"/>
      <c r="L26" s="49">
        <f t="shared" si="8"/>
        <v>978000</v>
      </c>
      <c r="M26" s="28">
        <f t="shared" si="9"/>
        <v>0</v>
      </c>
      <c r="N26" s="28">
        <f t="shared" si="1"/>
        <v>978000</v>
      </c>
      <c r="O26" s="43">
        <f>G26+K26</f>
        <v>491900</v>
      </c>
      <c r="P26" s="103">
        <f t="shared" si="2"/>
        <v>0.50296523517382408</v>
      </c>
    </row>
    <row r="27" spans="1:16" s="25" customFormat="1" ht="20.100000000000001" customHeight="1" x14ac:dyDescent="0.2">
      <c r="A27" s="162"/>
      <c r="B27" s="148" t="s">
        <v>81</v>
      </c>
      <c r="C27" s="148"/>
      <c r="D27" s="34">
        <f>SUM(D24:D26)</f>
        <v>6683751</v>
      </c>
      <c r="E27" s="34">
        <f>SUM(E24:E26)</f>
        <v>160169</v>
      </c>
      <c r="F27" s="34">
        <f>SUM(F24:F26)</f>
        <v>6843920</v>
      </c>
      <c r="G27" s="34">
        <f>SUM(G24:G26)</f>
        <v>6357820</v>
      </c>
      <c r="H27" s="50"/>
      <c r="I27" s="34"/>
      <c r="J27" s="34"/>
      <c r="K27" s="47"/>
      <c r="L27" s="50">
        <f t="shared" si="8"/>
        <v>6683751</v>
      </c>
      <c r="M27" s="34">
        <f t="shared" si="9"/>
        <v>160169</v>
      </c>
      <c r="N27" s="34">
        <f t="shared" si="1"/>
        <v>6843920</v>
      </c>
      <c r="O27" s="44">
        <f t="shared" si="1"/>
        <v>6357820</v>
      </c>
      <c r="P27" s="103">
        <f t="shared" si="2"/>
        <v>0.92897345381009711</v>
      </c>
    </row>
    <row r="28" spans="1:16" s="25" customFormat="1" ht="20.100000000000001" customHeight="1" x14ac:dyDescent="0.2">
      <c r="A28" s="163" t="s">
        <v>82</v>
      </c>
      <c r="B28" s="163"/>
      <c r="C28" s="163"/>
      <c r="D28" s="126">
        <f>D8+D9+D15+D16+D21+D22+D23+D27</f>
        <v>117866691</v>
      </c>
      <c r="E28" s="126">
        <f>+F28-D28</f>
        <v>514555</v>
      </c>
      <c r="F28" s="126">
        <f>F8+F9+F15+F16+F21+F22+F23+F27+F17</f>
        <v>118381246</v>
      </c>
      <c r="G28" s="126">
        <f>G8+G9+G15+G16+G21+G22+G23+G27+G17</f>
        <v>60126310</v>
      </c>
      <c r="H28" s="51"/>
      <c r="I28" s="37"/>
      <c r="J28" s="37"/>
      <c r="K28" s="48"/>
      <c r="L28" s="51">
        <f t="shared" si="8"/>
        <v>117866691</v>
      </c>
      <c r="M28" s="37">
        <f>E28+I28</f>
        <v>514555</v>
      </c>
      <c r="N28" s="37">
        <f>F28+J28</f>
        <v>118381246</v>
      </c>
      <c r="O28" s="45">
        <f>G28+K28</f>
        <v>60126310</v>
      </c>
      <c r="P28" s="103">
        <f t="shared" si="2"/>
        <v>0.50790401378272365</v>
      </c>
    </row>
    <row r="29" spans="1:16" s="25" customFormat="1" ht="20.100000000000001" customHeight="1" x14ac:dyDescent="0.2">
      <c r="A29" s="131"/>
      <c r="B29" s="147" t="s">
        <v>96</v>
      </c>
      <c r="C29" s="148"/>
      <c r="D29" s="34">
        <f>D30</f>
        <v>0</v>
      </c>
      <c r="E29" s="34">
        <f>F29-D29</f>
        <v>0</v>
      </c>
      <c r="F29" s="34">
        <f>F30</f>
        <v>0</v>
      </c>
      <c r="G29" s="34"/>
      <c r="H29" s="50"/>
      <c r="I29" s="34"/>
      <c r="J29" s="34"/>
      <c r="K29" s="47"/>
      <c r="L29" s="50">
        <f t="shared" si="8"/>
        <v>0</v>
      </c>
      <c r="M29" s="34">
        <f t="shared" si="9"/>
        <v>0</v>
      </c>
      <c r="N29" s="34">
        <f t="shared" ref="N29:N34" si="11">F29+J29</f>
        <v>0</v>
      </c>
      <c r="O29" s="44">
        <f t="shared" si="1"/>
        <v>0</v>
      </c>
      <c r="P29" s="103"/>
    </row>
    <row r="30" spans="1:16" ht="20.100000000000001" customHeight="1" x14ac:dyDescent="0.2">
      <c r="A30" s="131"/>
      <c r="B30" s="26"/>
      <c r="C30" s="27" t="s">
        <v>97</v>
      </c>
      <c r="D30" s="28">
        <v>0</v>
      </c>
      <c r="E30" s="28">
        <f>F30-D30</f>
        <v>0</v>
      </c>
      <c r="F30" s="28">
        <v>0</v>
      </c>
      <c r="G30" s="28">
        <v>0</v>
      </c>
      <c r="H30" s="49"/>
      <c r="I30" s="28"/>
      <c r="J30" s="28"/>
      <c r="K30" s="46"/>
      <c r="L30" s="49">
        <f t="shared" si="8"/>
        <v>0</v>
      </c>
      <c r="M30" s="28">
        <f t="shared" si="9"/>
        <v>0</v>
      </c>
      <c r="N30" s="28">
        <f t="shared" si="11"/>
        <v>0</v>
      </c>
      <c r="O30" s="43">
        <f>G30+K30</f>
        <v>0</v>
      </c>
      <c r="P30" s="103"/>
    </row>
    <row r="31" spans="1:16" ht="20.100000000000001" customHeight="1" x14ac:dyDescent="0.2">
      <c r="A31" s="154"/>
      <c r="B31" s="26"/>
      <c r="C31" s="27" t="s">
        <v>85</v>
      </c>
      <c r="D31" s="28">
        <v>1173636</v>
      </c>
      <c r="E31" s="28">
        <f>+F31-D31</f>
        <v>0</v>
      </c>
      <c r="F31" s="28">
        <v>1173636</v>
      </c>
      <c r="G31" s="28">
        <v>1173636</v>
      </c>
      <c r="H31" s="49"/>
      <c r="I31" s="28"/>
      <c r="J31" s="28"/>
      <c r="K31" s="46"/>
      <c r="L31" s="49">
        <f t="shared" si="8"/>
        <v>1173636</v>
      </c>
      <c r="M31" s="28">
        <f t="shared" si="9"/>
        <v>0</v>
      </c>
      <c r="N31" s="28">
        <f t="shared" si="11"/>
        <v>1173636</v>
      </c>
      <c r="O31" s="43">
        <f>G31+K31</f>
        <v>1173636</v>
      </c>
      <c r="P31" s="103">
        <f t="shared" si="2"/>
        <v>1</v>
      </c>
    </row>
    <row r="32" spans="1:16" ht="20.100000000000001" customHeight="1" x14ac:dyDescent="0.2">
      <c r="A32" s="154"/>
      <c r="B32" s="26"/>
      <c r="C32" s="27" t="s">
        <v>86</v>
      </c>
      <c r="D32" s="28">
        <v>0</v>
      </c>
      <c r="E32" s="28">
        <f>F32-D32</f>
        <v>0</v>
      </c>
      <c r="F32" s="28">
        <v>0</v>
      </c>
      <c r="G32" s="28">
        <v>0</v>
      </c>
      <c r="H32" s="49"/>
      <c r="I32" s="28"/>
      <c r="J32" s="28"/>
      <c r="K32" s="46"/>
      <c r="L32" s="49">
        <f t="shared" si="8"/>
        <v>0</v>
      </c>
      <c r="M32" s="28">
        <f t="shared" si="9"/>
        <v>0</v>
      </c>
      <c r="N32" s="28">
        <f t="shared" si="11"/>
        <v>0</v>
      </c>
      <c r="O32" s="43">
        <f>G32+K32</f>
        <v>0</v>
      </c>
      <c r="P32" s="103"/>
    </row>
    <row r="33" spans="1:16" s="25" customFormat="1" ht="20.100000000000001" customHeight="1" x14ac:dyDescent="0.2">
      <c r="A33" s="163" t="s">
        <v>83</v>
      </c>
      <c r="B33" s="163"/>
      <c r="C33" s="163"/>
      <c r="D33" s="126">
        <f>SUM(D31:D32)</f>
        <v>1173636</v>
      </c>
      <c r="E33" s="126">
        <f>SUM(E31:E32)</f>
        <v>0</v>
      </c>
      <c r="F33" s="126">
        <f>SUM(F31:F32)+F29</f>
        <v>1173636</v>
      </c>
      <c r="G33" s="126">
        <f>SUM(G31:G32)+G29</f>
        <v>1173636</v>
      </c>
      <c r="H33" s="51"/>
      <c r="I33" s="37"/>
      <c r="J33" s="37"/>
      <c r="K33" s="48"/>
      <c r="L33" s="51">
        <f t="shared" si="8"/>
        <v>1173636</v>
      </c>
      <c r="M33" s="37">
        <f>E33+I33</f>
        <v>0</v>
      </c>
      <c r="N33" s="37">
        <f t="shared" si="11"/>
        <v>1173636</v>
      </c>
      <c r="O33" s="45">
        <f>G33+K33</f>
        <v>1173636</v>
      </c>
      <c r="P33" s="103">
        <f t="shared" si="2"/>
        <v>1</v>
      </c>
    </row>
    <row r="34" spans="1:16" s="21" customFormat="1" ht="20.100000000000001" customHeight="1" thickBot="1" x14ac:dyDescent="0.25">
      <c r="A34" s="161" t="s">
        <v>84</v>
      </c>
      <c r="B34" s="161"/>
      <c r="C34" s="161"/>
      <c r="D34" s="127">
        <f>D28+D33+D29</f>
        <v>119040327</v>
      </c>
      <c r="E34" s="127">
        <f>E28+E33</f>
        <v>514555</v>
      </c>
      <c r="F34" s="127">
        <f>F28+F33</f>
        <v>119554882</v>
      </c>
      <c r="G34" s="127">
        <f>G28+G33</f>
        <v>61299946</v>
      </c>
      <c r="H34" s="57"/>
      <c r="I34" s="54"/>
      <c r="J34" s="54"/>
      <c r="K34" s="56"/>
      <c r="L34" s="57">
        <f t="shared" si="8"/>
        <v>119040327</v>
      </c>
      <c r="M34" s="54">
        <f>E34+I34</f>
        <v>514555</v>
      </c>
      <c r="N34" s="54">
        <f t="shared" si="11"/>
        <v>119554882</v>
      </c>
      <c r="O34" s="55">
        <f>G34+K34</f>
        <v>61299946</v>
      </c>
      <c r="P34" s="103">
        <f t="shared" si="2"/>
        <v>0.51273477899463782</v>
      </c>
    </row>
    <row r="35" spans="1:16" ht="7.5" customHeight="1" x14ac:dyDescent="0.2"/>
    <row r="36" spans="1:16" x14ac:dyDescent="0.2">
      <c r="G36" s="52">
        <f>G34/F34</f>
        <v>0.51273477899463782</v>
      </c>
      <c r="K36" s="52" t="e">
        <f>K34/J34</f>
        <v>#DIV/0!</v>
      </c>
    </row>
  </sheetData>
  <mergeCells count="25">
    <mergeCell ref="D4:G4"/>
    <mergeCell ref="H4:K4"/>
    <mergeCell ref="L4:O4"/>
    <mergeCell ref="A2:O2"/>
    <mergeCell ref="A3:O3"/>
    <mergeCell ref="A4:C5"/>
    <mergeCell ref="A34:C34"/>
    <mergeCell ref="B27:C27"/>
    <mergeCell ref="B22:C22"/>
    <mergeCell ref="B23:C23"/>
    <mergeCell ref="A24:A27"/>
    <mergeCell ref="A31:A32"/>
    <mergeCell ref="A33:C33"/>
    <mergeCell ref="A28:C28"/>
    <mergeCell ref="B29:C29"/>
    <mergeCell ref="A1:C1"/>
    <mergeCell ref="B8:C8"/>
    <mergeCell ref="B9:C9"/>
    <mergeCell ref="A6:A8"/>
    <mergeCell ref="B21:C21"/>
    <mergeCell ref="A18:A21"/>
    <mergeCell ref="B15:C15"/>
    <mergeCell ref="A10:A15"/>
    <mergeCell ref="B16:C16"/>
    <mergeCell ref="B17:C17"/>
  </mergeCells>
  <phoneticPr fontId="0" type="noConversion"/>
  <printOptions horizontalCentered="1"/>
  <pageMargins left="0.25" right="0.25" top="0.75" bottom="0.75" header="0.3" footer="0.3"/>
  <pageSetup paperSize="9" scale="65" firstPageNumber="41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I64"/>
  <sheetViews>
    <sheetView workbookViewId="0">
      <selection activeCell="A32" sqref="A32:G32"/>
    </sheetView>
  </sheetViews>
  <sheetFormatPr defaultRowHeight="15" customHeight="1" x14ac:dyDescent="0.2"/>
  <cols>
    <col min="1" max="1" width="3" style="2" customWidth="1"/>
    <col min="2" max="2" width="44.7109375" style="2" bestFit="1" customWidth="1"/>
    <col min="3" max="3" width="8.28515625" style="13" bestFit="1" customWidth="1"/>
    <col min="4" max="4" width="10.85546875" style="13" bestFit="1" customWidth="1"/>
    <col min="5" max="5" width="11.85546875" style="13" customWidth="1"/>
    <col min="6" max="6" width="10.85546875" style="13" bestFit="1" customWidth="1"/>
    <col min="7" max="7" width="10.85546875" style="15" bestFit="1" customWidth="1"/>
    <col min="8" max="8" width="13.140625" style="2" hidden="1" customWidth="1"/>
    <col min="9" max="16384" width="9.140625" style="2"/>
  </cols>
  <sheetData>
    <row r="1" spans="1:8" ht="23.25" customHeight="1" x14ac:dyDescent="0.2">
      <c r="A1" s="166" t="str">
        <f>+'1. Bevételek'!A1:C1</f>
        <v>IKRÉNY KÖZSÉG ÖNKORMÁNYZATA</v>
      </c>
      <c r="B1" s="166"/>
      <c r="C1" s="166"/>
    </row>
    <row r="2" spans="1:8" s="64" customFormat="1" ht="21" customHeight="1" x14ac:dyDescent="0.2">
      <c r="A2" s="173" t="str">
        <f>+'1. Bevételek'!A2:O2</f>
        <v xml:space="preserve">   2019. I. félévi előirányzat  módosítás és teljesítés</v>
      </c>
      <c r="B2" s="173"/>
      <c r="C2" s="173"/>
      <c r="D2" s="173"/>
      <c r="E2" s="173"/>
      <c r="F2" s="173"/>
      <c r="G2" s="173"/>
    </row>
    <row r="3" spans="1:8" s="64" customFormat="1" ht="18.75" customHeight="1" x14ac:dyDescent="0.2">
      <c r="A3" s="173" t="s">
        <v>25</v>
      </c>
      <c r="B3" s="173"/>
      <c r="C3" s="173"/>
      <c r="D3" s="173"/>
      <c r="E3" s="173"/>
      <c r="F3" s="173"/>
      <c r="G3" s="173"/>
    </row>
    <row r="4" spans="1:8" s="64" customFormat="1" ht="15" customHeight="1" x14ac:dyDescent="0.2">
      <c r="A4" s="65"/>
      <c r="B4" s="65"/>
      <c r="C4" s="66"/>
      <c r="D4" s="66"/>
      <c r="E4" s="66"/>
      <c r="F4" s="66"/>
      <c r="G4" s="67" t="s">
        <v>48</v>
      </c>
    </row>
    <row r="5" spans="1:8" s="62" customFormat="1" ht="36.75" customHeight="1" x14ac:dyDescent="0.2">
      <c r="A5" s="176" t="s">
        <v>19</v>
      </c>
      <c r="B5" s="176"/>
      <c r="C5" s="176"/>
      <c r="D5" s="177" t="s">
        <v>116</v>
      </c>
      <c r="E5" s="177"/>
      <c r="F5" s="177"/>
      <c r="G5" s="177"/>
      <c r="H5" s="105"/>
    </row>
    <row r="6" spans="1:8" s="62" customFormat="1" ht="21.75" customHeight="1" x14ac:dyDescent="0.2">
      <c r="A6" s="176"/>
      <c r="B6" s="176"/>
      <c r="C6" s="176"/>
      <c r="D6" s="63" t="s">
        <v>98</v>
      </c>
      <c r="E6" s="63" t="s">
        <v>99</v>
      </c>
      <c r="F6" s="63" t="s">
        <v>100</v>
      </c>
      <c r="G6" s="63" t="s">
        <v>92</v>
      </c>
      <c r="H6" s="105"/>
    </row>
    <row r="7" spans="1:8" s="6" customFormat="1" ht="21" customHeight="1" x14ac:dyDescent="0.2">
      <c r="A7" s="72"/>
      <c r="B7" s="91" t="s">
        <v>142</v>
      </c>
      <c r="C7" s="92"/>
      <c r="D7" s="93">
        <f>SUM(D8:D8)</f>
        <v>0</v>
      </c>
      <c r="E7" s="93">
        <f>SUM(E8:E8)</f>
        <v>228000</v>
      </c>
      <c r="F7" s="93">
        <f>SUM(F8:F8)</f>
        <v>228000</v>
      </c>
      <c r="G7" s="93">
        <f>SUM(G8:G8)</f>
        <v>228000</v>
      </c>
      <c r="H7" s="106"/>
    </row>
    <row r="8" spans="1:8" s="9" customFormat="1" ht="18" customHeight="1" x14ac:dyDescent="0.2">
      <c r="A8" s="75"/>
      <c r="B8" s="76" t="s">
        <v>140</v>
      </c>
      <c r="C8" s="77"/>
      <c r="D8" s="78">
        <v>0</v>
      </c>
      <c r="E8" s="79">
        <f>+F8-D8</f>
        <v>228000</v>
      </c>
      <c r="F8" s="78">
        <v>228000</v>
      </c>
      <c r="G8" s="78">
        <v>228000</v>
      </c>
      <c r="H8" s="106">
        <f t="shared" ref="H8:H56" si="0">+G8/F8</f>
        <v>1</v>
      </c>
    </row>
    <row r="9" spans="1:8" s="6" customFormat="1" ht="12.75" hidden="1" x14ac:dyDescent="0.2">
      <c r="A9" s="80"/>
      <c r="B9" s="80"/>
      <c r="C9" s="80"/>
      <c r="D9" s="80"/>
      <c r="E9" s="80"/>
      <c r="F9" s="80"/>
      <c r="G9" s="80"/>
      <c r="H9" s="106" t="e">
        <f t="shared" si="0"/>
        <v>#DIV/0!</v>
      </c>
    </row>
    <row r="10" spans="1:8" s="6" customFormat="1" ht="12.75" hidden="1" x14ac:dyDescent="0.2">
      <c r="A10" s="80"/>
      <c r="B10" s="80"/>
      <c r="C10" s="80"/>
      <c r="D10" s="80"/>
      <c r="E10" s="80"/>
      <c r="F10" s="80"/>
      <c r="G10" s="80"/>
      <c r="H10" s="106" t="e">
        <f t="shared" si="0"/>
        <v>#DIV/0!</v>
      </c>
    </row>
    <row r="11" spans="1:8" s="6" customFormat="1" ht="15.75" hidden="1" customHeight="1" x14ac:dyDescent="0.2">
      <c r="A11" s="80"/>
      <c r="B11" s="80"/>
      <c r="C11" s="80"/>
      <c r="D11" s="80"/>
      <c r="E11" s="80"/>
      <c r="F11" s="80"/>
      <c r="G11" s="80"/>
      <c r="H11" s="106" t="e">
        <f t="shared" si="0"/>
        <v>#DIV/0!</v>
      </c>
    </row>
    <row r="12" spans="1:8" s="6" customFormat="1" ht="15" customHeight="1" x14ac:dyDescent="0.2">
      <c r="A12" s="73"/>
      <c r="B12" s="70" t="s">
        <v>12</v>
      </c>
      <c r="C12" s="71"/>
      <c r="D12" s="81">
        <f>SUM(D13:D13)</f>
        <v>200000</v>
      </c>
      <c r="E12" s="81">
        <f>SUM(E13:E13)</f>
        <v>0</v>
      </c>
      <c r="F12" s="81">
        <f>SUM(F13:F13)</f>
        <v>200000</v>
      </c>
      <c r="G12" s="81">
        <f>SUM(G13:G13)</f>
        <v>40000</v>
      </c>
      <c r="H12" s="106">
        <f t="shared" si="0"/>
        <v>0.2</v>
      </c>
    </row>
    <row r="13" spans="1:8" s="6" customFormat="1" ht="15" customHeight="1" x14ac:dyDescent="0.2">
      <c r="A13" s="75"/>
      <c r="B13" s="76" t="s">
        <v>122</v>
      </c>
      <c r="C13" s="77"/>
      <c r="D13" s="79">
        <v>200000</v>
      </c>
      <c r="E13" s="79">
        <f>F13-D13</f>
        <v>0</v>
      </c>
      <c r="F13" s="79">
        <v>200000</v>
      </c>
      <c r="G13" s="79">
        <v>40000</v>
      </c>
      <c r="H13" s="106">
        <f t="shared" si="0"/>
        <v>0.2</v>
      </c>
    </row>
    <row r="14" spans="1:8" s="6" customFormat="1" ht="26.25" customHeight="1" x14ac:dyDescent="0.2">
      <c r="A14" s="73"/>
      <c r="B14" s="73" t="s">
        <v>15</v>
      </c>
      <c r="C14" s="71"/>
      <c r="D14" s="81">
        <f>SUM(D15:D19)</f>
        <v>7938775</v>
      </c>
      <c r="E14" s="81">
        <f t="shared" ref="E14:G14" si="1">SUM(E15:E19)</f>
        <v>0</v>
      </c>
      <c r="F14" s="81">
        <f t="shared" si="1"/>
        <v>7938775</v>
      </c>
      <c r="G14" s="81">
        <f t="shared" si="1"/>
        <v>4071717</v>
      </c>
      <c r="H14" s="106">
        <f t="shared" si="0"/>
        <v>0.51288983501862695</v>
      </c>
    </row>
    <row r="15" spans="1:8" s="6" customFormat="1" ht="15" customHeight="1" x14ac:dyDescent="0.2">
      <c r="A15" s="75"/>
      <c r="B15" s="82" t="s">
        <v>139</v>
      </c>
      <c r="C15" s="82"/>
      <c r="D15" s="78">
        <v>100000</v>
      </c>
      <c r="E15" s="79">
        <f t="shared" ref="E15:E25" si="2">F15-D15</f>
        <v>0</v>
      </c>
      <c r="F15" s="78">
        <v>100000</v>
      </c>
      <c r="G15" s="78">
        <v>32300</v>
      </c>
      <c r="H15" s="106">
        <f t="shared" si="0"/>
        <v>0.32300000000000001</v>
      </c>
    </row>
    <row r="16" spans="1:8" s="6" customFormat="1" ht="15" customHeight="1" x14ac:dyDescent="0.2">
      <c r="A16" s="75"/>
      <c r="B16" s="82" t="s">
        <v>153</v>
      </c>
      <c r="C16" s="82"/>
      <c r="D16" s="78">
        <v>7838775</v>
      </c>
      <c r="E16" s="79">
        <f t="shared" si="2"/>
        <v>0</v>
      </c>
      <c r="F16" s="78">
        <v>7838775</v>
      </c>
      <c r="G16" s="78">
        <v>4039417</v>
      </c>
      <c r="H16" s="106">
        <f t="shared" si="0"/>
        <v>0.51531227774747967</v>
      </c>
    </row>
    <row r="17" spans="1:8" s="6" customFormat="1" ht="15" hidden="1" customHeight="1" x14ac:dyDescent="0.2">
      <c r="A17" s="75"/>
      <c r="B17" s="82"/>
      <c r="C17" s="82"/>
      <c r="D17" s="78"/>
      <c r="E17" s="79">
        <f t="shared" si="2"/>
        <v>0</v>
      </c>
      <c r="F17" s="78"/>
      <c r="G17" s="78"/>
      <c r="H17" s="106" t="e">
        <f t="shared" si="0"/>
        <v>#DIV/0!</v>
      </c>
    </row>
    <row r="18" spans="1:8" s="6" customFormat="1" ht="15" hidden="1" customHeight="1" x14ac:dyDescent="0.2">
      <c r="A18" s="75"/>
      <c r="B18" s="82"/>
      <c r="C18" s="82"/>
      <c r="D18" s="78"/>
      <c r="E18" s="79">
        <f t="shared" si="2"/>
        <v>0</v>
      </c>
      <c r="F18" s="78"/>
      <c r="G18" s="78"/>
      <c r="H18" s="106" t="e">
        <f t="shared" si="0"/>
        <v>#DIV/0!</v>
      </c>
    </row>
    <row r="19" spans="1:8" s="6" customFormat="1" ht="15" hidden="1" customHeight="1" x14ac:dyDescent="0.2">
      <c r="A19" s="139"/>
      <c r="B19" s="140"/>
      <c r="C19" s="140"/>
      <c r="D19" s="141"/>
      <c r="E19" s="142">
        <f t="shared" si="2"/>
        <v>0</v>
      </c>
      <c r="F19" s="141"/>
      <c r="G19" s="141"/>
      <c r="H19" s="143" t="e">
        <f t="shared" si="0"/>
        <v>#DIV/0!</v>
      </c>
    </row>
    <row r="20" spans="1:8" s="6" customFormat="1" ht="22.5" customHeight="1" x14ac:dyDescent="0.2">
      <c r="A20" s="73"/>
      <c r="B20" s="73" t="s">
        <v>35</v>
      </c>
      <c r="C20" s="71"/>
      <c r="D20" s="81">
        <f>SUM(D21:D26)</f>
        <v>0</v>
      </c>
      <c r="E20" s="81">
        <f>SUM(E21:E26)</f>
        <v>0</v>
      </c>
      <c r="F20" s="81">
        <f>SUM(F21:F26)</f>
        <v>0</v>
      </c>
      <c r="G20" s="81">
        <f>SUM(G21:G26)</f>
        <v>0</v>
      </c>
      <c r="H20" s="106"/>
    </row>
    <row r="21" spans="1:8" s="6" customFormat="1" ht="12.75" hidden="1" x14ac:dyDescent="0.2">
      <c r="A21" s="75" t="s">
        <v>20</v>
      </c>
      <c r="B21" s="76"/>
      <c r="C21" s="77"/>
      <c r="D21" s="79">
        <v>0</v>
      </c>
      <c r="E21" s="79">
        <f t="shared" si="2"/>
        <v>0</v>
      </c>
      <c r="F21" s="79">
        <v>0</v>
      </c>
      <c r="G21" s="79">
        <v>0</v>
      </c>
      <c r="H21" s="106" t="e">
        <f t="shared" si="0"/>
        <v>#DIV/0!</v>
      </c>
    </row>
    <row r="22" spans="1:8" s="6" customFormat="1" ht="18" hidden="1" customHeight="1" x14ac:dyDescent="0.2">
      <c r="A22" s="75" t="s">
        <v>21</v>
      </c>
      <c r="B22" s="82"/>
      <c r="C22" s="77"/>
      <c r="D22" s="78">
        <v>0</v>
      </c>
      <c r="E22" s="79">
        <f t="shared" si="2"/>
        <v>0</v>
      </c>
      <c r="F22" s="78">
        <v>0</v>
      </c>
      <c r="G22" s="78"/>
      <c r="H22" s="106" t="e">
        <f t="shared" si="0"/>
        <v>#DIV/0!</v>
      </c>
    </row>
    <row r="23" spans="1:8" s="6" customFormat="1" ht="18" hidden="1" customHeight="1" x14ac:dyDescent="0.2">
      <c r="A23" s="75" t="s">
        <v>22</v>
      </c>
      <c r="B23" s="83"/>
      <c r="C23" s="77"/>
      <c r="D23" s="78">
        <v>0</v>
      </c>
      <c r="E23" s="79">
        <f t="shared" si="2"/>
        <v>0</v>
      </c>
      <c r="F23" s="78">
        <v>0</v>
      </c>
      <c r="G23" s="78"/>
      <c r="H23" s="106" t="e">
        <f t="shared" si="0"/>
        <v>#DIV/0!</v>
      </c>
    </row>
    <row r="24" spans="1:8" s="6" customFormat="1" ht="18" hidden="1" customHeight="1" x14ac:dyDescent="0.2">
      <c r="A24" s="75" t="s">
        <v>23</v>
      </c>
      <c r="B24" s="84"/>
      <c r="C24" s="77"/>
      <c r="D24" s="78">
        <v>0</v>
      </c>
      <c r="E24" s="79">
        <f t="shared" si="2"/>
        <v>0</v>
      </c>
      <c r="F24" s="78">
        <v>0</v>
      </c>
      <c r="G24" s="78"/>
      <c r="H24" s="106" t="e">
        <f t="shared" si="0"/>
        <v>#DIV/0!</v>
      </c>
    </row>
    <row r="25" spans="1:8" s="6" customFormat="1" ht="18" hidden="1" customHeight="1" x14ac:dyDescent="0.2">
      <c r="A25" s="75" t="s">
        <v>24</v>
      </c>
      <c r="B25" s="84"/>
      <c r="C25" s="77"/>
      <c r="D25" s="78">
        <v>0</v>
      </c>
      <c r="E25" s="79">
        <f t="shared" si="2"/>
        <v>0</v>
      </c>
      <c r="F25" s="78">
        <v>0</v>
      </c>
      <c r="G25" s="78"/>
      <c r="H25" s="106" t="e">
        <f t="shared" si="0"/>
        <v>#DIV/0!</v>
      </c>
    </row>
    <row r="26" spans="1:8" s="6" customFormat="1" ht="18" hidden="1" customHeight="1" x14ac:dyDescent="0.2">
      <c r="A26" s="75" t="s">
        <v>29</v>
      </c>
      <c r="B26" s="84"/>
      <c r="C26" s="77"/>
      <c r="D26" s="85"/>
      <c r="E26" s="85"/>
      <c r="F26" s="85"/>
      <c r="G26" s="85"/>
      <c r="H26" s="106" t="e">
        <f t="shared" si="0"/>
        <v>#DIV/0!</v>
      </c>
    </row>
    <row r="27" spans="1:8" s="6" customFormat="1" ht="23.25" customHeight="1" x14ac:dyDescent="0.2">
      <c r="A27" s="174" t="s">
        <v>143</v>
      </c>
      <c r="B27" s="174"/>
      <c r="C27" s="71"/>
      <c r="D27" s="74">
        <f>D12+D14+D20</f>
        <v>8138775</v>
      </c>
      <c r="E27" s="74">
        <f>E12+E14+E20</f>
        <v>0</v>
      </c>
      <c r="F27" s="74">
        <f>F12+F14+F20</f>
        <v>8138775</v>
      </c>
      <c r="G27" s="74">
        <f>G12+G14+G20</f>
        <v>4111717</v>
      </c>
      <c r="H27" s="106">
        <f t="shared" si="0"/>
        <v>0.50520096697598837</v>
      </c>
    </row>
    <row r="28" spans="1:8" s="6" customFormat="1" ht="24" hidden="1" customHeight="1" x14ac:dyDescent="0.2">
      <c r="A28" s="175"/>
      <c r="B28" s="175"/>
      <c r="C28" s="175"/>
      <c r="D28" s="175"/>
      <c r="E28" s="109"/>
      <c r="F28" s="109"/>
      <c r="G28" s="109"/>
      <c r="H28" s="106" t="e">
        <f t="shared" si="0"/>
        <v>#DIV/0!</v>
      </c>
    </row>
    <row r="29" spans="1:8" s="6" customFormat="1" ht="21" hidden="1" customHeight="1" thickBot="1" x14ac:dyDescent="0.25">
      <c r="A29" s="174"/>
      <c r="B29" s="174"/>
      <c r="C29" s="71"/>
      <c r="D29" s="74">
        <f>D7</f>
        <v>0</v>
      </c>
      <c r="E29" s="74">
        <f>E7</f>
        <v>228000</v>
      </c>
      <c r="F29" s="74">
        <f>F7</f>
        <v>228000</v>
      </c>
      <c r="G29" s="74">
        <f>G7</f>
        <v>228000</v>
      </c>
      <c r="H29" s="106">
        <f t="shared" si="0"/>
        <v>1</v>
      </c>
    </row>
    <row r="30" spans="1:8" ht="18" hidden="1" customHeight="1" thickBot="1" x14ac:dyDescent="0.25">
      <c r="A30" s="174"/>
      <c r="B30" s="174"/>
      <c r="C30" s="71"/>
      <c r="D30" s="74">
        <f>D27+D29</f>
        <v>8138775</v>
      </c>
      <c r="E30" s="74">
        <f>E27+E29</f>
        <v>228000</v>
      </c>
      <c r="F30" s="74">
        <f>F27+F29</f>
        <v>8366775</v>
      </c>
      <c r="G30" s="74">
        <f>G27+G29</f>
        <v>4339717</v>
      </c>
      <c r="H30" s="106">
        <f t="shared" si="0"/>
        <v>0.51868455886527365</v>
      </c>
    </row>
    <row r="31" spans="1:8" ht="15" customHeight="1" x14ac:dyDescent="0.2">
      <c r="A31" s="174" t="s">
        <v>141</v>
      </c>
      <c r="B31" s="174"/>
      <c r="C31" s="174"/>
      <c r="D31" s="81">
        <f>+D7+D27+D9</f>
        <v>8138775</v>
      </c>
      <c r="E31" s="81">
        <f>+E7+E27+E9</f>
        <v>228000</v>
      </c>
      <c r="F31" s="81">
        <f>+F7+F27+F9</f>
        <v>8366775</v>
      </c>
      <c r="G31" s="81">
        <f>+G7+G27+G9</f>
        <v>4339717</v>
      </c>
      <c r="H31" s="106">
        <f t="shared" si="0"/>
        <v>0.51868455886527365</v>
      </c>
    </row>
    <row r="32" spans="1:8" ht="15" customHeight="1" x14ac:dyDescent="0.2">
      <c r="A32" s="167" t="s">
        <v>145</v>
      </c>
      <c r="B32" s="168"/>
      <c r="C32" s="168"/>
      <c r="D32" s="168"/>
      <c r="E32" s="168"/>
      <c r="F32" s="168"/>
      <c r="G32" s="169"/>
      <c r="H32" s="106"/>
    </row>
    <row r="33" spans="1:8" ht="15" hidden="1" customHeight="1" x14ac:dyDescent="0.2">
      <c r="A33" s="110" t="s">
        <v>20</v>
      </c>
      <c r="B33" s="110" t="s">
        <v>4</v>
      </c>
      <c r="C33" s="71" t="s">
        <v>46</v>
      </c>
      <c r="D33" s="74">
        <f>SUM(D34:D34)</f>
        <v>0</v>
      </c>
      <c r="E33" s="74">
        <f>SUM(E34:E34)</f>
        <v>0</v>
      </c>
      <c r="F33" s="74">
        <f>SUM(F34:F34)</f>
        <v>0</v>
      </c>
      <c r="G33" s="74">
        <f>SUM(G34:G34)</f>
        <v>0</v>
      </c>
      <c r="H33" s="106" t="e">
        <f t="shared" si="0"/>
        <v>#DIV/0!</v>
      </c>
    </row>
    <row r="34" spans="1:8" ht="15" hidden="1" customHeight="1" x14ac:dyDescent="0.2">
      <c r="A34" s="86"/>
      <c r="B34" s="87"/>
      <c r="C34" s="77"/>
      <c r="D34" s="78"/>
      <c r="E34" s="79">
        <f>F34-D34</f>
        <v>0</v>
      </c>
      <c r="F34" s="78">
        <v>0</v>
      </c>
      <c r="G34" s="78">
        <v>0</v>
      </c>
      <c r="H34" s="106" t="e">
        <f t="shared" si="0"/>
        <v>#DIV/0!</v>
      </c>
    </row>
    <row r="35" spans="1:8" ht="15" hidden="1" customHeight="1" x14ac:dyDescent="0.2">
      <c r="A35" s="110" t="s">
        <v>21</v>
      </c>
      <c r="B35" s="110" t="s">
        <v>34</v>
      </c>
      <c r="C35" s="71"/>
      <c r="D35" s="74">
        <f>SUM(D36:D37)</f>
        <v>0</v>
      </c>
      <c r="E35" s="74">
        <f>SUM(E36:E37)</f>
        <v>0</v>
      </c>
      <c r="F35" s="74">
        <f>SUM(F36:F37)</f>
        <v>0</v>
      </c>
      <c r="G35" s="74">
        <f>SUM(G36:G37)</f>
        <v>0</v>
      </c>
      <c r="H35" s="106" t="e">
        <f t="shared" si="0"/>
        <v>#DIV/0!</v>
      </c>
    </row>
    <row r="36" spans="1:8" ht="15" hidden="1" customHeight="1" x14ac:dyDescent="0.2">
      <c r="A36" s="86"/>
      <c r="B36" s="83"/>
      <c r="C36" s="77"/>
      <c r="D36" s="78"/>
      <c r="E36" s="79"/>
      <c r="F36" s="78"/>
      <c r="G36" s="78"/>
      <c r="H36" s="106" t="e">
        <f t="shared" si="0"/>
        <v>#DIV/0!</v>
      </c>
    </row>
    <row r="37" spans="1:8" ht="15" hidden="1" customHeight="1" x14ac:dyDescent="0.2">
      <c r="A37" s="86"/>
      <c r="B37" s="87"/>
      <c r="C37" s="77"/>
      <c r="D37" s="78"/>
      <c r="E37" s="78"/>
      <c r="F37" s="78"/>
      <c r="G37" s="78"/>
      <c r="H37" s="106" t="e">
        <f t="shared" si="0"/>
        <v>#DIV/0!</v>
      </c>
    </row>
    <row r="38" spans="1:8" ht="15" customHeight="1" x14ac:dyDescent="0.2">
      <c r="A38" s="72"/>
      <c r="B38" s="94" t="s">
        <v>144</v>
      </c>
      <c r="C38" s="92"/>
      <c r="D38" s="93">
        <f t="shared" ref="D38" si="3">SUM(D39:D47)</f>
        <v>2923530</v>
      </c>
      <c r="E38" s="112">
        <f t="shared" ref="E38:E46" si="4">F38-D38</f>
        <v>0</v>
      </c>
      <c r="F38" s="93">
        <f>SUM(F39:F47)</f>
        <v>2923530</v>
      </c>
      <c r="G38" s="93">
        <f>SUM(G39:G47)</f>
        <v>836130</v>
      </c>
      <c r="H38" s="106">
        <f t="shared" si="0"/>
        <v>0.28600014366194293</v>
      </c>
    </row>
    <row r="39" spans="1:8" ht="15" customHeight="1" x14ac:dyDescent="0.2">
      <c r="A39" s="86" t="s">
        <v>20</v>
      </c>
      <c r="B39" s="83" t="s">
        <v>117</v>
      </c>
      <c r="C39" s="77"/>
      <c r="D39" s="78">
        <v>750000</v>
      </c>
      <c r="E39" s="79">
        <f t="shared" si="4"/>
        <v>0</v>
      </c>
      <c r="F39" s="78">
        <v>750000</v>
      </c>
      <c r="G39" s="78">
        <v>400000</v>
      </c>
      <c r="H39" s="106">
        <f t="shared" si="0"/>
        <v>0.53333333333333333</v>
      </c>
    </row>
    <row r="40" spans="1:8" ht="15" customHeight="1" x14ac:dyDescent="0.2">
      <c r="A40" s="86" t="s">
        <v>21</v>
      </c>
      <c r="B40" s="83" t="s">
        <v>118</v>
      </c>
      <c r="C40" s="77"/>
      <c r="D40" s="78">
        <v>800000</v>
      </c>
      <c r="E40" s="79">
        <f t="shared" si="4"/>
        <v>0</v>
      </c>
      <c r="F40" s="78">
        <v>800000</v>
      </c>
      <c r="G40" s="78">
        <v>140000</v>
      </c>
      <c r="H40" s="106">
        <f t="shared" si="0"/>
        <v>0.17499999999999999</v>
      </c>
    </row>
    <row r="41" spans="1:8" ht="15" customHeight="1" x14ac:dyDescent="0.2">
      <c r="A41" s="86" t="s">
        <v>22</v>
      </c>
      <c r="B41" s="83" t="s">
        <v>119</v>
      </c>
      <c r="C41" s="77"/>
      <c r="D41" s="78">
        <v>200000</v>
      </c>
      <c r="E41" s="79">
        <f t="shared" si="4"/>
        <v>0</v>
      </c>
      <c r="F41" s="78">
        <v>200000</v>
      </c>
      <c r="G41" s="78">
        <v>100000</v>
      </c>
      <c r="H41" s="106">
        <f t="shared" si="0"/>
        <v>0.5</v>
      </c>
    </row>
    <row r="42" spans="1:8" ht="15" customHeight="1" x14ac:dyDescent="0.2">
      <c r="A42" s="86" t="s">
        <v>23</v>
      </c>
      <c r="B42" s="83" t="s">
        <v>120</v>
      </c>
      <c r="C42" s="77"/>
      <c r="D42" s="78">
        <v>546130</v>
      </c>
      <c r="E42" s="79">
        <f t="shared" si="4"/>
        <v>0</v>
      </c>
      <c r="F42" s="78">
        <v>546130</v>
      </c>
      <c r="G42" s="78">
        <v>146130</v>
      </c>
      <c r="H42" s="106">
        <f t="shared" si="0"/>
        <v>0.26757365462435684</v>
      </c>
    </row>
    <row r="43" spans="1:8" ht="15" customHeight="1" x14ac:dyDescent="0.2">
      <c r="A43" s="86" t="s">
        <v>24</v>
      </c>
      <c r="B43" s="83" t="s">
        <v>121</v>
      </c>
      <c r="C43" s="77"/>
      <c r="D43" s="78">
        <v>300000</v>
      </c>
      <c r="E43" s="79">
        <f t="shared" si="4"/>
        <v>0</v>
      </c>
      <c r="F43" s="78">
        <v>300000</v>
      </c>
      <c r="G43" s="78">
        <v>50000</v>
      </c>
      <c r="H43" s="106">
        <f t="shared" si="0"/>
        <v>0.16666666666666666</v>
      </c>
    </row>
    <row r="44" spans="1:8" ht="15" customHeight="1" x14ac:dyDescent="0.2">
      <c r="A44" s="86" t="s">
        <v>29</v>
      </c>
      <c r="B44" s="83" t="s">
        <v>125</v>
      </c>
      <c r="C44" s="77"/>
      <c r="D44" s="78">
        <v>20000</v>
      </c>
      <c r="E44" s="79">
        <f t="shared" si="4"/>
        <v>0</v>
      </c>
      <c r="F44" s="78">
        <v>20000</v>
      </c>
      <c r="G44" s="78">
        <v>0</v>
      </c>
      <c r="H44" s="106">
        <f t="shared" si="0"/>
        <v>0</v>
      </c>
    </row>
    <row r="45" spans="1:8" ht="15" customHeight="1" x14ac:dyDescent="0.2">
      <c r="A45" s="86" t="s">
        <v>31</v>
      </c>
      <c r="B45" s="83" t="s">
        <v>148</v>
      </c>
      <c r="C45" s="77"/>
      <c r="D45" s="78">
        <v>307400</v>
      </c>
      <c r="E45" s="79">
        <f t="shared" si="4"/>
        <v>0</v>
      </c>
      <c r="F45" s="78">
        <v>307400</v>
      </c>
      <c r="G45" s="78">
        <v>0</v>
      </c>
      <c r="H45" s="106"/>
    </row>
    <row r="46" spans="1:8" ht="15" hidden="1" customHeight="1" x14ac:dyDescent="0.2">
      <c r="A46" s="86" t="s">
        <v>32</v>
      </c>
      <c r="B46" s="83"/>
      <c r="C46" s="77"/>
      <c r="D46" s="78"/>
      <c r="E46" s="79">
        <f t="shared" si="4"/>
        <v>0</v>
      </c>
      <c r="F46" s="78"/>
      <c r="G46" s="78">
        <v>0</v>
      </c>
      <c r="H46" s="106" t="e">
        <f t="shared" si="0"/>
        <v>#DIV/0!</v>
      </c>
    </row>
    <row r="47" spans="1:8" ht="15" hidden="1" customHeight="1" x14ac:dyDescent="0.2">
      <c r="A47" s="86">
        <v>9</v>
      </c>
      <c r="B47" s="82"/>
      <c r="C47" s="77"/>
      <c r="D47" s="78"/>
      <c r="E47" s="78">
        <v>0</v>
      </c>
      <c r="F47" s="78"/>
      <c r="G47" s="78"/>
      <c r="H47" s="106" t="e">
        <f t="shared" si="0"/>
        <v>#DIV/0!</v>
      </c>
    </row>
    <row r="48" spans="1:8" ht="15" customHeight="1" x14ac:dyDescent="0.2">
      <c r="A48" s="172" t="s">
        <v>124</v>
      </c>
      <c r="B48" s="172"/>
      <c r="C48" s="95"/>
      <c r="D48" s="96">
        <v>5040000</v>
      </c>
      <c r="E48" s="96">
        <v>0</v>
      </c>
      <c r="F48" s="96">
        <v>2669120</v>
      </c>
      <c r="G48" s="96">
        <v>0</v>
      </c>
      <c r="H48" s="106">
        <f t="shared" si="0"/>
        <v>0</v>
      </c>
    </row>
    <row r="49" spans="1:9" ht="18" customHeight="1" x14ac:dyDescent="0.2">
      <c r="A49" s="170" t="s">
        <v>5</v>
      </c>
      <c r="B49" s="170"/>
      <c r="C49" s="97"/>
      <c r="D49" s="98">
        <f t="shared" ref="D49:F49" si="5">+D38+D35+D31</f>
        <v>11062305</v>
      </c>
      <c r="E49" s="98">
        <f t="shared" si="5"/>
        <v>228000</v>
      </c>
      <c r="F49" s="98">
        <f t="shared" si="5"/>
        <v>11290305</v>
      </c>
      <c r="G49" s="98">
        <f>+G38+G35+G31</f>
        <v>5175847</v>
      </c>
      <c r="H49" s="106">
        <f t="shared" si="0"/>
        <v>0.45843287670262228</v>
      </c>
    </row>
    <row r="50" spans="1:9" ht="21" customHeight="1" x14ac:dyDescent="0.2">
      <c r="A50" s="175" t="s">
        <v>147</v>
      </c>
      <c r="B50" s="175"/>
      <c r="C50" s="175"/>
      <c r="D50" s="175"/>
      <c r="E50" s="175"/>
      <c r="F50" s="175"/>
      <c r="G50" s="175"/>
      <c r="H50" s="175"/>
      <c r="I50" s="144"/>
    </row>
    <row r="51" spans="1:9" s="6" customFormat="1" ht="26.25" customHeight="1" x14ac:dyDescent="0.2">
      <c r="A51" s="72" t="s">
        <v>20</v>
      </c>
      <c r="B51" s="70" t="s">
        <v>149</v>
      </c>
      <c r="C51" s="71"/>
      <c r="D51" s="74">
        <f>SUM(D52:D52)</f>
        <v>5705751</v>
      </c>
      <c r="E51" s="74">
        <f t="shared" ref="E51:G51" si="6">SUM(E52:E52)</f>
        <v>160169</v>
      </c>
      <c r="F51" s="74">
        <f t="shared" si="6"/>
        <v>5865920</v>
      </c>
      <c r="G51" s="74">
        <f t="shared" si="6"/>
        <v>5865920</v>
      </c>
      <c r="H51" s="106">
        <f t="shared" si="0"/>
        <v>1</v>
      </c>
    </row>
    <row r="52" spans="1:9" s="6" customFormat="1" ht="21" customHeight="1" x14ac:dyDescent="0.2">
      <c r="A52" s="75" t="s">
        <v>20</v>
      </c>
      <c r="B52" s="88" t="s">
        <v>151</v>
      </c>
      <c r="C52" s="89"/>
      <c r="D52" s="78">
        <v>5705751</v>
      </c>
      <c r="E52" s="78">
        <f>+F52-D52</f>
        <v>160169</v>
      </c>
      <c r="F52" s="78">
        <v>5865920</v>
      </c>
      <c r="G52" s="78">
        <v>5865920</v>
      </c>
      <c r="H52" s="106">
        <f t="shared" si="0"/>
        <v>1</v>
      </c>
    </row>
    <row r="53" spans="1:9" s="90" customFormat="1" ht="28.5" customHeight="1" x14ac:dyDescent="0.2">
      <c r="A53" s="72" t="s">
        <v>21</v>
      </c>
      <c r="B53" s="70" t="s">
        <v>150</v>
      </c>
      <c r="C53" s="71"/>
      <c r="D53" s="74">
        <f t="shared" ref="D53:F53" si="7">D54+D55</f>
        <v>978000</v>
      </c>
      <c r="E53" s="74">
        <f t="shared" si="7"/>
        <v>0</v>
      </c>
      <c r="F53" s="74">
        <f t="shared" si="7"/>
        <v>978000</v>
      </c>
      <c r="G53" s="74">
        <f>G54+G55</f>
        <v>491900</v>
      </c>
      <c r="H53" s="106">
        <f t="shared" si="0"/>
        <v>0.50296523517382408</v>
      </c>
    </row>
    <row r="54" spans="1:9" s="6" customFormat="1" ht="27" customHeight="1" x14ac:dyDescent="0.2">
      <c r="A54" s="75"/>
      <c r="B54" s="76" t="s">
        <v>152</v>
      </c>
      <c r="C54" s="77"/>
      <c r="D54" s="78">
        <v>978000</v>
      </c>
      <c r="E54" s="79">
        <f>+F54-D54</f>
        <v>0</v>
      </c>
      <c r="F54" s="78">
        <v>978000</v>
      </c>
      <c r="G54" s="78">
        <v>491900</v>
      </c>
      <c r="H54" s="106">
        <f t="shared" si="0"/>
        <v>0.50296523517382408</v>
      </c>
    </row>
    <row r="55" spans="1:9" s="6" customFormat="1" ht="15" hidden="1" customHeight="1" x14ac:dyDescent="0.2">
      <c r="A55" s="75"/>
      <c r="B55" s="76"/>
      <c r="C55" s="77"/>
      <c r="D55" s="78"/>
      <c r="E55" s="79">
        <f>+F55-D55</f>
        <v>0</v>
      </c>
      <c r="F55" s="78"/>
      <c r="G55" s="78"/>
      <c r="H55" s="106" t="e">
        <f t="shared" si="0"/>
        <v>#DIV/0!</v>
      </c>
    </row>
    <row r="56" spans="1:9" ht="15" customHeight="1" x14ac:dyDescent="0.2">
      <c r="A56" s="171" t="s">
        <v>146</v>
      </c>
      <c r="B56" s="171"/>
      <c r="C56" s="99"/>
      <c r="D56" s="100">
        <f>D51+D53</f>
        <v>6683751</v>
      </c>
      <c r="E56" s="100">
        <f>E51+E53</f>
        <v>160169</v>
      </c>
      <c r="F56" s="100">
        <f>F51+F53</f>
        <v>6843920</v>
      </c>
      <c r="G56" s="100">
        <f>G51+G53</f>
        <v>6357820</v>
      </c>
      <c r="H56" s="106">
        <f t="shared" si="0"/>
        <v>0.92897345381009711</v>
      </c>
    </row>
    <row r="64" spans="1:9" ht="15" customHeight="1" x14ac:dyDescent="0.2">
      <c r="A64" s="6"/>
      <c r="B64" s="6"/>
      <c r="C64" s="15"/>
      <c r="D64" s="15"/>
      <c r="E64" s="15"/>
      <c r="F64" s="15"/>
    </row>
  </sheetData>
  <mergeCells count="15">
    <mergeCell ref="A1:C1"/>
    <mergeCell ref="A32:G32"/>
    <mergeCell ref="A49:B49"/>
    <mergeCell ref="A56:B56"/>
    <mergeCell ref="A48:B48"/>
    <mergeCell ref="A2:G2"/>
    <mergeCell ref="A3:G3"/>
    <mergeCell ref="A27:B27"/>
    <mergeCell ref="A28:D28"/>
    <mergeCell ref="A29:B29"/>
    <mergeCell ref="A30:B30"/>
    <mergeCell ref="A5:C6"/>
    <mergeCell ref="D5:G5"/>
    <mergeCell ref="A31:C31"/>
    <mergeCell ref="A50:H50"/>
  </mergeCells>
  <phoneticPr fontId="6" type="noConversion"/>
  <pageMargins left="0.43307086614173229" right="0.15748031496062992" top="0.55118110236220474" bottom="0.39370078740157483" header="0.27559055118110237" footer="0.19685039370078741"/>
  <pageSetup paperSize="9" scale="89" orientation="portrait" r:id="rId1"/>
  <headerFooter alignWithMargins="0">
    <oddHeader>&amp;R3. számú melléklet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  <pageSetUpPr fitToPage="1"/>
  </sheetPr>
  <dimension ref="A1:K83"/>
  <sheetViews>
    <sheetView workbookViewId="0">
      <selection activeCell="D18" sqref="D18:E18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53" style="2" bestFit="1" customWidth="1"/>
    <col min="6" max="6" width="7.28515625" style="13" bestFit="1" customWidth="1"/>
    <col min="7" max="9" width="12.28515625" style="13" customWidth="1"/>
    <col min="10" max="10" width="15.7109375" style="2" customWidth="1"/>
    <col min="11" max="11" width="13.140625" style="2" hidden="1" customWidth="1"/>
    <col min="12" max="16384" width="9.140625" style="2"/>
  </cols>
  <sheetData>
    <row r="1" spans="1:11" ht="15" customHeight="1" x14ac:dyDescent="0.2">
      <c r="A1" s="166" t="str">
        <f>+'1. Bevételek'!A1:C1</f>
        <v>IKRÉNY KÖZSÉG ÖNKORMÁNYZATA</v>
      </c>
      <c r="B1" s="166"/>
      <c r="C1" s="166"/>
      <c r="D1" s="166"/>
      <c r="E1" s="166"/>
    </row>
    <row r="2" spans="1:11" ht="15" customHeight="1" x14ac:dyDescent="0.2">
      <c r="A2" s="151" t="str">
        <f>+'1. Bevételek'!A2:O2</f>
        <v xml:space="preserve">   2019. I. félévi előirányzat  módosítás és teljesítés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1" ht="19.5" customHeight="1" x14ac:dyDescent="0.2">
      <c r="A3" s="151" t="s">
        <v>30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1" ht="15" customHeight="1" x14ac:dyDescent="0.2">
      <c r="A4" s="3"/>
      <c r="B4" s="3"/>
      <c r="C4" s="9"/>
      <c r="D4" s="9"/>
      <c r="E4" s="3"/>
      <c r="F4" s="14"/>
      <c r="H4" s="12"/>
      <c r="I4" s="12"/>
      <c r="J4" s="12" t="s">
        <v>48</v>
      </c>
    </row>
    <row r="5" spans="1:11" ht="10.5" customHeight="1" x14ac:dyDescent="0.2"/>
    <row r="6" spans="1:11" ht="42.75" customHeight="1" x14ac:dyDescent="0.2">
      <c r="A6" s="181" t="s">
        <v>19</v>
      </c>
      <c r="B6" s="181"/>
      <c r="C6" s="181"/>
      <c r="D6" s="181"/>
      <c r="E6" s="181"/>
      <c r="F6" s="132" t="s">
        <v>18</v>
      </c>
      <c r="G6" s="133" t="s">
        <v>104</v>
      </c>
      <c r="H6" s="58" t="s">
        <v>99</v>
      </c>
      <c r="I6" s="58" t="s">
        <v>91</v>
      </c>
      <c r="J6" s="58" t="s">
        <v>92</v>
      </c>
      <c r="K6" s="119"/>
    </row>
    <row r="7" spans="1:11" ht="18" customHeight="1" x14ac:dyDescent="0.2">
      <c r="A7" s="180" t="s">
        <v>20</v>
      </c>
      <c r="B7" s="178" t="s">
        <v>14</v>
      </c>
      <c r="C7" s="178"/>
      <c r="D7" s="178"/>
      <c r="E7" s="178"/>
      <c r="F7" s="178"/>
      <c r="G7" s="178"/>
      <c r="H7" s="113"/>
      <c r="I7" s="113"/>
      <c r="J7" s="5"/>
      <c r="K7" s="119"/>
    </row>
    <row r="8" spans="1:11" ht="15" customHeight="1" x14ac:dyDescent="0.2">
      <c r="A8" s="180"/>
      <c r="B8" s="180" t="s">
        <v>20</v>
      </c>
      <c r="C8" s="179" t="s">
        <v>17</v>
      </c>
      <c r="D8" s="179"/>
      <c r="E8" s="179"/>
      <c r="F8" s="116" t="s">
        <v>36</v>
      </c>
      <c r="G8" s="115">
        <f>SUM(G9:G10)</f>
        <v>0</v>
      </c>
      <c r="H8" s="115">
        <f t="shared" ref="H8:H23" si="0">I8-G8</f>
        <v>0</v>
      </c>
      <c r="I8" s="115"/>
      <c r="J8" s="115">
        <f>SUM(J9:J10)</f>
        <v>0</v>
      </c>
      <c r="K8" s="120"/>
    </row>
    <row r="9" spans="1:11" s="9" customFormat="1" ht="15" hidden="1" customHeight="1" x14ac:dyDescent="0.2">
      <c r="A9" s="180"/>
      <c r="B9" s="180"/>
      <c r="C9" s="116" t="s">
        <v>20</v>
      </c>
      <c r="D9" s="179" t="s">
        <v>9</v>
      </c>
      <c r="E9" s="179"/>
      <c r="F9" s="116"/>
      <c r="G9" s="115">
        <v>0</v>
      </c>
      <c r="H9" s="115">
        <f t="shared" si="0"/>
        <v>0</v>
      </c>
      <c r="I9" s="115"/>
      <c r="J9" s="115">
        <v>0</v>
      </c>
      <c r="K9" s="120"/>
    </row>
    <row r="10" spans="1:11" s="9" customFormat="1" ht="15" hidden="1" customHeight="1" x14ac:dyDescent="0.2">
      <c r="A10" s="180"/>
      <c r="B10" s="180"/>
      <c r="C10" s="134" t="s">
        <v>21</v>
      </c>
      <c r="D10" s="179" t="s">
        <v>8</v>
      </c>
      <c r="E10" s="179"/>
      <c r="F10" s="116"/>
      <c r="G10" s="115">
        <v>0</v>
      </c>
      <c r="H10" s="115">
        <f t="shared" si="0"/>
        <v>0</v>
      </c>
      <c r="I10" s="115"/>
      <c r="J10" s="115">
        <v>0</v>
      </c>
      <c r="K10" s="120"/>
    </row>
    <row r="11" spans="1:11" ht="15" customHeight="1" x14ac:dyDescent="0.2">
      <c r="A11" s="180"/>
      <c r="B11" s="180" t="s">
        <v>21</v>
      </c>
      <c r="C11" s="179" t="s">
        <v>26</v>
      </c>
      <c r="D11" s="179"/>
      <c r="E11" s="179"/>
      <c r="F11" s="116" t="s">
        <v>37</v>
      </c>
      <c r="G11" s="115">
        <f t="shared" ref="G11" si="1">+G12+G16+G18+G22</f>
        <v>0</v>
      </c>
      <c r="H11" s="115">
        <f t="shared" ref="H11" si="2">+H12+H16+H18+H22</f>
        <v>195405</v>
      </c>
      <c r="I11" s="115">
        <f t="shared" ref="I11" si="3">+I12+I16+I18+I22</f>
        <v>195405</v>
      </c>
      <c r="J11" s="115">
        <f t="shared" ref="J11" si="4">+J12+J16+J18+J22</f>
        <v>195405</v>
      </c>
      <c r="K11" s="120">
        <f t="shared" ref="K11:K75" si="5">+J11/I11</f>
        <v>1</v>
      </c>
    </row>
    <row r="12" spans="1:11" s="9" customFormat="1" ht="15" customHeight="1" x14ac:dyDescent="0.2">
      <c r="A12" s="180"/>
      <c r="B12" s="180"/>
      <c r="C12" s="11" t="s">
        <v>20</v>
      </c>
      <c r="D12" s="178" t="s">
        <v>27</v>
      </c>
      <c r="E12" s="178"/>
      <c r="F12" s="11"/>
      <c r="G12" s="121">
        <v>0</v>
      </c>
      <c r="H12" s="121">
        <f t="shared" si="0"/>
        <v>0</v>
      </c>
      <c r="I12" s="121">
        <v>0</v>
      </c>
      <c r="J12" s="121">
        <v>0</v>
      </c>
      <c r="K12" s="120"/>
    </row>
    <row r="13" spans="1:11" s="9" customFormat="1" ht="15" hidden="1" customHeight="1" x14ac:dyDescent="0.25">
      <c r="A13" s="180"/>
      <c r="B13" s="180"/>
      <c r="C13" s="11"/>
      <c r="D13" s="4" t="s">
        <v>20</v>
      </c>
      <c r="E13" s="18"/>
      <c r="F13" s="11"/>
      <c r="G13" s="114"/>
      <c r="H13" s="114">
        <f t="shared" si="0"/>
        <v>0</v>
      </c>
      <c r="I13" s="114"/>
      <c r="J13" s="114"/>
      <c r="K13" s="120"/>
    </row>
    <row r="14" spans="1:11" s="9" customFormat="1" ht="15" hidden="1" customHeight="1" x14ac:dyDescent="0.25">
      <c r="A14" s="180"/>
      <c r="B14" s="180"/>
      <c r="C14" s="11"/>
      <c r="D14" s="4" t="s">
        <v>21</v>
      </c>
      <c r="E14" s="18"/>
      <c r="F14" s="11"/>
      <c r="G14" s="114"/>
      <c r="H14" s="114">
        <f t="shared" si="0"/>
        <v>0</v>
      </c>
      <c r="I14" s="114"/>
      <c r="J14" s="114"/>
      <c r="K14" s="120"/>
    </row>
    <row r="15" spans="1:11" s="9" customFormat="1" ht="15" hidden="1" customHeight="1" x14ac:dyDescent="0.25">
      <c r="A15" s="180"/>
      <c r="B15" s="180"/>
      <c r="C15" s="11"/>
      <c r="D15" s="4" t="s">
        <v>22</v>
      </c>
      <c r="E15" s="18"/>
      <c r="F15" s="11"/>
      <c r="G15" s="114"/>
      <c r="H15" s="114">
        <f t="shared" si="0"/>
        <v>0</v>
      </c>
      <c r="I15" s="114"/>
      <c r="J15" s="114"/>
      <c r="K15" s="120"/>
    </row>
    <row r="16" spans="1:11" s="9" customFormat="1" ht="15" customHeight="1" x14ac:dyDescent="0.2">
      <c r="A16" s="180"/>
      <c r="B16" s="180"/>
      <c r="C16" s="180" t="s">
        <v>21</v>
      </c>
      <c r="D16" s="178" t="s">
        <v>28</v>
      </c>
      <c r="E16" s="178"/>
      <c r="F16" s="11"/>
      <c r="G16" s="121">
        <f>SUM(G17:G17)</f>
        <v>0</v>
      </c>
      <c r="H16" s="121">
        <f t="shared" si="0"/>
        <v>0</v>
      </c>
      <c r="I16" s="121">
        <v>0</v>
      </c>
      <c r="J16" s="121">
        <f>SUM(J17:J17)</f>
        <v>0</v>
      </c>
      <c r="K16" s="120"/>
    </row>
    <row r="17" spans="1:11" ht="15" hidden="1" customHeight="1" x14ac:dyDescent="0.2">
      <c r="A17" s="180"/>
      <c r="B17" s="180"/>
      <c r="C17" s="180"/>
      <c r="D17" s="8" t="s">
        <v>20</v>
      </c>
      <c r="E17" s="4" t="s">
        <v>123</v>
      </c>
      <c r="F17" s="8"/>
      <c r="G17" s="114"/>
      <c r="H17" s="114">
        <f t="shared" si="0"/>
        <v>0</v>
      </c>
      <c r="I17" s="114"/>
      <c r="J17" s="114"/>
      <c r="K17" s="120"/>
    </row>
    <row r="18" spans="1:11" s="9" customFormat="1" ht="15" customHeight="1" x14ac:dyDescent="0.2">
      <c r="A18" s="180"/>
      <c r="B18" s="180"/>
      <c r="C18" s="180" t="s">
        <v>22</v>
      </c>
      <c r="D18" s="178" t="s">
        <v>6</v>
      </c>
      <c r="E18" s="178"/>
      <c r="F18" s="11"/>
      <c r="G18" s="121">
        <f t="shared" ref="G18:I18" si="6">SUM(G19:G20)</f>
        <v>0</v>
      </c>
      <c r="H18" s="121">
        <f t="shared" si="0"/>
        <v>0</v>
      </c>
      <c r="I18" s="121">
        <f t="shared" si="6"/>
        <v>0</v>
      </c>
      <c r="J18" s="121">
        <f>SUM(J19:J20)</f>
        <v>0</v>
      </c>
      <c r="K18" s="120"/>
    </row>
    <row r="19" spans="1:11" s="9" customFormat="1" ht="15" hidden="1" customHeight="1" x14ac:dyDescent="0.2">
      <c r="A19" s="180"/>
      <c r="B19" s="180"/>
      <c r="C19" s="180"/>
      <c r="D19" s="4" t="s">
        <v>20</v>
      </c>
      <c r="E19" s="32"/>
      <c r="F19" s="11" t="s">
        <v>37</v>
      </c>
      <c r="G19" s="114">
        <v>0</v>
      </c>
      <c r="H19" s="114">
        <f t="shared" si="0"/>
        <v>0</v>
      </c>
      <c r="I19" s="114"/>
      <c r="J19" s="114"/>
      <c r="K19" s="120" t="e">
        <f t="shared" si="5"/>
        <v>#DIV/0!</v>
      </c>
    </row>
    <row r="20" spans="1:11" s="9" customFormat="1" ht="15" hidden="1" customHeight="1" x14ac:dyDescent="0.2">
      <c r="A20" s="180"/>
      <c r="B20" s="180"/>
      <c r="C20" s="111"/>
      <c r="D20" s="4" t="s">
        <v>21</v>
      </c>
      <c r="E20" s="32"/>
      <c r="F20" s="11"/>
      <c r="G20" s="114">
        <v>0</v>
      </c>
      <c r="H20" s="114">
        <f t="shared" si="0"/>
        <v>0</v>
      </c>
      <c r="I20" s="114"/>
      <c r="J20" s="114"/>
      <c r="K20" s="120" t="e">
        <f t="shared" si="5"/>
        <v>#DIV/0!</v>
      </c>
    </row>
    <row r="21" spans="1:11" s="9" customFormat="1" ht="15" hidden="1" customHeight="1" x14ac:dyDescent="0.2">
      <c r="A21" s="180"/>
      <c r="B21" s="180"/>
      <c r="C21" s="111"/>
      <c r="D21" s="4" t="s">
        <v>22</v>
      </c>
      <c r="E21" s="4"/>
      <c r="F21" s="11"/>
      <c r="G21" s="114"/>
      <c r="H21" s="114">
        <f t="shared" si="0"/>
        <v>0</v>
      </c>
      <c r="I21" s="114"/>
      <c r="J21" s="114"/>
      <c r="K21" s="120" t="e">
        <f t="shared" si="5"/>
        <v>#DIV/0!</v>
      </c>
    </row>
    <row r="22" spans="1:11" s="9" customFormat="1" ht="15" customHeight="1" x14ac:dyDescent="0.2">
      <c r="A22" s="180"/>
      <c r="B22" s="180"/>
      <c r="C22" s="180" t="s">
        <v>23</v>
      </c>
      <c r="D22" s="178" t="s">
        <v>7</v>
      </c>
      <c r="E22" s="178"/>
      <c r="F22" s="11" t="s">
        <v>38</v>
      </c>
      <c r="G22" s="121">
        <f t="shared" ref="G22:I22" si="7">SUM(G23:G24)</f>
        <v>0</v>
      </c>
      <c r="H22" s="121">
        <f t="shared" si="0"/>
        <v>195405</v>
      </c>
      <c r="I22" s="121">
        <f t="shared" si="7"/>
        <v>195405</v>
      </c>
      <c r="J22" s="121">
        <f>SUM(J23:J24)</f>
        <v>195405</v>
      </c>
      <c r="K22" s="120">
        <f t="shared" si="5"/>
        <v>1</v>
      </c>
    </row>
    <row r="23" spans="1:11" s="9" customFormat="1" ht="12.75" x14ac:dyDescent="0.2">
      <c r="A23" s="180"/>
      <c r="B23" s="180"/>
      <c r="C23" s="180"/>
      <c r="D23" s="4" t="s">
        <v>20</v>
      </c>
      <c r="E23" s="32" t="s">
        <v>154</v>
      </c>
      <c r="F23" s="11"/>
      <c r="G23" s="114">
        <v>0</v>
      </c>
      <c r="H23" s="114">
        <f t="shared" si="0"/>
        <v>138504</v>
      </c>
      <c r="I23" s="114">
        <v>138504</v>
      </c>
      <c r="J23" s="114">
        <v>138504</v>
      </c>
      <c r="K23" s="120"/>
    </row>
    <row r="24" spans="1:11" s="9" customFormat="1" ht="12.75" x14ac:dyDescent="0.2">
      <c r="A24" s="180"/>
      <c r="B24" s="180"/>
      <c r="C24" s="180"/>
      <c r="D24" s="4" t="s">
        <v>21</v>
      </c>
      <c r="E24" s="32" t="s">
        <v>155</v>
      </c>
      <c r="F24" s="11"/>
      <c r="G24" s="114">
        <v>0</v>
      </c>
      <c r="H24" s="114">
        <f>I24-G24</f>
        <v>56901</v>
      </c>
      <c r="I24" s="114">
        <v>56901</v>
      </c>
      <c r="J24" s="114">
        <v>56901</v>
      </c>
      <c r="K24" s="120"/>
    </row>
    <row r="25" spans="1:11" ht="12.75" x14ac:dyDescent="0.2">
      <c r="A25" s="180"/>
      <c r="B25" s="180"/>
      <c r="C25" s="179" t="s">
        <v>164</v>
      </c>
      <c r="D25" s="179"/>
      <c r="E25" s="179"/>
      <c r="F25" s="116"/>
      <c r="G25" s="115">
        <f>SUM(G26:G30)</f>
        <v>0</v>
      </c>
      <c r="H25" s="115">
        <f t="shared" ref="H25:H31" si="8">I25-G25</f>
        <v>50000</v>
      </c>
      <c r="I25" s="115">
        <f t="shared" ref="I25:J25" si="9">SUM(I26:I30)</f>
        <v>50000</v>
      </c>
      <c r="J25" s="115">
        <f t="shared" si="9"/>
        <v>50000</v>
      </c>
      <c r="K25" s="120">
        <f t="shared" si="5"/>
        <v>1</v>
      </c>
    </row>
    <row r="26" spans="1:11" ht="12.75" x14ac:dyDescent="0.2">
      <c r="A26" s="180"/>
      <c r="B26" s="180"/>
      <c r="C26" s="113"/>
      <c r="D26" s="113"/>
      <c r="E26" s="4" t="s">
        <v>165</v>
      </c>
      <c r="F26" s="8"/>
      <c r="G26" s="114"/>
      <c r="H26" s="114">
        <f t="shared" si="8"/>
        <v>4700</v>
      </c>
      <c r="I26" s="114">
        <v>4700</v>
      </c>
      <c r="J26" s="114">
        <v>4700</v>
      </c>
      <c r="K26" s="120"/>
    </row>
    <row r="27" spans="1:11" ht="12.75" x14ac:dyDescent="0.2">
      <c r="A27" s="180"/>
      <c r="B27" s="180"/>
      <c r="C27" s="113"/>
      <c r="D27" s="113"/>
      <c r="E27" s="4" t="s">
        <v>166</v>
      </c>
      <c r="F27" s="8"/>
      <c r="G27" s="114"/>
      <c r="H27" s="114">
        <f t="shared" si="8"/>
        <v>23000</v>
      </c>
      <c r="I27" s="114">
        <v>23000</v>
      </c>
      <c r="J27" s="114">
        <v>23000</v>
      </c>
      <c r="K27" s="120"/>
    </row>
    <row r="28" spans="1:11" ht="12.75" x14ac:dyDescent="0.2">
      <c r="A28" s="180"/>
      <c r="B28" s="180"/>
      <c r="C28" s="113"/>
      <c r="D28" s="113"/>
      <c r="E28" s="4" t="s">
        <v>167</v>
      </c>
      <c r="F28" s="8"/>
      <c r="G28" s="114"/>
      <c r="H28" s="114">
        <f t="shared" si="8"/>
        <v>8500</v>
      </c>
      <c r="I28" s="114">
        <v>8500</v>
      </c>
      <c r="J28" s="114">
        <v>8500</v>
      </c>
      <c r="K28" s="120"/>
    </row>
    <row r="29" spans="1:11" ht="12.75" x14ac:dyDescent="0.2">
      <c r="A29" s="180"/>
      <c r="B29" s="180"/>
      <c r="C29" s="113"/>
      <c r="D29" s="113"/>
      <c r="E29" s="4" t="s">
        <v>168</v>
      </c>
      <c r="F29" s="8"/>
      <c r="G29" s="114"/>
      <c r="H29" s="114">
        <f t="shared" si="8"/>
        <v>12300</v>
      </c>
      <c r="I29" s="114">
        <v>12300</v>
      </c>
      <c r="J29" s="114">
        <v>12300</v>
      </c>
      <c r="K29" s="120"/>
    </row>
    <row r="30" spans="1:11" ht="12.75" x14ac:dyDescent="0.2">
      <c r="A30" s="180"/>
      <c r="B30" s="180"/>
      <c r="C30" s="113"/>
      <c r="D30" s="113"/>
      <c r="E30" s="4" t="s">
        <v>169</v>
      </c>
      <c r="F30" s="8"/>
      <c r="G30" s="114"/>
      <c r="H30" s="114">
        <f t="shared" si="8"/>
        <v>1500</v>
      </c>
      <c r="I30" s="114">
        <v>1500</v>
      </c>
      <c r="J30" s="114">
        <v>1500</v>
      </c>
      <c r="K30" s="120"/>
    </row>
    <row r="31" spans="1:11" s="9" customFormat="1" ht="15" customHeight="1" x14ac:dyDescent="0.2">
      <c r="A31" s="180"/>
      <c r="B31" s="180"/>
      <c r="C31" s="182" t="s">
        <v>156</v>
      </c>
      <c r="D31" s="182"/>
      <c r="E31" s="182"/>
      <c r="F31" s="116" t="s">
        <v>47</v>
      </c>
      <c r="G31" s="115">
        <v>1368083</v>
      </c>
      <c r="H31" s="115">
        <f t="shared" si="8"/>
        <v>195117</v>
      </c>
      <c r="I31" s="115">
        <f t="shared" ref="I31" si="10">SUM(I32:I49)</f>
        <v>1563200</v>
      </c>
      <c r="J31" s="115">
        <f>SUM(J32:J49)</f>
        <v>1563200</v>
      </c>
      <c r="K31" s="120">
        <f t="shared" si="5"/>
        <v>1</v>
      </c>
    </row>
    <row r="32" spans="1:11" s="9" customFormat="1" ht="15" customHeight="1" x14ac:dyDescent="0.2">
      <c r="A32" s="180"/>
      <c r="B32" s="180"/>
      <c r="C32" s="11"/>
      <c r="D32" s="135"/>
      <c r="E32" s="32" t="s">
        <v>157</v>
      </c>
      <c r="F32" s="11"/>
      <c r="G32" s="121"/>
      <c r="H32" s="114"/>
      <c r="I32" s="114">
        <v>516679</v>
      </c>
      <c r="J32" s="122">
        <v>516679</v>
      </c>
      <c r="K32" s="120"/>
    </row>
    <row r="33" spans="1:11" s="9" customFormat="1" ht="15" customHeight="1" x14ac:dyDescent="0.2">
      <c r="A33" s="180"/>
      <c r="B33" s="180"/>
      <c r="C33" s="11"/>
      <c r="D33" s="135"/>
      <c r="E33" s="32" t="s">
        <v>158</v>
      </c>
      <c r="F33" s="11"/>
      <c r="G33" s="121"/>
      <c r="H33" s="114"/>
      <c r="I33" s="114">
        <v>508528</v>
      </c>
      <c r="J33" s="122">
        <v>508528</v>
      </c>
      <c r="K33" s="120"/>
    </row>
    <row r="34" spans="1:11" s="9" customFormat="1" ht="15" customHeight="1" x14ac:dyDescent="0.2">
      <c r="A34" s="180"/>
      <c r="B34" s="180"/>
      <c r="C34" s="11"/>
      <c r="D34" s="135"/>
      <c r="E34" s="32" t="s">
        <v>159</v>
      </c>
      <c r="F34" s="11"/>
      <c r="G34" s="121"/>
      <c r="H34" s="114"/>
      <c r="I34" s="114">
        <v>90293</v>
      </c>
      <c r="J34" s="122">
        <v>90293</v>
      </c>
      <c r="K34" s="120"/>
    </row>
    <row r="35" spans="1:11" s="9" customFormat="1" ht="15" customHeight="1" x14ac:dyDescent="0.2">
      <c r="A35" s="180"/>
      <c r="B35" s="180"/>
      <c r="C35" s="11"/>
      <c r="D35" s="135"/>
      <c r="E35" s="32" t="s">
        <v>163</v>
      </c>
      <c r="F35" s="11"/>
      <c r="G35" s="121"/>
      <c r="H35" s="114"/>
      <c r="I35" s="114">
        <v>62991</v>
      </c>
      <c r="J35" s="122">
        <v>62991</v>
      </c>
      <c r="K35" s="120"/>
    </row>
    <row r="36" spans="1:11" s="9" customFormat="1" ht="15" customHeight="1" x14ac:dyDescent="0.2">
      <c r="A36" s="180"/>
      <c r="B36" s="180"/>
      <c r="C36" s="11"/>
      <c r="D36" s="135"/>
      <c r="E36" s="32" t="s">
        <v>160</v>
      </c>
      <c r="F36" s="11"/>
      <c r="G36" s="121"/>
      <c r="H36" s="114"/>
      <c r="I36" s="114">
        <v>181102</v>
      </c>
      <c r="J36" s="122">
        <v>181102</v>
      </c>
      <c r="K36" s="120"/>
    </row>
    <row r="37" spans="1:11" s="9" customFormat="1" ht="15" customHeight="1" x14ac:dyDescent="0.2">
      <c r="A37" s="180"/>
      <c r="B37" s="180"/>
      <c r="C37" s="11"/>
      <c r="D37" s="135"/>
      <c r="E37" s="32" t="s">
        <v>161</v>
      </c>
      <c r="F37" s="11"/>
      <c r="G37" s="121"/>
      <c r="H37" s="114"/>
      <c r="I37" s="114">
        <v>167324</v>
      </c>
      <c r="J37" s="122">
        <v>167324</v>
      </c>
      <c r="K37" s="120"/>
    </row>
    <row r="38" spans="1:11" s="9" customFormat="1" ht="15" customHeight="1" x14ac:dyDescent="0.2">
      <c r="A38" s="180"/>
      <c r="B38" s="180"/>
      <c r="C38" s="11"/>
      <c r="D38" s="135"/>
      <c r="E38" s="32" t="s">
        <v>162</v>
      </c>
      <c r="F38" s="11"/>
      <c r="G38" s="121"/>
      <c r="H38" s="114"/>
      <c r="I38" s="114">
        <v>36283</v>
      </c>
      <c r="J38" s="122">
        <v>36283</v>
      </c>
      <c r="K38" s="120"/>
    </row>
    <row r="39" spans="1:11" s="9" customFormat="1" ht="15" hidden="1" customHeight="1" x14ac:dyDescent="0.2">
      <c r="A39" s="180"/>
      <c r="B39" s="180"/>
      <c r="C39" s="11"/>
      <c r="D39" s="135"/>
      <c r="E39" s="32"/>
      <c r="F39" s="11"/>
      <c r="G39" s="121"/>
      <c r="H39" s="114">
        <f t="shared" ref="H39:H45" si="11">I39-G39</f>
        <v>0</v>
      </c>
      <c r="I39" s="121"/>
      <c r="J39" s="122"/>
      <c r="K39" s="120" t="e">
        <f t="shared" si="5"/>
        <v>#DIV/0!</v>
      </c>
    </row>
    <row r="40" spans="1:11" s="9" customFormat="1" ht="15" hidden="1" customHeight="1" x14ac:dyDescent="0.2">
      <c r="A40" s="180"/>
      <c r="B40" s="180"/>
      <c r="C40" s="11"/>
      <c r="D40" s="135"/>
      <c r="E40" s="32"/>
      <c r="F40" s="11"/>
      <c r="G40" s="121"/>
      <c r="H40" s="114">
        <f t="shared" si="11"/>
        <v>0</v>
      </c>
      <c r="I40" s="121"/>
      <c r="J40" s="122"/>
      <c r="K40" s="120" t="e">
        <f t="shared" si="5"/>
        <v>#DIV/0!</v>
      </c>
    </row>
    <row r="41" spans="1:11" s="9" customFormat="1" ht="15" hidden="1" customHeight="1" x14ac:dyDescent="0.2">
      <c r="A41" s="180"/>
      <c r="B41" s="180"/>
      <c r="C41" s="11"/>
      <c r="D41" s="135"/>
      <c r="E41" s="32"/>
      <c r="F41" s="11"/>
      <c r="G41" s="121"/>
      <c r="H41" s="114">
        <f t="shared" si="11"/>
        <v>0</v>
      </c>
      <c r="I41" s="121"/>
      <c r="J41" s="122"/>
      <c r="K41" s="120" t="e">
        <f t="shared" si="5"/>
        <v>#DIV/0!</v>
      </c>
    </row>
    <row r="42" spans="1:11" s="9" customFormat="1" ht="15" hidden="1" customHeight="1" x14ac:dyDescent="0.2">
      <c r="A42" s="180"/>
      <c r="B42" s="180"/>
      <c r="C42" s="11"/>
      <c r="D42" s="135"/>
      <c r="E42" s="32"/>
      <c r="F42" s="11"/>
      <c r="G42" s="121"/>
      <c r="H42" s="114">
        <f t="shared" si="11"/>
        <v>0</v>
      </c>
      <c r="I42" s="121"/>
      <c r="J42" s="122"/>
      <c r="K42" s="120" t="e">
        <f t="shared" si="5"/>
        <v>#DIV/0!</v>
      </c>
    </row>
    <row r="43" spans="1:11" s="9" customFormat="1" ht="15" hidden="1" customHeight="1" x14ac:dyDescent="0.2">
      <c r="A43" s="180"/>
      <c r="B43" s="180"/>
      <c r="C43" s="11"/>
      <c r="D43" s="135"/>
      <c r="E43" s="32"/>
      <c r="F43" s="11"/>
      <c r="G43" s="121"/>
      <c r="H43" s="114">
        <f t="shared" si="11"/>
        <v>0</v>
      </c>
      <c r="I43" s="121"/>
      <c r="J43" s="122"/>
      <c r="K43" s="120" t="e">
        <f t="shared" si="5"/>
        <v>#DIV/0!</v>
      </c>
    </row>
    <row r="44" spans="1:11" s="9" customFormat="1" ht="15" hidden="1" customHeight="1" x14ac:dyDescent="0.2">
      <c r="A44" s="180"/>
      <c r="B44" s="180"/>
      <c r="C44" s="11"/>
      <c r="D44" s="135"/>
      <c r="E44" s="32"/>
      <c r="F44" s="11"/>
      <c r="G44" s="121"/>
      <c r="H44" s="114">
        <f t="shared" si="11"/>
        <v>0</v>
      </c>
      <c r="I44" s="121"/>
      <c r="J44" s="122"/>
      <c r="K44" s="120" t="e">
        <f t="shared" si="5"/>
        <v>#DIV/0!</v>
      </c>
    </row>
    <row r="45" spans="1:11" s="9" customFormat="1" ht="15" hidden="1" customHeight="1" x14ac:dyDescent="0.2">
      <c r="A45" s="180"/>
      <c r="B45" s="180"/>
      <c r="C45" s="11"/>
      <c r="D45" s="135"/>
      <c r="E45" s="32"/>
      <c r="F45" s="11"/>
      <c r="G45" s="121"/>
      <c r="H45" s="114">
        <f t="shared" si="11"/>
        <v>0</v>
      </c>
      <c r="I45" s="121"/>
      <c r="J45" s="122"/>
      <c r="K45" s="120" t="e">
        <f t="shared" si="5"/>
        <v>#DIV/0!</v>
      </c>
    </row>
    <row r="46" spans="1:11" ht="12.75" hidden="1" x14ac:dyDescent="0.2">
      <c r="A46" s="180"/>
      <c r="B46" s="180"/>
      <c r="C46" s="184"/>
      <c r="D46" s="8"/>
      <c r="E46" s="32"/>
      <c r="F46" s="8"/>
      <c r="G46" s="114">
        <v>0</v>
      </c>
      <c r="H46" s="114">
        <f>I46-G46</f>
        <v>0</v>
      </c>
      <c r="I46" s="114"/>
      <c r="J46" s="122"/>
      <c r="K46" s="120" t="e">
        <f t="shared" si="5"/>
        <v>#DIV/0!</v>
      </c>
    </row>
    <row r="47" spans="1:11" ht="12.75" hidden="1" x14ac:dyDescent="0.2">
      <c r="A47" s="180"/>
      <c r="B47" s="180"/>
      <c r="C47" s="184"/>
      <c r="D47" s="8"/>
      <c r="E47" s="32"/>
      <c r="F47" s="8"/>
      <c r="G47" s="114"/>
      <c r="H47" s="114">
        <f t="shared" ref="H47:H49" si="12">I47-G47</f>
        <v>0</v>
      </c>
      <c r="I47" s="114"/>
      <c r="J47" s="122"/>
      <c r="K47" s="120" t="e">
        <f t="shared" si="5"/>
        <v>#DIV/0!</v>
      </c>
    </row>
    <row r="48" spans="1:11" ht="12.75" hidden="1" x14ac:dyDescent="0.2">
      <c r="A48" s="180"/>
      <c r="B48" s="180"/>
      <c r="C48" s="184"/>
      <c r="D48" s="8"/>
      <c r="E48" s="32"/>
      <c r="F48" s="8"/>
      <c r="G48" s="114"/>
      <c r="H48" s="114">
        <f t="shared" si="12"/>
        <v>0</v>
      </c>
      <c r="I48" s="114"/>
      <c r="J48" s="122"/>
      <c r="K48" s="120" t="e">
        <f t="shared" si="5"/>
        <v>#DIV/0!</v>
      </c>
    </row>
    <row r="49" spans="1:11" ht="15" hidden="1" customHeight="1" x14ac:dyDescent="0.2">
      <c r="A49" s="180"/>
      <c r="B49" s="180"/>
      <c r="C49" s="184"/>
      <c r="D49" s="8"/>
      <c r="E49" s="32"/>
      <c r="F49" s="8"/>
      <c r="G49" s="114"/>
      <c r="H49" s="114">
        <f t="shared" si="12"/>
        <v>0</v>
      </c>
      <c r="I49" s="114"/>
      <c r="J49" s="122"/>
      <c r="K49" s="120" t="e">
        <f t="shared" si="5"/>
        <v>#DIV/0!</v>
      </c>
    </row>
    <row r="50" spans="1:11" s="9" customFormat="1" ht="15" hidden="1" customHeight="1" x14ac:dyDescent="0.2">
      <c r="A50" s="180"/>
      <c r="B50" s="180"/>
      <c r="C50" s="180"/>
      <c r="D50" s="178"/>
      <c r="E50" s="178"/>
      <c r="F50" s="11"/>
      <c r="G50" s="121"/>
      <c r="H50" s="121"/>
      <c r="I50" s="121"/>
      <c r="J50" s="121"/>
      <c r="K50" s="120" t="e">
        <f t="shared" si="5"/>
        <v>#DIV/0!</v>
      </c>
    </row>
    <row r="51" spans="1:11" ht="15" hidden="1" customHeight="1" x14ac:dyDescent="0.2">
      <c r="A51" s="180"/>
      <c r="B51" s="180"/>
      <c r="C51" s="180"/>
      <c r="D51" s="4"/>
      <c r="E51" s="19"/>
      <c r="F51" s="8"/>
      <c r="G51" s="114"/>
      <c r="H51" s="114"/>
      <c r="I51" s="114"/>
      <c r="J51" s="114"/>
      <c r="K51" s="120" t="e">
        <f t="shared" si="5"/>
        <v>#DIV/0!</v>
      </c>
    </row>
    <row r="52" spans="1:11" s="9" customFormat="1" ht="15" hidden="1" customHeight="1" x14ac:dyDescent="0.2">
      <c r="A52" s="180"/>
      <c r="B52" s="180"/>
      <c r="C52" s="11" t="s">
        <v>22</v>
      </c>
      <c r="D52" s="178" t="s">
        <v>10</v>
      </c>
      <c r="E52" s="178"/>
      <c r="F52" s="11"/>
      <c r="G52" s="121">
        <v>0</v>
      </c>
      <c r="H52" s="121">
        <f>I52-G52</f>
        <v>0</v>
      </c>
      <c r="I52" s="121"/>
      <c r="J52" s="121"/>
      <c r="K52" s="120" t="e">
        <f t="shared" si="5"/>
        <v>#DIV/0!</v>
      </c>
    </row>
    <row r="53" spans="1:11" s="9" customFormat="1" ht="15" hidden="1" customHeight="1" x14ac:dyDescent="0.2">
      <c r="A53" s="180"/>
      <c r="B53" s="180"/>
      <c r="C53" s="11" t="s">
        <v>23</v>
      </c>
      <c r="D53" s="178" t="s">
        <v>11</v>
      </c>
      <c r="E53" s="178"/>
      <c r="F53" s="11"/>
      <c r="G53" s="121">
        <v>0</v>
      </c>
      <c r="H53" s="121">
        <f>I53-G53</f>
        <v>0</v>
      </c>
      <c r="I53" s="121"/>
      <c r="J53" s="121"/>
      <c r="K53" s="120" t="e">
        <f t="shared" si="5"/>
        <v>#DIV/0!</v>
      </c>
    </row>
    <row r="54" spans="1:11" ht="15" customHeight="1" x14ac:dyDescent="0.2">
      <c r="A54" s="180"/>
      <c r="B54" s="111" t="s">
        <v>23</v>
      </c>
      <c r="C54" s="179" t="s">
        <v>134</v>
      </c>
      <c r="D54" s="179"/>
      <c r="E54" s="179"/>
      <c r="F54" s="116"/>
      <c r="G54" s="115">
        <v>369382</v>
      </c>
      <c r="H54" s="115">
        <f>+I54-G54</f>
        <v>121465</v>
      </c>
      <c r="I54" s="115">
        <v>490847</v>
      </c>
      <c r="J54" s="115">
        <v>488324</v>
      </c>
      <c r="K54" s="120"/>
    </row>
    <row r="55" spans="1:11" ht="18" customHeight="1" x14ac:dyDescent="0.2">
      <c r="A55" s="180"/>
      <c r="B55" s="183" t="s">
        <v>13</v>
      </c>
      <c r="C55" s="183"/>
      <c r="D55" s="183"/>
      <c r="E55" s="183"/>
      <c r="F55" s="136"/>
      <c r="G55" s="123">
        <f>G8+G11+G54+G25+G31</f>
        <v>1737465</v>
      </c>
      <c r="H55" s="123">
        <f t="shared" ref="H55:J55" si="13">H8+H11+H54+H25+H31</f>
        <v>561987</v>
      </c>
      <c r="I55" s="123">
        <f t="shared" si="13"/>
        <v>2299452</v>
      </c>
      <c r="J55" s="123">
        <f t="shared" si="13"/>
        <v>2296929</v>
      </c>
      <c r="K55" s="120">
        <f t="shared" si="5"/>
        <v>0.99890278205415894</v>
      </c>
    </row>
    <row r="56" spans="1:11" ht="18" customHeight="1" x14ac:dyDescent="0.2">
      <c r="A56" s="180" t="s">
        <v>21</v>
      </c>
      <c r="B56" s="178" t="s">
        <v>0</v>
      </c>
      <c r="C56" s="178"/>
      <c r="D56" s="178"/>
      <c r="E56" s="178"/>
      <c r="F56" s="178"/>
      <c r="G56" s="178"/>
      <c r="H56" s="113"/>
      <c r="I56" s="113"/>
      <c r="J56" s="5"/>
      <c r="K56" s="120"/>
    </row>
    <row r="57" spans="1:11" ht="15" customHeight="1" x14ac:dyDescent="0.2">
      <c r="A57" s="180"/>
      <c r="B57" s="180" t="s">
        <v>20</v>
      </c>
      <c r="C57" s="179" t="s">
        <v>1</v>
      </c>
      <c r="D57" s="179"/>
      <c r="E57" s="179"/>
      <c r="F57" s="116" t="s">
        <v>39</v>
      </c>
      <c r="G57" s="117">
        <f>G58+G61</f>
        <v>1125000</v>
      </c>
      <c r="H57" s="117">
        <f>H58+H61</f>
        <v>-475825</v>
      </c>
      <c r="I57" s="117">
        <f>I58+I61</f>
        <v>649175</v>
      </c>
      <c r="J57" s="117">
        <f>J58+J61</f>
        <v>60517</v>
      </c>
      <c r="K57" s="120">
        <f t="shared" si="5"/>
        <v>9.322139638772288E-2</v>
      </c>
    </row>
    <row r="58" spans="1:11" s="9" customFormat="1" ht="15" customHeight="1" x14ac:dyDescent="0.2">
      <c r="A58" s="180"/>
      <c r="B58" s="180"/>
      <c r="C58" s="111" t="s">
        <v>20</v>
      </c>
      <c r="D58" s="178" t="s">
        <v>2</v>
      </c>
      <c r="E58" s="178"/>
      <c r="F58" s="11" t="s">
        <v>40</v>
      </c>
      <c r="G58" s="16">
        <v>1125000</v>
      </c>
      <c r="H58" s="17">
        <f t="shared" ref="H58:H59" si="14">+I58-G58</f>
        <v>-475825</v>
      </c>
      <c r="I58" s="16">
        <v>649175</v>
      </c>
      <c r="J58" s="16">
        <f>SUM(J59:J60)</f>
        <v>60517</v>
      </c>
      <c r="K58" s="120">
        <f t="shared" si="5"/>
        <v>9.322139638772288E-2</v>
      </c>
    </row>
    <row r="59" spans="1:11" ht="15" customHeight="1" x14ac:dyDescent="0.2">
      <c r="A59" s="180"/>
      <c r="B59" s="180"/>
      <c r="C59" s="137"/>
      <c r="D59" s="4" t="s">
        <v>20</v>
      </c>
      <c r="E59" s="4" t="s">
        <v>170</v>
      </c>
      <c r="F59" s="8"/>
      <c r="G59" s="17"/>
      <c r="H59" s="17">
        <f t="shared" si="14"/>
        <v>0</v>
      </c>
      <c r="I59" s="17"/>
      <c r="J59" s="17">
        <v>44533</v>
      </c>
      <c r="K59" s="120"/>
    </row>
    <row r="60" spans="1:11" ht="12.75" x14ac:dyDescent="0.2">
      <c r="A60" s="180"/>
      <c r="B60" s="180"/>
      <c r="C60" s="137"/>
      <c r="D60" s="4" t="s">
        <v>21</v>
      </c>
      <c r="E60" s="10" t="s">
        <v>171</v>
      </c>
      <c r="F60" s="8"/>
      <c r="G60" s="17"/>
      <c r="H60" s="17">
        <f>+I60-G60</f>
        <v>0</v>
      </c>
      <c r="I60" s="17"/>
      <c r="J60" s="17">
        <v>15984</v>
      </c>
      <c r="K60" s="120"/>
    </row>
    <row r="61" spans="1:11" s="9" customFormat="1" ht="15" customHeight="1" x14ac:dyDescent="0.2">
      <c r="A61" s="180"/>
      <c r="B61" s="180"/>
      <c r="C61" s="180" t="s">
        <v>21</v>
      </c>
      <c r="D61" s="178" t="s">
        <v>3</v>
      </c>
      <c r="E61" s="178"/>
      <c r="F61" s="11" t="s">
        <v>41</v>
      </c>
      <c r="G61" s="16">
        <f>SUM(G62:G63)</f>
        <v>0</v>
      </c>
      <c r="H61" s="17">
        <f t="shared" ref="H61:H63" si="15">+I61-G61</f>
        <v>0</v>
      </c>
      <c r="I61" s="16">
        <v>0</v>
      </c>
      <c r="J61" s="16">
        <f>SUM(J62:J63)</f>
        <v>0</v>
      </c>
      <c r="K61" s="120"/>
    </row>
    <row r="62" spans="1:11" s="9" customFormat="1" ht="15" hidden="1" customHeight="1" x14ac:dyDescent="0.2">
      <c r="A62" s="180"/>
      <c r="B62" s="180"/>
      <c r="C62" s="180"/>
      <c r="D62" s="4" t="s">
        <v>20</v>
      </c>
      <c r="E62" s="4"/>
      <c r="F62" s="11"/>
      <c r="G62" s="17"/>
      <c r="H62" s="17">
        <f t="shared" si="15"/>
        <v>0</v>
      </c>
      <c r="I62" s="17"/>
      <c r="J62" s="17"/>
      <c r="K62" s="120" t="e">
        <f t="shared" si="5"/>
        <v>#DIV/0!</v>
      </c>
    </row>
    <row r="63" spans="1:11" ht="15" hidden="1" customHeight="1" x14ac:dyDescent="0.2">
      <c r="A63" s="180"/>
      <c r="B63" s="180"/>
      <c r="C63" s="180"/>
      <c r="D63" s="4" t="s">
        <v>21</v>
      </c>
      <c r="E63" s="4"/>
      <c r="F63" s="8"/>
      <c r="G63" s="114"/>
      <c r="H63" s="17">
        <f t="shared" si="15"/>
        <v>0</v>
      </c>
      <c r="I63" s="114"/>
      <c r="J63" s="114"/>
      <c r="K63" s="120" t="e">
        <f t="shared" si="5"/>
        <v>#DIV/0!</v>
      </c>
    </row>
    <row r="64" spans="1:11" ht="15" customHeight="1" x14ac:dyDescent="0.2">
      <c r="A64" s="180"/>
      <c r="B64" s="180" t="s">
        <v>21</v>
      </c>
      <c r="C64" s="179" t="s">
        <v>172</v>
      </c>
      <c r="D64" s="179"/>
      <c r="E64" s="179"/>
      <c r="F64" s="116"/>
      <c r="G64" s="117">
        <f>SUM(G65:G66)</f>
        <v>0</v>
      </c>
      <c r="H64" s="117">
        <f>SUM(H65:H66)</f>
        <v>431141</v>
      </c>
      <c r="I64" s="117">
        <f>SUM(I65:I66)</f>
        <v>431141</v>
      </c>
      <c r="J64" s="117">
        <f>SUM(J65:J66)</f>
        <v>431141</v>
      </c>
      <c r="K64" s="120"/>
    </row>
    <row r="65" spans="1:11" ht="15" customHeight="1" x14ac:dyDescent="0.2">
      <c r="A65" s="180"/>
      <c r="B65" s="180"/>
      <c r="C65" s="8"/>
      <c r="D65" s="185" t="s">
        <v>173</v>
      </c>
      <c r="E65" s="185"/>
      <c r="F65" s="8"/>
      <c r="G65" s="17"/>
      <c r="H65" s="17">
        <f>+I65-G65</f>
        <v>201141</v>
      </c>
      <c r="I65" s="17">
        <v>201141</v>
      </c>
      <c r="J65" s="17">
        <v>201141</v>
      </c>
      <c r="K65" s="120"/>
    </row>
    <row r="66" spans="1:11" ht="15" customHeight="1" x14ac:dyDescent="0.2">
      <c r="A66" s="180"/>
      <c r="B66" s="111"/>
      <c r="C66" s="8"/>
      <c r="D66" s="185" t="s">
        <v>174</v>
      </c>
      <c r="E66" s="185"/>
      <c r="F66" s="8"/>
      <c r="G66" s="17"/>
      <c r="H66" s="17">
        <f>+I66-G66</f>
        <v>230000</v>
      </c>
      <c r="I66" s="17">
        <v>230000</v>
      </c>
      <c r="J66" s="17">
        <v>230000</v>
      </c>
      <c r="K66" s="120"/>
    </row>
    <row r="67" spans="1:11" s="9" customFormat="1" ht="15" customHeight="1" x14ac:dyDescent="0.2">
      <c r="A67" s="180"/>
      <c r="B67" s="111" t="s">
        <v>22</v>
      </c>
      <c r="C67" s="179" t="s">
        <v>135</v>
      </c>
      <c r="D67" s="179"/>
      <c r="E67" s="179"/>
      <c r="F67" s="116"/>
      <c r="G67" s="117">
        <v>263250</v>
      </c>
      <c r="H67" s="117"/>
      <c r="I67" s="117">
        <v>263250</v>
      </c>
      <c r="J67" s="117">
        <v>70648</v>
      </c>
      <c r="K67" s="120">
        <f t="shared" si="5"/>
        <v>0.26836847103513772</v>
      </c>
    </row>
    <row r="68" spans="1:11" ht="18" customHeight="1" x14ac:dyDescent="0.2">
      <c r="A68" s="180"/>
      <c r="B68" s="183" t="s">
        <v>16</v>
      </c>
      <c r="C68" s="183"/>
      <c r="D68" s="183"/>
      <c r="E68" s="183"/>
      <c r="F68" s="138"/>
      <c r="G68" s="124">
        <f>G57+G64+G67</f>
        <v>1388250</v>
      </c>
      <c r="H68" s="124">
        <f>H57+H64+H67</f>
        <v>-44684</v>
      </c>
      <c r="I68" s="124">
        <f>I57+I64+I67</f>
        <v>1343566</v>
      </c>
      <c r="J68" s="124">
        <f>J57+J64+J67</f>
        <v>562306</v>
      </c>
      <c r="K68" s="120">
        <f t="shared" si="5"/>
        <v>0.41851758678025491</v>
      </c>
    </row>
    <row r="69" spans="1:11" ht="21" hidden="1" customHeight="1" thickBot="1" x14ac:dyDescent="0.25">
      <c r="A69" s="11"/>
      <c r="B69" s="183"/>
      <c r="C69" s="183"/>
      <c r="D69" s="183"/>
      <c r="E69" s="183"/>
      <c r="F69" s="138"/>
      <c r="G69" s="124"/>
      <c r="H69" s="124"/>
      <c r="I69" s="124"/>
      <c r="J69" s="124"/>
      <c r="K69" s="120"/>
    </row>
    <row r="70" spans="1:11" ht="15" customHeight="1" x14ac:dyDescent="0.2">
      <c r="A70" s="180" t="s">
        <v>22</v>
      </c>
      <c r="B70" s="178" t="s">
        <v>137</v>
      </c>
      <c r="C70" s="178"/>
      <c r="D70" s="178"/>
      <c r="E70" s="178"/>
      <c r="F70" s="11"/>
      <c r="G70" s="16">
        <f>SUM(G71)</f>
        <v>5705751</v>
      </c>
      <c r="H70" s="16">
        <f t="shared" ref="H70:J70" si="16">SUM(H71)</f>
        <v>160169</v>
      </c>
      <c r="I70" s="16">
        <f t="shared" si="16"/>
        <v>5865920</v>
      </c>
      <c r="J70" s="16">
        <f t="shared" si="16"/>
        <v>5865920</v>
      </c>
      <c r="K70" s="120">
        <f t="shared" si="5"/>
        <v>1</v>
      </c>
    </row>
    <row r="71" spans="1:11" ht="15" customHeight="1" x14ac:dyDescent="0.2">
      <c r="A71" s="180"/>
      <c r="B71" s="184" t="s">
        <v>175</v>
      </c>
      <c r="C71" s="184"/>
      <c r="D71" s="184"/>
      <c r="E71" s="184"/>
      <c r="F71" s="8"/>
      <c r="G71" s="17">
        <v>5705751</v>
      </c>
      <c r="H71" s="114">
        <f t="shared" ref="H71" si="17">+I71-G71</f>
        <v>160169</v>
      </c>
      <c r="I71" s="17">
        <v>5865920</v>
      </c>
      <c r="J71" s="17">
        <v>5865920</v>
      </c>
      <c r="K71" s="120"/>
    </row>
    <row r="72" spans="1:11" ht="18" customHeight="1" x14ac:dyDescent="0.2">
      <c r="A72" s="180"/>
      <c r="B72" s="121" t="s">
        <v>138</v>
      </c>
      <c r="C72" s="121"/>
      <c r="D72" s="121"/>
      <c r="E72" s="121"/>
      <c r="F72" s="11"/>
      <c r="G72" s="16">
        <f>SUM(G73)</f>
        <v>978000</v>
      </c>
      <c r="H72" s="16">
        <f t="shared" ref="H72:J72" si="18">SUM(H73)</f>
        <v>0</v>
      </c>
      <c r="I72" s="16">
        <f t="shared" si="18"/>
        <v>978000</v>
      </c>
      <c r="J72" s="16">
        <f t="shared" si="18"/>
        <v>491900</v>
      </c>
      <c r="K72" s="120">
        <f t="shared" si="5"/>
        <v>0.50296523517382408</v>
      </c>
    </row>
    <row r="73" spans="1:11" ht="15" customHeight="1" x14ac:dyDescent="0.2">
      <c r="A73" s="180"/>
      <c r="B73" s="186" t="s">
        <v>176</v>
      </c>
      <c r="C73" s="186"/>
      <c r="D73" s="186"/>
      <c r="E73" s="186"/>
      <c r="F73" s="8"/>
      <c r="G73" s="17">
        <v>978000</v>
      </c>
      <c r="H73" s="114">
        <f>+I73-G73</f>
        <v>0</v>
      </c>
      <c r="I73" s="17">
        <v>978000</v>
      </c>
      <c r="J73" s="17">
        <v>491900</v>
      </c>
      <c r="K73" s="120">
        <f t="shared" si="5"/>
        <v>0.50296523517382408</v>
      </c>
    </row>
    <row r="74" spans="1:11" s="6" customFormat="1" ht="15" customHeight="1" x14ac:dyDescent="0.2">
      <c r="A74" s="180"/>
      <c r="B74" s="183" t="s">
        <v>136</v>
      </c>
      <c r="C74" s="183"/>
      <c r="D74" s="183"/>
      <c r="E74" s="183"/>
      <c r="F74" s="136"/>
      <c r="G74" s="124">
        <f>+G70+G72</f>
        <v>6683751</v>
      </c>
      <c r="H74" s="124">
        <f t="shared" ref="H74:J74" si="19">+H70+H72</f>
        <v>160169</v>
      </c>
      <c r="I74" s="124">
        <f t="shared" si="19"/>
        <v>6843920</v>
      </c>
      <c r="J74" s="124">
        <f t="shared" si="19"/>
        <v>6357820</v>
      </c>
      <c r="K74" s="120">
        <f t="shared" si="5"/>
        <v>0.92897345381009711</v>
      </c>
    </row>
    <row r="75" spans="1:11" ht="21" customHeight="1" x14ac:dyDescent="0.2">
      <c r="A75" s="11" t="s">
        <v>23</v>
      </c>
      <c r="B75" s="183" t="s">
        <v>177</v>
      </c>
      <c r="C75" s="183"/>
      <c r="D75" s="183"/>
      <c r="E75" s="183"/>
      <c r="F75" s="138"/>
      <c r="G75" s="124">
        <f>+G74+G68+G55</f>
        <v>9809466</v>
      </c>
      <c r="H75" s="124">
        <f>+H74+H68+H55</f>
        <v>677472</v>
      </c>
      <c r="I75" s="124">
        <f>+I74+I68+I55</f>
        <v>10486938</v>
      </c>
      <c r="J75" s="124">
        <f>+J74+J68+J55</f>
        <v>9217055</v>
      </c>
      <c r="K75" s="120">
        <f t="shared" si="5"/>
        <v>0.87890812361053339</v>
      </c>
    </row>
    <row r="78" spans="1:11" ht="15" customHeight="1" x14ac:dyDescent="0.2">
      <c r="G78" s="69"/>
    </row>
    <row r="82" spans="1:9" s="6" customFormat="1" ht="21" customHeight="1" x14ac:dyDescent="0.2">
      <c r="A82" s="7"/>
      <c r="F82" s="15"/>
      <c r="G82" s="15"/>
      <c r="H82" s="15"/>
      <c r="I82" s="15"/>
    </row>
    <row r="83" spans="1:9" s="6" customFormat="1" ht="15" customHeight="1" x14ac:dyDescent="0.2">
      <c r="A83" s="3"/>
      <c r="B83" s="2"/>
      <c r="C83" s="2"/>
      <c r="D83" s="2"/>
      <c r="E83" s="2"/>
      <c r="F83" s="13"/>
      <c r="G83" s="13"/>
      <c r="H83" s="13"/>
      <c r="I83" s="13"/>
    </row>
  </sheetData>
  <mergeCells count="51">
    <mergeCell ref="B75:E75"/>
    <mergeCell ref="B69:E69"/>
    <mergeCell ref="A70:A74"/>
    <mergeCell ref="B70:E70"/>
    <mergeCell ref="B74:E74"/>
    <mergeCell ref="B71:E71"/>
    <mergeCell ref="B73:E73"/>
    <mergeCell ref="A64:A68"/>
    <mergeCell ref="B64:B65"/>
    <mergeCell ref="C64:E64"/>
    <mergeCell ref="D65:E65"/>
    <mergeCell ref="C67:E67"/>
    <mergeCell ref="B68:E68"/>
    <mergeCell ref="D66:E66"/>
    <mergeCell ref="A56:A63"/>
    <mergeCell ref="B56:G56"/>
    <mergeCell ref="B57:B63"/>
    <mergeCell ref="C57:E57"/>
    <mergeCell ref="D58:E58"/>
    <mergeCell ref="C61:C63"/>
    <mergeCell ref="D61:E61"/>
    <mergeCell ref="D53:E53"/>
    <mergeCell ref="C31:E31"/>
    <mergeCell ref="A54:A55"/>
    <mergeCell ref="C54:E54"/>
    <mergeCell ref="B55:E55"/>
    <mergeCell ref="B25:B53"/>
    <mergeCell ref="C25:E25"/>
    <mergeCell ref="C46:C49"/>
    <mergeCell ref="C50:C51"/>
    <mergeCell ref="C8:E8"/>
    <mergeCell ref="D9:E9"/>
    <mergeCell ref="C11:E11"/>
    <mergeCell ref="D12:E12"/>
    <mergeCell ref="D52:E52"/>
    <mergeCell ref="A1:E1"/>
    <mergeCell ref="A2:J2"/>
    <mergeCell ref="A3:J3"/>
    <mergeCell ref="D50:E50"/>
    <mergeCell ref="D10:E10"/>
    <mergeCell ref="B11:B24"/>
    <mergeCell ref="C18:C19"/>
    <mergeCell ref="D18:E18"/>
    <mergeCell ref="C16:C17"/>
    <mergeCell ref="D16:E16"/>
    <mergeCell ref="C22:C24"/>
    <mergeCell ref="D22:E22"/>
    <mergeCell ref="A6:E6"/>
    <mergeCell ref="A7:A53"/>
    <mergeCell ref="B7:G7"/>
    <mergeCell ref="B8:B10"/>
  </mergeCells>
  <phoneticPr fontId="6" type="noConversion"/>
  <pageMargins left="0.70866141732283472" right="0.19685039370078741" top="0.43307086614173229" bottom="0.39370078740157483" header="0.23622047244094491" footer="0.19685039370078741"/>
  <pageSetup paperSize="9" scale="76" orientation="portrait" r:id="rId1"/>
  <headerFooter alignWithMargins="0">
    <oddHeader>&amp;R4. számú melléklet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 Bevételek</vt:lpstr>
      <vt:lpstr>2. Kiadások</vt:lpstr>
      <vt:lpstr>3. Pénzeszköz átadás</vt:lpstr>
      <vt:lpstr>4 .Felhalmozási 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2019-08-15T09:22:18Z</cp:lastPrinted>
  <dcterms:created xsi:type="dcterms:W3CDTF">2005-12-27T13:42:28Z</dcterms:created>
  <dcterms:modified xsi:type="dcterms:W3CDTF">2019-10-03T08:19:10Z</dcterms:modified>
</cp:coreProperties>
</file>