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27" firstSheet="1" activeTab="12"/>
  </bookViews>
  <sheets>
    <sheet name="ÖSSZEFÜGGÉSEK" sheetId="1" r:id="rId1"/>
    <sheet name="1.sz.mell." sheetId="2" r:id="rId2"/>
    <sheet name="2.sz.mell." sheetId="3" r:id="rId3"/>
    <sheet name="3.sz.mell  " sheetId="4" r:id="rId4"/>
    <sheet name="4.sz.mell  " sheetId="5" r:id="rId5"/>
    <sheet name="ELLENŐRZÉS-1.sz.3.sz.4.sz." sheetId="6" r:id="rId6"/>
    <sheet name="5. sz. mell" sheetId="7" r:id="rId7"/>
    <sheet name="6. sz. mell" sheetId="8" r:id="rId8"/>
    <sheet name="7. sz. mell" sheetId="9" r:id="rId9"/>
    <sheet name="8. sz. mell" sheetId="10" r:id="rId10"/>
    <sheet name="9. sz. mell" sheetId="11" r:id="rId11"/>
    <sheet name="9.1. sz. mell" sheetId="12" r:id="rId12"/>
    <sheet name="10. sz. mell " sheetId="13" r:id="rId13"/>
    <sheet name="Munka1" sheetId="14" r:id="rId14"/>
    <sheet name="Munka2" sheetId="15" r:id="rId15"/>
  </sheets>
  <definedNames>
    <definedName name="_xlnm.Print_Titles" localSheetId="12">'10. sz. mell '!$2:$7</definedName>
    <definedName name="_xlnm.Print_Titles" localSheetId="6">'5. sz. mell'!$2:$7</definedName>
    <definedName name="_xlnm.Print_Titles" localSheetId="7">'6. sz. mell'!$2:$7</definedName>
    <definedName name="_xlnm.Print_Titles" localSheetId="8">'7. sz. mell'!$2:$7</definedName>
    <definedName name="_xlnm.Print_Titles" localSheetId="9">'8. sz. mell'!$2:$7</definedName>
    <definedName name="_xlnm.Print_Titles" localSheetId="10">'9. sz. mell'!$2:$7</definedName>
    <definedName name="_xlnm.Print_Titles" localSheetId="11">'9.1. sz. mell'!$2:$7</definedName>
    <definedName name="_xlnm.Print_Area" localSheetId="1">'1.sz.mell.'!$A$1:$E$161</definedName>
    <definedName name="_xlnm.Print_Area" localSheetId="2">'2.sz.mell.'!$A$1:$E$161</definedName>
  </definedNames>
  <calcPr fullCalcOnLoad="1"/>
</workbook>
</file>

<file path=xl/sharedStrings.xml><?xml version="1.0" encoding="utf-8"?>
<sst xmlns="http://schemas.openxmlformats.org/spreadsheetml/2006/main" count="2093" uniqueCount="485">
  <si>
    <t>Költségvetési rendelet módosítás űrlapjainak összefüggései:</t>
  </si>
  <si>
    <t>2017.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</si>
  <si>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</si>
  <si>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</si>
  <si>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</si>
  <si>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</si>
  <si>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</si>
  <si>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</si>
  <si>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</si>
  <si>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</si>
  <si>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</si>
  <si>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</si>
  <si>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</si>
  <si>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</si>
  <si>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</si>
  <si>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</si>
  <si>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</si>
  <si>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</si>
  <si>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</si>
  <si>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</si>
  <si>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</si>
  <si>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</si>
  <si>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</si>
  <si>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</si>
  <si>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</si>
  <si>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</si>
  <si>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</si>
  <si>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</si>
  <si>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</si>
  <si>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</si>
  <si>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</si>
  <si>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</si>
  <si>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</si>
  <si>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</si>
  <si>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</si>
  <si>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</si>
  <si>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</si>
  <si>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</si>
  <si>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</si>
  <si>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</si>
  <si>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</si>
  <si>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</si>
  <si>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</si>
  <si>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</si>
  <si>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</si>
  <si>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A</t>
  </si>
  <si>
    <t>B</t>
  </si>
  <si>
    <t>C</t>
  </si>
  <si>
    <t>D</t>
  </si>
  <si>
    <t>E=C±D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</si>
  <si>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</si>
  <si>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</si>
  <si>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</si>
  <si>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</si>
  <si>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</si>
  <si>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</si>
  <si>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</si>
  <si>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</si>
  <si>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</si>
  <si>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</si>
  <si>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</si>
  <si>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</si>
  <si>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</si>
  <si>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</si>
  <si>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</si>
  <si>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</si>
  <si>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</si>
  <si>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</si>
  <si>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</si>
  <si>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</si>
  <si>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</si>
  <si>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</si>
  <si>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</si>
  <si>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</si>
  <si>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</si>
  <si>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</si>
  <si>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</si>
  <si>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</si>
  <si>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</si>
  <si>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</si>
  <si>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</si>
  <si>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</si>
  <si>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</si>
  <si>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</si>
  <si>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</si>
  <si>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</si>
  <si>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</si>
  <si>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</si>
  <si>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</si>
  <si>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</si>
  <si>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</si>
  <si>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</si>
  <si>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</si>
  <si>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</si>
  <si>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</si>
  <si>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</si>
  <si>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</si>
  <si>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</si>
  <si>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</si>
  <si>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</si>
  <si>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</si>
  <si>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</si>
  <si>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</si>
  <si>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</si>
  <si>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</si>
  <si>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</si>
  <si>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</si>
  <si>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</si>
  <si>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</si>
  <si>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</si>
  <si>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</si>
  <si>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</si>
  <si>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</si>
  <si>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</si>
  <si>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</si>
  <si>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</si>
  <si>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</si>
  <si>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</si>
  <si>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</si>
  <si>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</si>
  <si>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</si>
  <si>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</si>
  <si>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</si>
  <si>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</si>
  <si>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</si>
  <si>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</si>
  <si>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</si>
  <si>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</si>
  <si>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</si>
  <si>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</si>
  <si>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</si>
  <si>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</si>
  <si>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</si>
  <si>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</si>
  <si>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</si>
  <si>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</si>
  <si>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</si>
  <si>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</si>
  <si>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</si>
  <si>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</si>
  <si>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</si>
  <si>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</si>
  <si>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</si>
  <si>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</si>
  <si>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</si>
  <si>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</si>
  <si>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</si>
  <si>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</si>
  <si>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</si>
  <si>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</si>
  <si>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</si>
  <si>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</si>
  <si>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</si>
  <si>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</si>
  <si>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</si>
  <si>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</si>
  <si>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</si>
  <si>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</si>
  <si>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</si>
  <si>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</si>
  <si>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</si>
  <si>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</si>
  <si>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</si>
  <si>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</si>
  <si>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</si>
  <si>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</si>
  <si>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</si>
  <si>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</si>
  <si>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</si>
  <si>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</si>
  <si>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</si>
  <si>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</si>
  <si>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</si>
  <si>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</si>
  <si>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</si>
  <si>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</si>
  <si>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</si>
  <si>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</si>
  <si>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</si>
  <si>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</si>
  <si>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</si>
  <si>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</si>
  <si>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</si>
  <si>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</si>
  <si>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</si>
  <si>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</si>
  <si>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</si>
  <si>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</si>
  <si>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</si>
  <si>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</si>
  <si>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</si>
  <si>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</si>
  <si>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</si>
  <si>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</si>
  <si>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</si>
  <si>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</si>
  <si>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</si>
  <si>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</si>
  <si>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</si>
  <si>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</si>
  <si>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</si>
  <si>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</si>
  <si>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</si>
  <si>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</si>
  <si>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</si>
  <si>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</si>
  <si>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</si>
  <si>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</si>
  <si>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</si>
  <si>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</si>
  <si>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</si>
  <si>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</si>
  <si>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</si>
  <si>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</si>
  <si>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</si>
  <si>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</si>
  <si>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</si>
  <si>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</si>
  <si>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</si>
  <si>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t>1. sz. módosítás 
(±)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</si>
  <si>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</si>
  <si>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</si>
  <si>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</si>
  <si>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</si>
  <si>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</si>
  <si>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</si>
  <si>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</si>
  <si>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</si>
  <si>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</si>
  <si>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</si>
  <si>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</si>
  <si>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</si>
  <si>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</si>
  <si>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</si>
  <si>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</si>
  <si>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</si>
  <si>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</si>
  <si>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</si>
  <si>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</si>
  <si>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</si>
  <si>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</si>
  <si>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</si>
  <si>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</si>
  <si>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</si>
  <si>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</si>
  <si>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</si>
  <si>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</si>
  <si>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</si>
  <si>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</si>
  <si>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</si>
  <si>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</si>
  <si>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</si>
  <si>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</si>
  <si>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</si>
  <si>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</si>
  <si>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</si>
  <si>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</si>
  <si>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</si>
  <si>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</si>
  <si>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</si>
  <si>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</si>
  <si>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</si>
  <si>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</si>
  <si>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</si>
  <si>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</si>
  <si>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</si>
  <si>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</si>
  <si>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</si>
  <si>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</si>
  <si>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</si>
  <si>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</si>
  <si>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</si>
  <si>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</si>
  <si>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</si>
  <si>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</si>
  <si>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</si>
  <si>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</si>
  <si>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</si>
  <si>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</si>
  <si>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</si>
  <si>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</si>
  <si>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</si>
  <si>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</si>
  <si>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</si>
  <si>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</si>
  <si>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</si>
  <si>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</si>
  <si>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</si>
  <si>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</si>
  <si>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</si>
  <si>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</si>
  <si>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</si>
  <si>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</si>
  <si>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</si>
  <si>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</si>
  <si>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</si>
  <si>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</si>
  <si>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</si>
  <si>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</si>
  <si>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</si>
  <si>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</si>
  <si>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</si>
  <si>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</si>
  <si>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</si>
  <si>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</si>
  <si>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</si>
  <si>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</si>
  <si>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</si>
  <si>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</si>
  <si>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</si>
  <si>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</si>
  <si>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</si>
  <si>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Kamatbevételek</t>
  </si>
  <si>
    <t>I. Működési célú bevételek és kiadások mérlege
(Önkormányzati szinten)</t>
  </si>
  <si>
    <t>Bevételek</t>
  </si>
  <si>
    <t>Kiadások</t>
  </si>
  <si>
    <t>Megnevezés</t>
  </si>
  <si>
    <t xml:space="preserve">F </t>
  </si>
  <si>
    <t>G</t>
  </si>
  <si>
    <t>H</t>
  </si>
  <si>
    <t>I=G±H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</si>
  <si>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</si>
  <si>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</si>
  <si>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</si>
  <si>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</si>
  <si>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</si>
  <si>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</si>
  <si>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</si>
  <si>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</si>
  <si>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</si>
  <si>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</si>
  <si>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</si>
  <si>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</si>
  <si>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</si>
  <si>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</si>
  <si>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</si>
  <si>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</si>
  <si>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</si>
  <si>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</si>
  <si>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</si>
  <si>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</si>
  <si>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</si>
  <si>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</si>
  <si>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</si>
  <si>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</si>
  <si>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</si>
  <si>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</si>
  <si>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</si>
  <si>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</si>
  <si>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</si>
  <si>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</si>
  <si>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</si>
  <si>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</si>
  <si>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</si>
  <si>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</si>
  <si>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</si>
  <si>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</si>
  <si>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</si>
  <si>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</si>
  <si>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</si>
  <si>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</si>
  <si>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</si>
  <si>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</si>
  <si>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</si>
  <si>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</si>
  <si>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</si>
  <si>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</si>
  <si>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</si>
  <si>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</si>
  <si>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</si>
  <si>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</si>
  <si>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</si>
  <si>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</si>
  <si>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</si>
  <si>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</si>
  <si>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</si>
  <si>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</si>
  <si>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</si>
  <si>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</si>
  <si>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</si>
  <si>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</si>
  <si>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</si>
  <si>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</si>
  <si>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</si>
  <si>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</si>
  <si>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</si>
  <si>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</si>
  <si>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</si>
  <si>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</si>
  <si>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</si>
  <si>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</si>
  <si>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</si>
  <si>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</si>
  <si>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</si>
  <si>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</si>
  <si>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</si>
  <si>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</si>
  <si>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</si>
  <si>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</si>
  <si>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</si>
  <si>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</si>
  <si>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</si>
  <si>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</si>
  <si>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</si>
  <si>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</si>
  <si>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</si>
  <si>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</si>
  <si>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</si>
  <si>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Önkormányzat</t>
  </si>
  <si>
    <t>01</t>
  </si>
  <si>
    <t>Feladat megnevezése</t>
  </si>
  <si>
    <t>Összes bevétel, kiadás</t>
  </si>
  <si>
    <t>Száma</t>
  </si>
  <si>
    <t>Kiemelt előirányzat, előirányzat megnevezése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</si>
  <si>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</si>
  <si>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</si>
  <si>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</si>
  <si>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</si>
  <si>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</si>
  <si>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</si>
  <si>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</si>
  <si>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</si>
  <si>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</si>
  <si>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</si>
  <si>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</si>
  <si>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</si>
  <si>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</si>
  <si>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</si>
  <si>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</si>
  <si>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</si>
  <si>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</si>
  <si>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</si>
  <si>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</si>
  <si>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</si>
  <si>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kiadásai</t>
  </si>
  <si>
    <t>02</t>
  </si>
  <si>
    <t>Költségvetési szerv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</si>
  <si>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</si>
  <si>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</si>
  <si>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</si>
  <si>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</si>
  <si>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</si>
  <si>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</si>
  <si>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</si>
  <si>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</si>
  <si>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</si>
  <si>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</si>
  <si>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</si>
  <si>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</si>
  <si>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</si>
  <si>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</si>
  <si>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</si>
  <si>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</si>
  <si>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</si>
  <si>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</si>
  <si>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</si>
  <si>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</si>
  <si>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</si>
  <si>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</si>
  <si>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</si>
  <si>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</si>
  <si>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</si>
  <si>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</si>
  <si>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03</t>
  </si>
  <si>
    <t>Magánszemélyek kommunális adója</t>
  </si>
  <si>
    <t>Napköziotthonos Óvodák</t>
  </si>
  <si>
    <t>Reibel Mihály Városi Művelődési Központ és Könyvtár</t>
  </si>
  <si>
    <t>Naplemente Idősek Otthona</t>
  </si>
  <si>
    <t>Eleki Közös Önkormányzati Hivatal</t>
  </si>
  <si>
    <t>"9.5. melléklet"</t>
  </si>
  <si>
    <t>"9.4.1. melléklet"</t>
  </si>
  <si>
    <t>10. melléklet</t>
  </si>
  <si>
    <t>"9.4. melléklet"</t>
  </si>
  <si>
    <t>9. melléklet</t>
  </si>
  <si>
    <t>"9.3. melléklet"</t>
  </si>
  <si>
    <t>8. melléklet</t>
  </si>
  <si>
    <t>"9.2. melléklet"</t>
  </si>
  <si>
    <t>7. melléklet</t>
  </si>
  <si>
    <t>"9.1.1. melléklet"</t>
  </si>
  <si>
    <t xml:space="preserve"> "9.1. melléklet"</t>
  </si>
  <si>
    <t>3. melléklet  "2.1. melléklet"</t>
  </si>
  <si>
    <t>4. melléklet "2.2. melléklet"</t>
  </si>
  <si>
    <t xml:space="preserve">5. melléklet </t>
  </si>
  <si>
    <t>6. melléklet</t>
  </si>
  <si>
    <t>9.1.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</si>
</sst>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</numFmts>
  <fonts count="47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2" fillId="3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5" borderId="7" applyNumberFormat="0" applyFont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40" fillId="7" borderId="0" applyNumberFormat="0" applyBorder="0" applyAlignment="0" applyProtection="0"/>
    <xf numFmtId="0" fontId="41" fillId="4" borderId="8" applyNumberFormat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17" borderId="0" applyNumberFormat="0" applyBorder="0" applyAlignment="0" applyProtection="0"/>
    <xf numFmtId="0" fontId="45" fillId="10" borderId="0" applyNumberFormat="0" applyBorder="0" applyAlignment="0" applyProtection="0"/>
    <xf numFmtId="0" fontId="46" fillId="4" borderId="1" applyNumberFormat="0" applyAlignment="0" applyProtection="0"/>
    <xf numFmtId="9" fontId="1" fillId="0" borderId="0" applyFill="0" applyBorder="0" applyAlignment="0" applyProtection="0"/>
  </cellStyleXfs>
  <cellXfs count="29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center" vertical="center" wrapText="1"/>
      <protection/>
    </xf>
    <xf numFmtId="0" fontId="13" fillId="0" borderId="13" xfId="58" applyFont="1" applyFill="1" applyBorder="1" applyAlignment="1" applyProtection="1">
      <alignment horizontal="center" vertical="center" wrapText="1"/>
      <protection/>
    </xf>
    <xf numFmtId="0" fontId="16" fillId="0" borderId="14" xfId="58" applyFont="1" applyFill="1" applyBorder="1" applyAlignment="1" applyProtection="1">
      <alignment horizontal="center" vertical="center" wrapText="1"/>
      <protection/>
    </xf>
    <xf numFmtId="0" fontId="16" fillId="0" borderId="15" xfId="58" applyFont="1" applyFill="1" applyBorder="1" applyAlignment="1" applyProtection="1">
      <alignment horizontal="center" vertical="center" wrapText="1"/>
      <protection/>
    </xf>
    <xf numFmtId="165" fontId="16" fillId="0" borderId="16" xfId="0" applyNumberFormat="1" applyFont="1" applyBorder="1" applyAlignment="1">
      <alignment horizontal="center" vertical="center" wrapText="1"/>
    </xf>
    <xf numFmtId="0" fontId="17" fillId="0" borderId="0" xfId="58" applyFont="1" applyFill="1" applyProtection="1">
      <alignment/>
      <protection/>
    </xf>
    <xf numFmtId="0" fontId="16" fillId="0" borderId="17" xfId="58" applyFont="1" applyFill="1" applyBorder="1" applyAlignment="1" applyProtection="1">
      <alignment horizontal="left" vertical="center" wrapText="1" inden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0" xfId="0" applyFont="1" applyBorder="1" applyAlignment="1" applyProtection="1">
      <alignment horizontal="left" wrapText="1" indent="1"/>
      <protection/>
    </xf>
    <xf numFmtId="165" fontId="17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3" xfId="0" applyFont="1" applyBorder="1" applyAlignment="1" applyProtection="1">
      <alignment horizontal="left" wrapText="1" indent="1"/>
      <protection/>
    </xf>
    <xf numFmtId="165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left" vertical="center" wrapText="1" indent="1"/>
      <protection/>
    </xf>
    <xf numFmtId="49" fontId="17" fillId="0" borderId="24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165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5" xfId="0" applyFont="1" applyBorder="1" applyAlignment="1" applyProtection="1">
      <alignment horizontal="left" wrapText="1" indent="1"/>
      <protection/>
    </xf>
    <xf numFmtId="165" fontId="17" fillId="0" borderId="20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7" xfId="58" applyFont="1" applyFill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vertical="center" wrapText="1"/>
      <protection/>
    </xf>
    <xf numFmtId="0" fontId="18" fillId="0" borderId="25" xfId="0" applyFont="1" applyBorder="1" applyAlignment="1" applyProtection="1">
      <alignment vertical="center" wrapText="1"/>
      <protection/>
    </xf>
    <xf numFmtId="0" fontId="18" fillId="0" borderId="19" xfId="0" applyFont="1" applyBorder="1" applyAlignment="1" applyProtection="1">
      <alignment wrapText="1"/>
      <protection/>
    </xf>
    <xf numFmtId="0" fontId="18" fillId="0" borderId="22" xfId="0" applyFont="1" applyBorder="1" applyAlignment="1" applyProtection="1">
      <alignment wrapText="1"/>
      <protection/>
    </xf>
    <xf numFmtId="0" fontId="18" fillId="0" borderId="24" xfId="0" applyFont="1" applyBorder="1" applyAlignment="1" applyProtection="1">
      <alignment wrapTex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0" xfId="0" applyFont="1" applyBorder="1" applyAlignment="1" applyProtection="1">
      <alignment wrapText="1"/>
      <protection/>
    </xf>
    <xf numFmtId="0" fontId="19" fillId="0" borderId="27" xfId="0" applyFont="1" applyBorder="1" applyAlignment="1" applyProtection="1">
      <alignment vertical="center" wrapText="1"/>
      <protection/>
    </xf>
    <xf numFmtId="0" fontId="19" fillId="0" borderId="28" xfId="0" applyFont="1" applyBorder="1" applyAlignment="1" applyProtection="1">
      <alignment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165" fontId="7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29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6" fillId="0" borderId="17" xfId="58" applyFont="1" applyFill="1" applyBorder="1" applyAlignment="1" applyProtection="1">
      <alignment horizontal="center" vertical="center" wrapText="1"/>
      <protection/>
    </xf>
    <xf numFmtId="0" fontId="16" fillId="0" borderId="10" xfId="58" applyFont="1" applyFill="1" applyBorder="1" applyAlignment="1" applyProtection="1">
      <alignment horizontal="center" vertical="center" wrapText="1"/>
      <protection/>
    </xf>
    <xf numFmtId="165" fontId="16" fillId="0" borderId="30" xfId="0" applyNumberFormat="1" applyFont="1" applyBorder="1" applyAlignment="1">
      <alignment horizontal="center" vertical="center" wrapText="1"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vertical="center" wrapText="1"/>
      <protection/>
    </xf>
    <xf numFmtId="165" fontId="16" fillId="0" borderId="15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32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33" xfId="58" applyFont="1" applyFill="1" applyBorder="1" applyAlignment="1" applyProtection="1">
      <alignment horizontal="left" vertical="center" wrapText="1" indent="1"/>
      <protection/>
    </xf>
    <xf numFmtId="165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58" applyFont="1" applyFill="1" applyBorder="1" applyAlignment="1" applyProtection="1">
      <alignment horizontal="left" vertical="center" wrapText="1" indent="1"/>
      <protection/>
    </xf>
    <xf numFmtId="165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6"/>
      <protection/>
    </xf>
    <xf numFmtId="0" fontId="17" fillId="0" borderId="23" xfId="58" applyFont="1" applyFill="1" applyBorder="1" applyAlignment="1" applyProtection="1">
      <alignment horizontal="left" indent="6"/>
      <protection/>
    </xf>
    <xf numFmtId="0" fontId="17" fillId="0" borderId="23" xfId="58" applyFont="1" applyFill="1" applyBorder="1" applyAlignment="1" applyProtection="1">
      <alignment horizontal="left" vertical="center" wrapText="1" indent="6"/>
      <protection/>
    </xf>
    <xf numFmtId="49" fontId="17" fillId="0" borderId="3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38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7"/>
      <protection/>
    </xf>
    <xf numFmtId="165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27" xfId="58" applyFont="1" applyFill="1" applyBorder="1" applyAlignment="1" applyProtection="1">
      <alignment horizontal="left" vertical="center" wrapText="1" indent="1"/>
      <protection/>
    </xf>
    <xf numFmtId="0" fontId="16" fillId="0" borderId="28" xfId="58" applyFont="1" applyFill="1" applyBorder="1" applyAlignment="1" applyProtection="1">
      <alignment vertical="center" wrapText="1"/>
      <protection/>
    </xf>
    <xf numFmtId="165" fontId="16" fillId="0" borderId="40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165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58" applyFont="1" applyFill="1" applyBorder="1" applyAlignment="1" applyProtection="1">
      <alignment horizontal="left" vertical="center" wrapText="1" indent="6"/>
      <protection/>
    </xf>
    <xf numFmtId="165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0" xfId="58" applyFont="1" applyFill="1" applyBorder="1" applyAlignment="1" applyProtection="1">
      <alignment horizontal="left" vertical="center" wrapText="1" indent="1"/>
      <protection/>
    </xf>
    <xf numFmtId="0" fontId="17" fillId="0" borderId="43" xfId="58" applyFont="1" applyFill="1" applyBorder="1" applyAlignment="1" applyProtection="1">
      <alignment horizontal="left" vertical="center" wrapText="1" indent="1"/>
      <protection/>
    </xf>
    <xf numFmtId="165" fontId="19" fillId="0" borderId="16" xfId="0" applyNumberFormat="1" applyFont="1" applyBorder="1" applyAlignment="1" applyProtection="1">
      <alignment horizontal="right" vertical="center" wrapText="1" indent="1"/>
      <protection/>
    </xf>
    <xf numFmtId="165" fontId="19" fillId="0" borderId="18" xfId="0" applyNumberFormat="1" applyFont="1" applyBorder="1" applyAlignment="1" applyProtection="1">
      <alignment horizontal="right" vertical="center" wrapText="1" indent="1"/>
      <protection/>
    </xf>
    <xf numFmtId="165" fontId="19" fillId="0" borderId="16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30" xfId="58" applyNumberFormat="1" applyFont="1" applyFill="1" applyBorder="1" applyAlignment="1" applyProtection="1">
      <alignment horizontal="right" vertical="center" wrapText="1" indent="1"/>
      <protection/>
    </xf>
    <xf numFmtId="165" fontId="20" fillId="0" borderId="16" xfId="0" applyNumberFormat="1" applyFont="1" applyBorder="1" applyAlignment="1" applyProtection="1">
      <alignment horizontal="right" vertical="center" wrapText="1" indent="1"/>
      <protection/>
    </xf>
    <xf numFmtId="165" fontId="20" fillId="0" borderId="18" xfId="0" applyNumberFormat="1" applyFont="1" applyBorder="1" applyAlignment="1" applyProtection="1">
      <alignment horizontal="right" vertical="center" wrapText="1" indent="1"/>
      <protection/>
    </xf>
    <xf numFmtId="0" fontId="21" fillId="0" borderId="0" xfId="58" applyFont="1" applyFill="1" applyProtection="1">
      <alignment/>
      <protection/>
    </xf>
    <xf numFmtId="0" fontId="7" fillId="0" borderId="0" xfId="58" applyFont="1" applyFill="1" applyProtection="1">
      <alignment/>
      <protection/>
    </xf>
    <xf numFmtId="0" fontId="19" fillId="0" borderId="27" xfId="0" applyFont="1" applyBorder="1" applyAlignment="1" applyProtection="1">
      <alignment horizontal="left" vertical="center" wrapText="1" inden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12" fillId="0" borderId="29" xfId="0" applyFont="1" applyFill="1" applyBorder="1" applyAlignment="1" applyProtection="1">
      <alignment horizontal="right" vertical="center"/>
      <protection/>
    </xf>
    <xf numFmtId="0" fontId="16" fillId="0" borderId="10" xfId="58" applyFont="1" applyFill="1" applyBorder="1" applyAlignment="1" applyProtection="1">
      <alignment vertical="center" wrapText="1"/>
      <protection/>
    </xf>
    <xf numFmtId="165" fontId="16" fillId="0" borderId="44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165" fontId="13" fillId="0" borderId="17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6" xfId="0" applyNumberFormat="1" applyFont="1" applyFill="1" applyBorder="1" applyAlignment="1" applyProtection="1">
      <alignment horizontal="center" vertical="center" wrapText="1"/>
      <protection/>
    </xf>
    <xf numFmtId="165" fontId="13" fillId="0" borderId="18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 applyProtection="1">
      <alignment horizontal="center" vertical="center" wrapText="1"/>
      <protection/>
    </xf>
    <xf numFmtId="165" fontId="16" fillId="0" borderId="45" xfId="0" applyNumberFormat="1" applyFont="1" applyFill="1" applyBorder="1" applyAlignment="1" applyProtection="1">
      <alignment horizontal="center" vertical="center" wrapText="1"/>
      <protection/>
    </xf>
    <xf numFmtId="165" fontId="16" fillId="0" borderId="17" xfId="0" applyNumberFormat="1" applyFont="1" applyFill="1" applyBorder="1" applyAlignment="1" applyProtection="1">
      <alignment horizontal="center" vertical="center" wrapText="1"/>
      <protection/>
    </xf>
    <xf numFmtId="165" fontId="16" fillId="0" borderId="10" xfId="0" applyNumberFormat="1" applyFont="1" applyFill="1" applyBorder="1" applyAlignment="1" applyProtection="1">
      <alignment horizontal="center" vertical="center" wrapText="1"/>
      <protection/>
    </xf>
    <xf numFmtId="165" fontId="16" fillId="0" borderId="16" xfId="0" applyNumberFormat="1" applyFont="1" applyFill="1" applyBorder="1" applyAlignment="1" applyProtection="1">
      <alignment horizontal="center" vertical="center" wrapText="1"/>
      <protection/>
    </xf>
    <xf numFmtId="165" fontId="16" fillId="0" borderId="30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37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4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5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left" vertical="center" wrapText="1" indent="6"/>
      <protection locked="0"/>
    </xf>
    <xf numFmtId="165" fontId="17" fillId="0" borderId="22" xfId="0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7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4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0" applyFont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Fill="1" applyAlignment="1" applyProtection="1">
      <alignment horizontal="right" indent="1"/>
      <protection/>
    </xf>
    <xf numFmtId="3" fontId="13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6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>
      <alignment vertical="center" wrapText="1"/>
    </xf>
    <xf numFmtId="0" fontId="26" fillId="0" borderId="0" xfId="0" applyFont="1" applyAlignment="1" applyProtection="1">
      <alignment horizontal="right" vertical="top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>
      <alignment vertical="center"/>
    </xf>
    <xf numFmtId="49" fontId="13" fillId="0" borderId="45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12" fillId="0" borderId="31" xfId="0" applyFont="1" applyFill="1" applyBorder="1" applyAlignment="1" applyProtection="1">
      <alignment horizontal="right"/>
      <protection/>
    </xf>
    <xf numFmtId="0" fontId="13" fillId="0" borderId="54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30" xfId="58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5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vertical="center" wrapText="1"/>
    </xf>
    <xf numFmtId="49" fontId="17" fillId="0" borderId="22" xfId="58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7" fillId="0" borderId="24" xfId="58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8" fillId="0" borderId="25" xfId="0" applyFont="1" applyBorder="1" applyAlignment="1" applyProtection="1">
      <alignment wrapText="1"/>
      <protection/>
    </xf>
    <xf numFmtId="165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9" xfId="0" applyFont="1" applyBorder="1" applyAlignment="1" applyProtection="1">
      <alignment horizont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center" wrapText="1"/>
      <protection/>
    </xf>
    <xf numFmtId="0" fontId="19" fillId="0" borderId="27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165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Fill="1" applyAlignment="1">
      <alignment vertical="center" wrapText="1"/>
    </xf>
    <xf numFmtId="49" fontId="17" fillId="0" borderId="32" xfId="58" applyNumberFormat="1" applyFont="1" applyFill="1" applyBorder="1" applyAlignment="1" applyProtection="1">
      <alignment horizontal="center" vertical="center" wrapText="1"/>
      <protection/>
    </xf>
    <xf numFmtId="49" fontId="17" fillId="0" borderId="37" xfId="58" applyNumberFormat="1" applyFont="1" applyFill="1" applyBorder="1" applyAlignment="1" applyProtection="1">
      <alignment horizontal="center" vertical="center" wrapText="1"/>
      <protection/>
    </xf>
    <xf numFmtId="49" fontId="17" fillId="0" borderId="38" xfId="58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166" fontId="0" fillId="0" borderId="0" xfId="0" applyNumberFormat="1" applyFill="1" applyAlignment="1">
      <alignment vertical="center" wrapText="1"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left" vertical="center"/>
      <protection/>
    </xf>
    <xf numFmtId="0" fontId="23" fillId="0" borderId="16" xfId="0" applyFont="1" applyFill="1" applyBorder="1" applyAlignment="1" applyProtection="1">
      <alignment vertical="center" wrapText="1"/>
      <protection/>
    </xf>
    <xf numFmtId="3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vertical="center" wrapText="1"/>
      <protection/>
    </xf>
    <xf numFmtId="49" fontId="17" fillId="0" borderId="32" xfId="0" applyNumberFormat="1" applyFont="1" applyFill="1" applyBorder="1" applyAlignment="1" applyProtection="1">
      <alignment horizontal="center" vertical="center" wrapText="1"/>
      <protection/>
    </xf>
    <xf numFmtId="165" fontId="17" fillId="0" borderId="34" xfId="0" applyNumberFormat="1" applyFont="1" applyFill="1" applyBorder="1" applyAlignment="1" applyProtection="1">
      <alignment horizontal="right" vertical="center" wrapText="1" indent="1"/>
      <protection/>
    </xf>
    <xf numFmtId="49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165" fontId="17" fillId="0" borderId="35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left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22" fillId="0" borderId="0" xfId="0" applyFont="1" applyFill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5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0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59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60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30" xfId="0" applyNumberFormat="1" applyFont="1" applyBorder="1" applyAlignment="1" applyProtection="1">
      <alignment horizontal="right" vertical="center" wrapText="1" indent="1"/>
      <protection/>
    </xf>
    <xf numFmtId="165" fontId="19" fillId="0" borderId="30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30" xfId="0" applyNumberFormat="1" applyFont="1" applyBorder="1" applyAlignment="1" applyProtection="1">
      <alignment horizontal="right" vertical="center" wrapText="1" indent="1"/>
      <protection/>
    </xf>
    <xf numFmtId="165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7" fillId="0" borderId="0" xfId="58" applyFont="1" applyFill="1" applyBorder="1" applyAlignment="1" applyProtection="1">
      <alignment horizontal="center"/>
      <protection/>
    </xf>
    <xf numFmtId="165" fontId="11" fillId="0" borderId="29" xfId="58" applyNumberFormat="1" applyFont="1" applyFill="1" applyBorder="1" applyAlignment="1" applyProtection="1">
      <alignment horizontal="left" vertical="center"/>
      <protection/>
    </xf>
    <xf numFmtId="165" fontId="7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17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34" xfId="58" applyFont="1" applyFill="1" applyBorder="1" applyAlignment="1" applyProtection="1">
      <alignment horizontal="center" vertical="center" wrapText="1"/>
      <protection/>
    </xf>
    <xf numFmtId="165" fontId="11" fillId="0" borderId="29" xfId="58" applyNumberFormat="1" applyFont="1" applyFill="1" applyBorder="1" applyAlignment="1" applyProtection="1">
      <alignment horizontal="left"/>
      <protection/>
    </xf>
    <xf numFmtId="165" fontId="25" fillId="0" borderId="62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/>
    </xf>
    <xf numFmtId="165" fontId="13" fillId="0" borderId="45" xfId="0" applyNumberFormat="1" applyFont="1" applyFill="1" applyBorder="1" applyAlignment="1" applyProtection="1">
      <alignment horizontal="center" vertical="center" wrapText="1"/>
      <protection/>
    </xf>
    <xf numFmtId="165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1"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" t="s">
        <v>0</v>
      </c>
      <c r="B1" s="2"/>
    </row>
    <row r="2" spans="1:2" ht="12.75">
      <c r="A2" s="2"/>
      <c r="B2" s="2"/>
    </row>
    <row r="3" spans="1:2" ht="12.75">
      <c r="A3" s="3"/>
      <c r="B3" s="3"/>
    </row>
    <row r="4" spans="1:2" ht="15.75">
      <c r="A4" s="4"/>
      <c r="B4" s="5"/>
    </row>
    <row r="5" spans="1:2" ht="15.75">
      <c r="A5" s="4"/>
      <c r="B5" s="5"/>
    </row>
    <row r="6" spans="1:2" s="6" customFormat="1" ht="15.75">
      <c r="A6" s="4" t="s">
        <v>1</v>
      </c>
      <c r="B6" s="3"/>
    </row>
    <row r="7" spans="1:2" s="6" customFormat="1" ht="12.75">
      <c r="A7" s="3"/>
      <c r="B7" s="3"/>
    </row>
    <row r="8" spans="1:2" s="6" customFormat="1" ht="12.75">
      <c r="A8" s="3"/>
      <c r="B8" s="3"/>
    </row>
    <row r="9" spans="1:2" ht="12.75">
      <c r="A9" s="3" t="s">
        <v>2</v>
      </c>
      <c r="B9" s="3" t="s">
        <v>3</v>
      </c>
    </row>
    <row r="10" spans="1:2" ht="12.75">
      <c r="A10" s="3" t="s">
        <v>4</v>
      </c>
      <c r="B10" s="3" t="s">
        <v>5</v>
      </c>
    </row>
    <row r="11" spans="1:2" ht="12.75">
      <c r="A11" s="3" t="s">
        <v>6</v>
      </c>
      <c r="B11" s="3" t="s">
        <v>7</v>
      </c>
    </row>
    <row r="12" spans="1:2" ht="12.75">
      <c r="A12" s="3"/>
      <c r="B12" s="3"/>
    </row>
    <row r="13" spans="1:2" ht="15.75">
      <c r="A13" s="4" t="str">
        <f>+CONCATENATE(LEFT(A6,4),". évi előirányzat módosítások BEVÉTELEK")</f>
        <v>2017. évi előirányzat módosítások BEVÉTELEK</v>
      </c>
      <c r="B13" s="5"/>
    </row>
    <row r="14" spans="1:2" ht="12.75">
      <c r="A14" s="3"/>
      <c r="B14" s="3"/>
    </row>
    <row r="15" spans="1:2" s="6" customFormat="1" ht="12.75">
      <c r="A15" s="3" t="s">
        <v>8</v>
      </c>
      <c r="B15" s="3" t="s">
        <v>9</v>
      </c>
    </row>
    <row r="16" spans="1:2" ht="12.75">
      <c r="A16" s="3" t="s">
        <v>10</v>
      </c>
      <c r="B16" s="3" t="s">
        <v>11</v>
      </c>
    </row>
    <row r="17" spans="1:2" ht="12.75">
      <c r="A17" s="3" t="s">
        <v>12</v>
      </c>
      <c r="B17" s="3" t="s">
        <v>13</v>
      </c>
    </row>
    <row r="18" spans="1:2" ht="12.75">
      <c r="A18" s="3"/>
      <c r="B18" s="3"/>
    </row>
    <row r="19" spans="1:2" ht="14.25">
      <c r="A19" s="7" t="str">
        <f>+CONCATENATE(LEFT(A6,4),". módosítás utáni módosított előrirányzatok BEVÉTELEK")</f>
        <v>2017. módosítás utáni módosított előrirányzatok BEVÉTELEK</v>
      </c>
      <c r="B19" s="5"/>
    </row>
    <row r="20" spans="1:2" ht="12.75">
      <c r="A20" s="3"/>
      <c r="B20" s="3"/>
    </row>
    <row r="21" spans="1:2" ht="12.75">
      <c r="A21" s="3" t="s">
        <v>14</v>
      </c>
      <c r="B21" s="3" t="s">
        <v>15</v>
      </c>
    </row>
    <row r="22" spans="1:2" ht="12.75">
      <c r="A22" s="3" t="s">
        <v>16</v>
      </c>
      <c r="B22" s="3" t="s">
        <v>17</v>
      </c>
    </row>
    <row r="23" spans="1:2" ht="12.75">
      <c r="A23" s="3" t="s">
        <v>18</v>
      </c>
      <c r="B23" s="3" t="s">
        <v>19</v>
      </c>
    </row>
    <row r="24" spans="1:2" ht="12.75">
      <c r="A24" s="3"/>
      <c r="B24" s="3"/>
    </row>
    <row r="25" spans="1:2" ht="15.75">
      <c r="A25" s="4" t="str">
        <f>+CONCATENATE(LEFT(A6,4),". évi eredeti előirányzat KIADÁSOK")</f>
        <v>2017. évi eredeti előirányzat KIADÁSOK</v>
      </c>
      <c r="B25" s="5"/>
    </row>
    <row r="26" spans="1:2" ht="12.75">
      <c r="A26" s="3"/>
      <c r="B26" s="3"/>
    </row>
    <row r="27" spans="1:2" ht="12.75">
      <c r="A27" s="3" t="s">
        <v>20</v>
      </c>
      <c r="B27" s="3" t="s">
        <v>21</v>
      </c>
    </row>
    <row r="28" spans="1:2" ht="12.75">
      <c r="A28" s="3" t="s">
        <v>22</v>
      </c>
      <c r="B28" s="3" t="s">
        <v>23</v>
      </c>
    </row>
    <row r="29" spans="1:2" ht="12.75">
      <c r="A29" s="3" t="s">
        <v>24</v>
      </c>
      <c r="B29" s="3" t="s">
        <v>25</v>
      </c>
    </row>
    <row r="30" spans="1:2" ht="12.75">
      <c r="A30" s="3"/>
      <c r="B30" s="3"/>
    </row>
    <row r="31" spans="1:2" ht="15.75">
      <c r="A31" s="4" t="str">
        <f>+CONCATENATE(LEFT(A6,4),". évi előirányzat módosítások KIADÁSOK")</f>
        <v>2017. évi előirányzat módosítások KIADÁSOK</v>
      </c>
      <c r="B31" s="5"/>
    </row>
    <row r="32" spans="1:2" ht="12.75">
      <c r="A32" s="3"/>
      <c r="B32" s="3"/>
    </row>
    <row r="33" spans="1:2" ht="12.75">
      <c r="A33" s="3" t="s">
        <v>26</v>
      </c>
      <c r="B33" s="3" t="s">
        <v>27</v>
      </c>
    </row>
    <row r="34" spans="1:2" ht="12.75">
      <c r="A34" s="3" t="s">
        <v>28</v>
      </c>
      <c r="B34" s="3" t="s">
        <v>29</v>
      </c>
    </row>
    <row r="35" spans="1:2" ht="12.75">
      <c r="A35" s="3" t="s">
        <v>30</v>
      </c>
      <c r="B35" s="3" t="s">
        <v>31</v>
      </c>
    </row>
    <row r="36" spans="1:2" ht="12.75">
      <c r="A36" s="3"/>
      <c r="B36" s="3"/>
    </row>
    <row r="37" spans="1:2" ht="15.75">
      <c r="A37" s="8" t="str">
        <f>+CONCATENATE(LEFT(A6,4),". módosítás utáni módosított előirányzatok KIADÁSOK")</f>
        <v>2017. módosítás utáni módosított előirányzatok KIADÁSOK</v>
      </c>
      <c r="B37" s="5"/>
    </row>
    <row r="38" spans="1:2" ht="12.75">
      <c r="A38" s="3"/>
      <c r="B38" s="3"/>
    </row>
    <row r="39" spans="1:2" ht="12.75">
      <c r="A39" s="3" t="s">
        <v>32</v>
      </c>
      <c r="B39" s="3" t="s">
        <v>33</v>
      </c>
    </row>
    <row r="40" spans="1:2" ht="12.75">
      <c r="A40" s="3" t="s">
        <v>34</v>
      </c>
      <c r="B40" s="3" t="s">
        <v>35</v>
      </c>
    </row>
    <row r="41" spans="1:2" ht="12.75">
      <c r="A41" s="3" t="s">
        <v>36</v>
      </c>
      <c r="B41" s="3" t="s">
        <v>37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E62"/>
  <sheetViews>
    <sheetView zoomScale="130" zoomScaleNormal="130" zoomScalePageLayoutView="0" workbookViewId="0" topLeftCell="A1">
      <selection activeCell="G7" sqref="G7"/>
    </sheetView>
  </sheetViews>
  <sheetFormatPr defaultColWidth="9.00390625" defaultRowHeight="12.75"/>
  <cols>
    <col min="1" max="1" width="13.00390625" style="220" customWidth="1"/>
    <col min="2" max="2" width="59.00390625" style="221" customWidth="1"/>
    <col min="3" max="5" width="15.875" style="221" customWidth="1"/>
    <col min="6" max="16384" width="9.375" style="221" customWidth="1"/>
  </cols>
  <sheetData>
    <row r="1" ht="12.75">
      <c r="E1" s="275" t="s">
        <v>475</v>
      </c>
    </row>
    <row r="2" spans="1:5" s="222" customFormat="1" ht="21" customHeight="1">
      <c r="A2" s="174"/>
      <c r="B2" s="175"/>
      <c r="C2" s="176"/>
      <c r="D2" s="176"/>
      <c r="E2" s="177" t="s">
        <v>474</v>
      </c>
    </row>
    <row r="3" spans="1:5" s="225" customFormat="1" ht="24">
      <c r="A3" s="223" t="s">
        <v>436</v>
      </c>
      <c r="B3" s="291" t="s">
        <v>466</v>
      </c>
      <c r="C3" s="291"/>
      <c r="D3" s="291"/>
      <c r="E3" s="224" t="s">
        <v>435</v>
      </c>
    </row>
    <row r="4" spans="1:5" s="225" customFormat="1" ht="24">
      <c r="A4" s="223" t="s">
        <v>410</v>
      </c>
      <c r="B4" s="291" t="s">
        <v>411</v>
      </c>
      <c r="C4" s="291"/>
      <c r="D4" s="291"/>
      <c r="E4" s="224" t="s">
        <v>435</v>
      </c>
    </row>
    <row r="5" spans="1:5" s="226" customFormat="1" ht="15.75" customHeight="1">
      <c r="A5" s="182"/>
      <c r="B5" s="182"/>
      <c r="C5" s="183"/>
      <c r="D5" s="184"/>
      <c r="E5" s="183"/>
    </row>
    <row r="6" spans="1:5" ht="24">
      <c r="A6" s="186" t="s">
        <v>412</v>
      </c>
      <c r="B6" s="187" t="s">
        <v>413</v>
      </c>
      <c r="C6" s="13" t="s">
        <v>43</v>
      </c>
      <c r="D6" s="13" t="s">
        <v>219</v>
      </c>
      <c r="E6" s="188" t="str">
        <f>+CONCATENATE(LEFT(ÖSSZEFÜGGÉSEK!A7,4),"2017.03.31.",CHAR(10),"Módosítás utáni")</f>
        <v>2017.03.31.
Módosítás utáni</v>
      </c>
    </row>
    <row r="7" spans="1:5" s="227" customFormat="1" ht="12.75" customHeight="1">
      <c r="A7" s="189" t="s">
        <v>45</v>
      </c>
      <c r="B7" s="190" t="s">
        <v>46</v>
      </c>
      <c r="C7" s="190" t="s">
        <v>47</v>
      </c>
      <c r="D7" s="191" t="s">
        <v>48</v>
      </c>
      <c r="E7" s="58" t="s">
        <v>49</v>
      </c>
    </row>
    <row r="8" spans="1:5" s="227" customFormat="1" ht="15.75" customHeight="1">
      <c r="A8" s="290" t="s">
        <v>314</v>
      </c>
      <c r="B8" s="290"/>
      <c r="C8" s="290"/>
      <c r="D8" s="290"/>
      <c r="E8" s="290"/>
    </row>
    <row r="9" spans="1:5" s="229" customFormat="1" ht="12" customHeight="1">
      <c r="A9" s="189" t="s">
        <v>50</v>
      </c>
      <c r="B9" s="228" t="s">
        <v>437</v>
      </c>
      <c r="C9" s="268">
        <f>SUM(C10:C20)</f>
        <v>1280000</v>
      </c>
      <c r="D9" s="134">
        <f>SUM(D10:D20)</f>
        <v>0</v>
      </c>
      <c r="E9" s="135">
        <f>SUM(E10:E20)</f>
        <v>1280000</v>
      </c>
    </row>
    <row r="10" spans="1:5" s="229" customFormat="1" ht="12" customHeight="1">
      <c r="A10" s="230" t="s">
        <v>52</v>
      </c>
      <c r="B10" s="64" t="s">
        <v>111</v>
      </c>
      <c r="C10" s="271"/>
      <c r="D10" s="151"/>
      <c r="E10" s="231">
        <f>C10+D10</f>
        <v>0</v>
      </c>
    </row>
    <row r="11" spans="1:5" s="229" customFormat="1" ht="12" customHeight="1">
      <c r="A11" s="232" t="s">
        <v>54</v>
      </c>
      <c r="B11" s="67" t="s">
        <v>113</v>
      </c>
      <c r="C11" s="269">
        <v>1280000</v>
      </c>
      <c r="D11" s="124"/>
      <c r="E11" s="142">
        <f aca="true" t="shared" si="0" ref="E11:E25">C11+D11</f>
        <v>1280000</v>
      </c>
    </row>
    <row r="12" spans="1:5" s="229" customFormat="1" ht="12" customHeight="1">
      <c r="A12" s="232" t="s">
        <v>56</v>
      </c>
      <c r="B12" s="67" t="s">
        <v>115</v>
      </c>
      <c r="C12" s="269"/>
      <c r="D12" s="124"/>
      <c r="E12" s="142">
        <f t="shared" si="0"/>
        <v>0</v>
      </c>
    </row>
    <row r="13" spans="1:5" s="229" customFormat="1" ht="12" customHeight="1">
      <c r="A13" s="232" t="s">
        <v>58</v>
      </c>
      <c r="B13" s="67" t="s">
        <v>117</v>
      </c>
      <c r="C13" s="269"/>
      <c r="D13" s="124"/>
      <c r="E13" s="142">
        <f t="shared" si="0"/>
        <v>0</v>
      </c>
    </row>
    <row r="14" spans="1:5" s="229" customFormat="1" ht="12" customHeight="1">
      <c r="A14" s="232" t="s">
        <v>60</v>
      </c>
      <c r="B14" s="67" t="s">
        <v>119</v>
      </c>
      <c r="C14" s="269"/>
      <c r="D14" s="124"/>
      <c r="E14" s="142">
        <f t="shared" si="0"/>
        <v>0</v>
      </c>
    </row>
    <row r="15" spans="1:5" s="229" customFormat="1" ht="12" customHeight="1">
      <c r="A15" s="232" t="s">
        <v>62</v>
      </c>
      <c r="B15" s="67" t="s">
        <v>438</v>
      </c>
      <c r="C15" s="269"/>
      <c r="D15" s="124"/>
      <c r="E15" s="142">
        <f t="shared" si="0"/>
        <v>0</v>
      </c>
    </row>
    <row r="16" spans="1:5" s="229" customFormat="1" ht="12" customHeight="1">
      <c r="A16" s="232" t="s">
        <v>228</v>
      </c>
      <c r="B16" s="89" t="s">
        <v>439</v>
      </c>
      <c r="C16" s="269"/>
      <c r="D16" s="124"/>
      <c r="E16" s="142">
        <f t="shared" si="0"/>
        <v>0</v>
      </c>
    </row>
    <row r="17" spans="1:5" s="229" customFormat="1" ht="12" customHeight="1">
      <c r="A17" s="232" t="s">
        <v>230</v>
      </c>
      <c r="B17" s="67" t="s">
        <v>312</v>
      </c>
      <c r="C17" s="266"/>
      <c r="D17" s="139"/>
      <c r="E17" s="140">
        <f t="shared" si="0"/>
        <v>0</v>
      </c>
    </row>
    <row r="18" spans="1:5" s="233" customFormat="1" ht="12" customHeight="1">
      <c r="A18" s="232" t="s">
        <v>232</v>
      </c>
      <c r="B18" s="67" t="s">
        <v>127</v>
      </c>
      <c r="C18" s="269"/>
      <c r="D18" s="124"/>
      <c r="E18" s="142">
        <f t="shared" si="0"/>
        <v>0</v>
      </c>
    </row>
    <row r="19" spans="1:5" s="233" customFormat="1" ht="12" customHeight="1">
      <c r="A19" s="232" t="s">
        <v>234</v>
      </c>
      <c r="B19" s="67" t="s">
        <v>129</v>
      </c>
      <c r="C19" s="272"/>
      <c r="D19" s="130"/>
      <c r="E19" s="234">
        <f t="shared" si="0"/>
        <v>0</v>
      </c>
    </row>
    <row r="20" spans="1:5" s="233" customFormat="1" ht="12" customHeight="1">
      <c r="A20" s="232" t="s">
        <v>236</v>
      </c>
      <c r="B20" s="89" t="s">
        <v>131</v>
      </c>
      <c r="C20" s="272"/>
      <c r="D20" s="130"/>
      <c r="E20" s="234">
        <f t="shared" si="0"/>
        <v>0</v>
      </c>
    </row>
    <row r="21" spans="1:5" s="229" customFormat="1" ht="12" customHeight="1">
      <c r="A21" s="189" t="s">
        <v>64</v>
      </c>
      <c r="B21" s="228" t="s">
        <v>440</v>
      </c>
      <c r="C21" s="268">
        <f>SUM(C22:C24)</f>
        <v>0</v>
      </c>
      <c r="D21" s="134">
        <f>SUM(D22:D24)</f>
        <v>0</v>
      </c>
      <c r="E21" s="135">
        <f>SUM(E22:E24)</f>
        <v>0</v>
      </c>
    </row>
    <row r="22" spans="1:5" s="233" customFormat="1" ht="12" customHeight="1">
      <c r="A22" s="232" t="s">
        <v>66</v>
      </c>
      <c r="B22" s="88" t="s">
        <v>67</v>
      </c>
      <c r="C22" s="269"/>
      <c r="D22" s="124"/>
      <c r="E22" s="142">
        <f t="shared" si="0"/>
        <v>0</v>
      </c>
    </row>
    <row r="23" spans="1:5" s="233" customFormat="1" ht="12" customHeight="1">
      <c r="A23" s="232" t="s">
        <v>68</v>
      </c>
      <c r="B23" s="67" t="s">
        <v>441</v>
      </c>
      <c r="C23" s="269"/>
      <c r="D23" s="124"/>
      <c r="E23" s="142">
        <f t="shared" si="0"/>
        <v>0</v>
      </c>
    </row>
    <row r="24" spans="1:5" s="233" customFormat="1" ht="12" customHeight="1">
      <c r="A24" s="232" t="s">
        <v>70</v>
      </c>
      <c r="B24" s="67" t="s">
        <v>442</v>
      </c>
      <c r="C24" s="269"/>
      <c r="D24" s="124"/>
      <c r="E24" s="142">
        <f t="shared" si="0"/>
        <v>0</v>
      </c>
    </row>
    <row r="25" spans="1:5" s="233" customFormat="1" ht="12" customHeight="1">
      <c r="A25" s="232" t="s">
        <v>72</v>
      </c>
      <c r="B25" s="67" t="s">
        <v>443</v>
      </c>
      <c r="C25" s="269"/>
      <c r="D25" s="124"/>
      <c r="E25" s="142">
        <f t="shared" si="0"/>
        <v>0</v>
      </c>
    </row>
    <row r="26" spans="1:5" s="233" customFormat="1" ht="12" customHeight="1">
      <c r="A26" s="189" t="s">
        <v>78</v>
      </c>
      <c r="B26" s="22" t="s">
        <v>326</v>
      </c>
      <c r="C26" s="270"/>
      <c r="D26" s="235"/>
      <c r="E26" s="135"/>
    </row>
    <row r="27" spans="1:5" s="233" customFormat="1" ht="12" customHeight="1">
      <c r="A27" s="189" t="s">
        <v>276</v>
      </c>
      <c r="B27" s="22" t="s">
        <v>444</v>
      </c>
      <c r="C27" s="268">
        <f>+C28+C29+C30</f>
        <v>0</v>
      </c>
      <c r="D27" s="134">
        <f>+D28+D29+D30</f>
        <v>0</v>
      </c>
      <c r="E27" s="135">
        <f>+E28+E29+E30</f>
        <v>0</v>
      </c>
    </row>
    <row r="28" spans="1:5" s="233" customFormat="1" ht="12" customHeight="1">
      <c r="A28" s="236" t="s">
        <v>94</v>
      </c>
      <c r="B28" s="88" t="s">
        <v>81</v>
      </c>
      <c r="C28" s="265"/>
      <c r="D28" s="119"/>
      <c r="E28" s="121">
        <f>C28+D28</f>
        <v>0</v>
      </c>
    </row>
    <row r="29" spans="1:5" s="233" customFormat="1" ht="12" customHeight="1">
      <c r="A29" s="236" t="s">
        <v>96</v>
      </c>
      <c r="B29" s="88" t="s">
        <v>441</v>
      </c>
      <c r="C29" s="269"/>
      <c r="D29" s="124"/>
      <c r="E29" s="142">
        <f>C29+D29</f>
        <v>0</v>
      </c>
    </row>
    <row r="30" spans="1:5" s="233" customFormat="1" ht="12" customHeight="1">
      <c r="A30" s="236" t="s">
        <v>98</v>
      </c>
      <c r="B30" s="67" t="s">
        <v>445</v>
      </c>
      <c r="C30" s="269"/>
      <c r="D30" s="124"/>
      <c r="E30" s="142">
        <f>C30+D30</f>
        <v>0</v>
      </c>
    </row>
    <row r="31" spans="1:5" s="233" customFormat="1" ht="12" customHeight="1">
      <c r="A31" s="232" t="s">
        <v>100</v>
      </c>
      <c r="B31" s="237" t="s">
        <v>446</v>
      </c>
      <c r="C31" s="267"/>
      <c r="D31" s="238"/>
      <c r="E31" s="239">
        <f>C31+D31</f>
        <v>0</v>
      </c>
    </row>
    <row r="32" spans="1:5" s="233" customFormat="1" ht="12" customHeight="1">
      <c r="A32" s="189" t="s">
        <v>108</v>
      </c>
      <c r="B32" s="22" t="s">
        <v>447</v>
      </c>
      <c r="C32" s="268">
        <f>+C33+C34+C35</f>
        <v>0</v>
      </c>
      <c r="D32" s="134">
        <f>+D33+D34+D35</f>
        <v>0</v>
      </c>
      <c r="E32" s="135">
        <f>+E33+E34+E35</f>
        <v>0</v>
      </c>
    </row>
    <row r="33" spans="1:5" s="233" customFormat="1" ht="12" customHeight="1">
      <c r="A33" s="236" t="s">
        <v>110</v>
      </c>
      <c r="B33" s="88" t="s">
        <v>135</v>
      </c>
      <c r="C33" s="265"/>
      <c r="D33" s="119"/>
      <c r="E33" s="121">
        <f>C33+D33</f>
        <v>0</v>
      </c>
    </row>
    <row r="34" spans="1:5" s="233" customFormat="1" ht="12" customHeight="1">
      <c r="A34" s="236" t="s">
        <v>112</v>
      </c>
      <c r="B34" s="67" t="s">
        <v>137</v>
      </c>
      <c r="C34" s="266"/>
      <c r="D34" s="139"/>
      <c r="E34" s="140">
        <f>C34+D34</f>
        <v>0</v>
      </c>
    </row>
    <row r="35" spans="1:5" s="233" customFormat="1" ht="12" customHeight="1">
      <c r="A35" s="232" t="s">
        <v>114</v>
      </c>
      <c r="B35" s="237" t="s">
        <v>139</v>
      </c>
      <c r="C35" s="267"/>
      <c r="D35" s="238"/>
      <c r="E35" s="239">
        <f>C35+D35</f>
        <v>0</v>
      </c>
    </row>
    <row r="36" spans="1:5" s="229" customFormat="1" ht="12" customHeight="1">
      <c r="A36" s="189" t="s">
        <v>132</v>
      </c>
      <c r="B36" s="22" t="s">
        <v>328</v>
      </c>
      <c r="C36" s="270"/>
      <c r="D36" s="235"/>
      <c r="E36" s="135">
        <f>C36+D36</f>
        <v>0</v>
      </c>
    </row>
    <row r="37" spans="1:5" s="229" customFormat="1" ht="12" customHeight="1">
      <c r="A37" s="189" t="s">
        <v>293</v>
      </c>
      <c r="B37" s="22" t="s">
        <v>448</v>
      </c>
      <c r="C37" s="273"/>
      <c r="D37" s="235"/>
      <c r="E37" s="135">
        <f>C37+D37</f>
        <v>0</v>
      </c>
    </row>
    <row r="38" spans="1:5" s="229" customFormat="1" ht="12" customHeight="1">
      <c r="A38" s="189" t="s">
        <v>154</v>
      </c>
      <c r="B38" s="22" t="s">
        <v>449</v>
      </c>
      <c r="C38" s="135">
        <f>+C9+C21+C26+C27+C32+C36+C37</f>
        <v>1280000</v>
      </c>
      <c r="D38" s="134">
        <f>+D9+D21+D26+D27+D32+D36+D37</f>
        <v>0</v>
      </c>
      <c r="E38" s="135">
        <f>+E9+E21+E26+E27+E32+E36+E37</f>
        <v>1280000</v>
      </c>
    </row>
    <row r="39" spans="1:5" s="229" customFormat="1" ht="12" customHeight="1">
      <c r="A39" s="240" t="s">
        <v>302</v>
      </c>
      <c r="B39" s="22" t="s">
        <v>450</v>
      </c>
      <c r="C39" s="135">
        <f>+C40+C41+C42</f>
        <v>8774909</v>
      </c>
      <c r="D39" s="134">
        <f>+D40+D41+D42</f>
        <v>605919</v>
      </c>
      <c r="E39" s="135">
        <f>+E40+E41+E42</f>
        <v>9380828</v>
      </c>
    </row>
    <row r="40" spans="1:5" s="229" customFormat="1" ht="12" customHeight="1">
      <c r="A40" s="236" t="s">
        <v>451</v>
      </c>
      <c r="B40" s="88" t="s">
        <v>383</v>
      </c>
      <c r="C40" s="265"/>
      <c r="D40" s="119">
        <v>5919</v>
      </c>
      <c r="E40" s="121">
        <f>C40+D40</f>
        <v>5919</v>
      </c>
    </row>
    <row r="41" spans="1:5" s="229" customFormat="1" ht="12" customHeight="1">
      <c r="A41" s="236" t="s">
        <v>452</v>
      </c>
      <c r="B41" s="67" t="s">
        <v>453</v>
      </c>
      <c r="C41" s="266"/>
      <c r="D41" s="139"/>
      <c r="E41" s="140">
        <f>C41+D41</f>
        <v>0</v>
      </c>
    </row>
    <row r="42" spans="1:5" s="233" customFormat="1" ht="12" customHeight="1">
      <c r="A42" s="232" t="s">
        <v>454</v>
      </c>
      <c r="B42" s="237" t="s">
        <v>455</v>
      </c>
      <c r="C42" s="267">
        <v>8774909</v>
      </c>
      <c r="D42" s="238">
        <v>600000</v>
      </c>
      <c r="E42" s="239">
        <f>C42+D42</f>
        <v>9374909</v>
      </c>
    </row>
    <row r="43" spans="1:5" s="233" customFormat="1" ht="15" customHeight="1">
      <c r="A43" s="240" t="s">
        <v>304</v>
      </c>
      <c r="B43" s="241" t="s">
        <v>456</v>
      </c>
      <c r="C43" s="135">
        <f>+C38+C39</f>
        <v>10054909</v>
      </c>
      <c r="D43" s="134">
        <f>+D38+D39</f>
        <v>605919</v>
      </c>
      <c r="E43" s="135">
        <f>+E38+E39</f>
        <v>10660828</v>
      </c>
    </row>
    <row r="44" spans="1:3" s="233" customFormat="1" ht="15" customHeight="1">
      <c r="A44" s="205"/>
      <c r="B44" s="206"/>
      <c r="C44" s="207"/>
    </row>
    <row r="45" spans="1:3" ht="12.75">
      <c r="A45" s="242"/>
      <c r="B45" s="243"/>
      <c r="C45" s="244"/>
    </row>
    <row r="46" spans="1:5" s="227" customFormat="1" ht="16.5" customHeight="1">
      <c r="A46" s="290" t="s">
        <v>315</v>
      </c>
      <c r="B46" s="290"/>
      <c r="C46" s="290"/>
      <c r="D46" s="290"/>
      <c r="E46" s="290"/>
    </row>
    <row r="47" spans="1:5" s="245" customFormat="1" ht="12" customHeight="1">
      <c r="A47" s="189" t="s">
        <v>50</v>
      </c>
      <c r="B47" s="22" t="s">
        <v>457</v>
      </c>
      <c r="C47" s="268">
        <f>SUM(C48:C52)</f>
        <v>10054909</v>
      </c>
      <c r="D47" s="134">
        <f>SUM(D48:D52)</f>
        <v>605919</v>
      </c>
      <c r="E47" s="135">
        <f>SUM(E48:E52)</f>
        <v>10660828</v>
      </c>
    </row>
    <row r="48" spans="1:5" ht="12" customHeight="1">
      <c r="A48" s="232" t="s">
        <v>52</v>
      </c>
      <c r="B48" s="88" t="s">
        <v>221</v>
      </c>
      <c r="C48" s="265">
        <v>5113300</v>
      </c>
      <c r="D48" s="119"/>
      <c r="E48" s="121">
        <f>C48+D48</f>
        <v>5113300</v>
      </c>
    </row>
    <row r="49" spans="1:5" ht="12" customHeight="1">
      <c r="A49" s="232" t="s">
        <v>54</v>
      </c>
      <c r="B49" s="67" t="s">
        <v>222</v>
      </c>
      <c r="C49" s="269">
        <v>1140609</v>
      </c>
      <c r="D49" s="124"/>
      <c r="E49" s="142">
        <f>C49+D49</f>
        <v>1140609</v>
      </c>
    </row>
    <row r="50" spans="1:5" ht="12" customHeight="1">
      <c r="A50" s="232" t="s">
        <v>56</v>
      </c>
      <c r="B50" s="67" t="s">
        <v>223</v>
      </c>
      <c r="C50" s="269">
        <v>3801000</v>
      </c>
      <c r="D50" s="124">
        <v>605919</v>
      </c>
      <c r="E50" s="142">
        <f>C50+D50</f>
        <v>4406919</v>
      </c>
    </row>
    <row r="51" spans="1:5" ht="12" customHeight="1">
      <c r="A51" s="232" t="s">
        <v>58</v>
      </c>
      <c r="B51" s="67" t="s">
        <v>224</v>
      </c>
      <c r="C51" s="269"/>
      <c r="D51" s="124"/>
      <c r="E51" s="142">
        <f>C51+D51</f>
        <v>0</v>
      </c>
    </row>
    <row r="52" spans="1:5" ht="12" customHeight="1">
      <c r="A52" s="232" t="s">
        <v>60</v>
      </c>
      <c r="B52" s="67" t="s">
        <v>226</v>
      </c>
      <c r="C52" s="269"/>
      <c r="D52" s="124"/>
      <c r="E52" s="142">
        <f>C52+D52</f>
        <v>0</v>
      </c>
    </row>
    <row r="53" spans="1:5" ht="12" customHeight="1">
      <c r="A53" s="189" t="s">
        <v>64</v>
      </c>
      <c r="B53" s="22" t="s">
        <v>458</v>
      </c>
      <c r="C53" s="268">
        <f>SUM(C54:C56)</f>
        <v>0</v>
      </c>
      <c r="D53" s="134">
        <f>SUM(D54:D56)</f>
        <v>0</v>
      </c>
      <c r="E53" s="135">
        <f>SUM(E54:E56)</f>
        <v>0</v>
      </c>
    </row>
    <row r="54" spans="1:5" s="245" customFormat="1" ht="12" customHeight="1">
      <c r="A54" s="232" t="s">
        <v>66</v>
      </c>
      <c r="B54" s="88" t="s">
        <v>257</v>
      </c>
      <c r="C54" s="265"/>
      <c r="D54" s="119"/>
      <c r="E54" s="121">
        <f>C54+D54</f>
        <v>0</v>
      </c>
    </row>
    <row r="55" spans="1:5" ht="12" customHeight="1">
      <c r="A55" s="232" t="s">
        <v>68</v>
      </c>
      <c r="B55" s="67" t="s">
        <v>259</v>
      </c>
      <c r="C55" s="269"/>
      <c r="D55" s="124"/>
      <c r="E55" s="142">
        <f>C55+D55</f>
        <v>0</v>
      </c>
    </row>
    <row r="56" spans="1:5" ht="12" customHeight="1">
      <c r="A56" s="232" t="s">
        <v>70</v>
      </c>
      <c r="B56" s="67" t="s">
        <v>459</v>
      </c>
      <c r="C56" s="269"/>
      <c r="D56" s="124"/>
      <c r="E56" s="142">
        <f>C56+D56</f>
        <v>0</v>
      </c>
    </row>
    <row r="57" spans="1:5" ht="12" customHeight="1">
      <c r="A57" s="232" t="s">
        <v>72</v>
      </c>
      <c r="B57" s="67" t="s">
        <v>460</v>
      </c>
      <c r="C57" s="269"/>
      <c r="D57" s="124"/>
      <c r="E57" s="142">
        <f>C57+D57</f>
        <v>0</v>
      </c>
    </row>
    <row r="58" spans="1:5" ht="12" customHeight="1">
      <c r="A58" s="189" t="s">
        <v>78</v>
      </c>
      <c r="B58" s="22" t="s">
        <v>461</v>
      </c>
      <c r="C58" s="270"/>
      <c r="D58" s="235"/>
      <c r="E58" s="135">
        <f>C58+D58</f>
        <v>0</v>
      </c>
    </row>
    <row r="59" spans="1:5" ht="15" customHeight="1">
      <c r="A59" s="189" t="s">
        <v>276</v>
      </c>
      <c r="B59" s="246" t="s">
        <v>462</v>
      </c>
      <c r="C59" s="268">
        <f>+C47+C53+C58</f>
        <v>10054909</v>
      </c>
      <c r="D59" s="134">
        <f>+D47+D53+D58</f>
        <v>605919</v>
      </c>
      <c r="E59" s="135">
        <f>+E47+E53+E58</f>
        <v>10660828</v>
      </c>
    </row>
    <row r="60" spans="3:5" ht="12.75">
      <c r="C60" s="247"/>
      <c r="D60" s="247"/>
      <c r="E60" s="247"/>
    </row>
    <row r="61" spans="1:5" ht="15" customHeight="1">
      <c r="A61" s="216" t="s">
        <v>432</v>
      </c>
      <c r="B61" s="217"/>
      <c r="C61" s="218">
        <v>2</v>
      </c>
      <c r="D61" s="218"/>
      <c r="E61" s="219">
        <f>C61+D61</f>
        <v>2</v>
      </c>
    </row>
    <row r="62" spans="1:5" ht="14.25" customHeight="1">
      <c r="A62" s="216" t="s">
        <v>433</v>
      </c>
      <c r="B62" s="217"/>
      <c r="C62" s="218"/>
      <c r="D62" s="218"/>
      <c r="E62" s="219">
        <f>C62+D62</f>
        <v>0</v>
      </c>
    </row>
  </sheetData>
  <sheetProtection formatCells="0"/>
  <mergeCells count="4">
    <mergeCell ref="B3:D3"/>
    <mergeCell ref="B4:D4"/>
    <mergeCell ref="A8:E8"/>
    <mergeCell ref="A46:E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62"/>
  <sheetViews>
    <sheetView zoomScale="145" zoomScaleNormal="145" zoomScalePageLayoutView="0" workbookViewId="0" topLeftCell="A1">
      <selection activeCell="G6" sqref="G6"/>
    </sheetView>
  </sheetViews>
  <sheetFormatPr defaultColWidth="9.00390625" defaultRowHeight="12.75"/>
  <cols>
    <col min="1" max="1" width="13.875" style="220" customWidth="1"/>
    <col min="2" max="2" width="54.50390625" style="221" customWidth="1"/>
    <col min="3" max="5" width="15.875" style="221" customWidth="1"/>
    <col min="6" max="16384" width="9.375" style="221" customWidth="1"/>
  </cols>
  <sheetData>
    <row r="1" ht="12.75">
      <c r="E1" s="275" t="s">
        <v>473</v>
      </c>
    </row>
    <row r="2" spans="1:5" s="222" customFormat="1" ht="16.5" thickBot="1">
      <c r="A2" s="174"/>
      <c r="B2" s="175"/>
      <c r="C2" s="176"/>
      <c r="D2" s="176"/>
      <c r="E2" s="177" t="s">
        <v>472</v>
      </c>
    </row>
    <row r="3" spans="1:5" s="225" customFormat="1" ht="25.5" customHeight="1">
      <c r="A3" s="223" t="s">
        <v>436</v>
      </c>
      <c r="B3" s="291" t="s">
        <v>467</v>
      </c>
      <c r="C3" s="291"/>
      <c r="D3" s="291"/>
      <c r="E3" s="224" t="s">
        <v>463</v>
      </c>
    </row>
    <row r="4" spans="1:5" s="225" customFormat="1" ht="24">
      <c r="A4" s="223" t="s">
        <v>410</v>
      </c>
      <c r="B4" s="291" t="s">
        <v>411</v>
      </c>
      <c r="C4" s="291"/>
      <c r="D4" s="291"/>
      <c r="E4" s="224" t="s">
        <v>409</v>
      </c>
    </row>
    <row r="5" spans="1:5" s="226" customFormat="1" ht="15.75" customHeight="1">
      <c r="A5" s="182"/>
      <c r="B5" s="182"/>
      <c r="C5" s="183"/>
      <c r="D5" s="184"/>
      <c r="E5" s="183"/>
    </row>
    <row r="6" spans="1:5" ht="24">
      <c r="A6" s="186" t="s">
        <v>412</v>
      </c>
      <c r="B6" s="187" t="s">
        <v>413</v>
      </c>
      <c r="C6" s="13" t="s">
        <v>43</v>
      </c>
      <c r="D6" s="13" t="s">
        <v>219</v>
      </c>
      <c r="E6" s="188" t="str">
        <f>+CONCATENATE(LEFT(ÖSSZEFÜGGÉSEK!A7,4),"2017.03.31.",CHAR(10),"Módosítás utáni")</f>
        <v>2017.03.31.
Módosítás utáni</v>
      </c>
    </row>
    <row r="7" spans="1:5" s="227" customFormat="1" ht="12.75" customHeight="1">
      <c r="A7" s="189" t="s">
        <v>45</v>
      </c>
      <c r="B7" s="190" t="s">
        <v>46</v>
      </c>
      <c r="C7" s="190" t="s">
        <v>47</v>
      </c>
      <c r="D7" s="191" t="s">
        <v>48</v>
      </c>
      <c r="E7" s="58" t="s">
        <v>49</v>
      </c>
    </row>
    <row r="8" spans="1:5" s="227" customFormat="1" ht="15.75" customHeight="1" thickBot="1">
      <c r="A8" s="290" t="s">
        <v>314</v>
      </c>
      <c r="B8" s="290"/>
      <c r="C8" s="290"/>
      <c r="D8" s="290"/>
      <c r="E8" s="290"/>
    </row>
    <row r="9" spans="1:5" s="229" customFormat="1" ht="12" customHeight="1" thickBot="1">
      <c r="A9" s="189" t="s">
        <v>50</v>
      </c>
      <c r="B9" s="228" t="s">
        <v>437</v>
      </c>
      <c r="C9" s="268">
        <f>SUM(C10:C20)</f>
        <v>57155371</v>
      </c>
      <c r="D9" s="134">
        <f>SUM(D10:D20)</f>
        <v>0</v>
      </c>
      <c r="E9" s="135">
        <f>SUM(E10:E20)</f>
        <v>57155371</v>
      </c>
    </row>
    <row r="10" spans="1:5" s="229" customFormat="1" ht="12" customHeight="1">
      <c r="A10" s="230" t="s">
        <v>52</v>
      </c>
      <c r="B10" s="64" t="s">
        <v>111</v>
      </c>
      <c r="C10" s="271">
        <v>13322790</v>
      </c>
      <c r="D10" s="151"/>
      <c r="E10" s="231">
        <f>C10+D10</f>
        <v>13322790</v>
      </c>
    </row>
    <row r="11" spans="1:5" s="229" customFormat="1" ht="12" customHeight="1">
      <c r="A11" s="232" t="s">
        <v>54</v>
      </c>
      <c r="B11" s="67" t="s">
        <v>113</v>
      </c>
      <c r="C11" s="269"/>
      <c r="D11" s="124"/>
      <c r="E11" s="142">
        <f aca="true" t="shared" si="0" ref="E11:E25">C11+D11</f>
        <v>0</v>
      </c>
    </row>
    <row r="12" spans="1:5" s="229" customFormat="1" ht="12" customHeight="1">
      <c r="A12" s="232" t="s">
        <v>56</v>
      </c>
      <c r="B12" s="67" t="s">
        <v>115</v>
      </c>
      <c r="C12" s="269"/>
      <c r="D12" s="124"/>
      <c r="E12" s="142">
        <f t="shared" si="0"/>
        <v>0</v>
      </c>
    </row>
    <row r="13" spans="1:5" s="229" customFormat="1" ht="12" customHeight="1">
      <c r="A13" s="232" t="s">
        <v>58</v>
      </c>
      <c r="B13" s="67" t="s">
        <v>117</v>
      </c>
      <c r="C13" s="269"/>
      <c r="D13" s="124"/>
      <c r="E13" s="142">
        <f t="shared" si="0"/>
        <v>0</v>
      </c>
    </row>
    <row r="14" spans="1:5" s="229" customFormat="1" ht="12" customHeight="1">
      <c r="A14" s="232" t="s">
        <v>60</v>
      </c>
      <c r="B14" s="67" t="s">
        <v>119</v>
      </c>
      <c r="C14" s="269">
        <v>36670557</v>
      </c>
      <c r="D14" s="124"/>
      <c r="E14" s="142">
        <f t="shared" si="0"/>
        <v>36670557</v>
      </c>
    </row>
    <row r="15" spans="1:5" s="229" customFormat="1" ht="12" customHeight="1">
      <c r="A15" s="232" t="s">
        <v>62</v>
      </c>
      <c r="B15" s="67" t="s">
        <v>438</v>
      </c>
      <c r="C15" s="269">
        <v>6860024</v>
      </c>
      <c r="D15" s="124"/>
      <c r="E15" s="142">
        <f t="shared" si="0"/>
        <v>6860024</v>
      </c>
    </row>
    <row r="16" spans="1:5" s="229" customFormat="1" ht="12" customHeight="1">
      <c r="A16" s="232" t="s">
        <v>228</v>
      </c>
      <c r="B16" s="89" t="s">
        <v>439</v>
      </c>
      <c r="C16" s="269">
        <v>302000</v>
      </c>
      <c r="D16" s="124"/>
      <c r="E16" s="142">
        <f t="shared" si="0"/>
        <v>302000</v>
      </c>
    </row>
    <row r="17" spans="1:5" s="229" customFormat="1" ht="12" customHeight="1">
      <c r="A17" s="232" t="s">
        <v>230</v>
      </c>
      <c r="B17" s="67" t="s">
        <v>312</v>
      </c>
      <c r="C17" s="266"/>
      <c r="D17" s="139"/>
      <c r="E17" s="140">
        <f t="shared" si="0"/>
        <v>0</v>
      </c>
    </row>
    <row r="18" spans="1:5" s="233" customFormat="1" ht="12" customHeight="1">
      <c r="A18" s="232" t="s">
        <v>232</v>
      </c>
      <c r="B18" s="67" t="s">
        <v>127</v>
      </c>
      <c r="C18" s="269"/>
      <c r="D18" s="124"/>
      <c r="E18" s="142">
        <f t="shared" si="0"/>
        <v>0</v>
      </c>
    </row>
    <row r="19" spans="1:5" s="233" customFormat="1" ht="12" customHeight="1">
      <c r="A19" s="232" t="s">
        <v>234</v>
      </c>
      <c r="B19" s="67" t="s">
        <v>129</v>
      </c>
      <c r="C19" s="272"/>
      <c r="D19" s="130"/>
      <c r="E19" s="234">
        <f t="shared" si="0"/>
        <v>0</v>
      </c>
    </row>
    <row r="20" spans="1:5" s="233" customFormat="1" ht="12" customHeight="1" thickBot="1">
      <c r="A20" s="232" t="s">
        <v>236</v>
      </c>
      <c r="B20" s="89" t="s">
        <v>131</v>
      </c>
      <c r="C20" s="272"/>
      <c r="D20" s="130"/>
      <c r="E20" s="234">
        <f t="shared" si="0"/>
        <v>0</v>
      </c>
    </row>
    <row r="21" spans="1:5" s="229" customFormat="1" ht="12" customHeight="1" thickBot="1">
      <c r="A21" s="189" t="s">
        <v>64</v>
      </c>
      <c r="B21" s="228" t="s">
        <v>440</v>
      </c>
      <c r="C21" s="268">
        <f>SUM(C22:C24)</f>
        <v>0</v>
      </c>
      <c r="D21" s="134">
        <f>SUM(D22:D24)</f>
        <v>0</v>
      </c>
      <c r="E21" s="135">
        <f>SUM(E22:E24)</f>
        <v>0</v>
      </c>
    </row>
    <row r="22" spans="1:5" s="233" customFormat="1" ht="12" customHeight="1">
      <c r="A22" s="232" t="s">
        <v>66</v>
      </c>
      <c r="B22" s="88" t="s">
        <v>67</v>
      </c>
      <c r="C22" s="269"/>
      <c r="D22" s="124"/>
      <c r="E22" s="142">
        <f t="shared" si="0"/>
        <v>0</v>
      </c>
    </row>
    <row r="23" spans="1:5" s="233" customFormat="1" ht="12" customHeight="1">
      <c r="A23" s="232" t="s">
        <v>68</v>
      </c>
      <c r="B23" s="67" t="s">
        <v>441</v>
      </c>
      <c r="C23" s="269"/>
      <c r="D23" s="124"/>
      <c r="E23" s="142">
        <f t="shared" si="0"/>
        <v>0</v>
      </c>
    </row>
    <row r="24" spans="1:5" s="233" customFormat="1" ht="12" customHeight="1">
      <c r="A24" s="232" t="s">
        <v>70</v>
      </c>
      <c r="B24" s="67" t="s">
        <v>442</v>
      </c>
      <c r="C24" s="269"/>
      <c r="D24" s="124"/>
      <c r="E24" s="142">
        <f t="shared" si="0"/>
        <v>0</v>
      </c>
    </row>
    <row r="25" spans="1:5" s="233" customFormat="1" ht="12" customHeight="1" thickBot="1">
      <c r="A25" s="232" t="s">
        <v>72</v>
      </c>
      <c r="B25" s="67" t="s">
        <v>443</v>
      </c>
      <c r="C25" s="269"/>
      <c r="D25" s="124"/>
      <c r="E25" s="142">
        <f t="shared" si="0"/>
        <v>0</v>
      </c>
    </row>
    <row r="26" spans="1:5" s="233" customFormat="1" ht="12" customHeight="1" thickBot="1">
      <c r="A26" s="189" t="s">
        <v>78</v>
      </c>
      <c r="B26" s="22" t="s">
        <v>326</v>
      </c>
      <c r="C26" s="270"/>
      <c r="D26" s="235"/>
      <c r="E26" s="135"/>
    </row>
    <row r="27" spans="1:5" s="233" customFormat="1" ht="20.25" customHeight="1" thickBot="1">
      <c r="A27" s="189" t="s">
        <v>276</v>
      </c>
      <c r="B27" s="22" t="s">
        <v>444</v>
      </c>
      <c r="C27" s="268">
        <f>+C28+C29+C30</f>
        <v>0</v>
      </c>
      <c r="D27" s="134">
        <f>+D28+D29+D30</f>
        <v>0</v>
      </c>
      <c r="E27" s="135">
        <f>+E28+E29+E30</f>
        <v>0</v>
      </c>
    </row>
    <row r="28" spans="1:5" s="233" customFormat="1" ht="12" customHeight="1">
      <c r="A28" s="236" t="s">
        <v>94</v>
      </c>
      <c r="B28" s="88" t="s">
        <v>81</v>
      </c>
      <c r="C28" s="265"/>
      <c r="D28" s="119"/>
      <c r="E28" s="121">
        <f>C28+D28</f>
        <v>0</v>
      </c>
    </row>
    <row r="29" spans="1:5" s="233" customFormat="1" ht="12" customHeight="1">
      <c r="A29" s="236" t="s">
        <v>96</v>
      </c>
      <c r="B29" s="88" t="s">
        <v>441</v>
      </c>
      <c r="C29" s="269"/>
      <c r="D29" s="124"/>
      <c r="E29" s="142">
        <f>C29+D29</f>
        <v>0</v>
      </c>
    </row>
    <row r="30" spans="1:5" s="233" customFormat="1" ht="12" customHeight="1">
      <c r="A30" s="236" t="s">
        <v>98</v>
      </c>
      <c r="B30" s="67" t="s">
        <v>445</v>
      </c>
      <c r="C30" s="269"/>
      <c r="D30" s="124"/>
      <c r="E30" s="142">
        <f>C30+D30</f>
        <v>0</v>
      </c>
    </row>
    <row r="31" spans="1:5" s="233" customFormat="1" ht="12" customHeight="1" thickBot="1">
      <c r="A31" s="232" t="s">
        <v>100</v>
      </c>
      <c r="B31" s="237" t="s">
        <v>446</v>
      </c>
      <c r="C31" s="267"/>
      <c r="D31" s="238"/>
      <c r="E31" s="239">
        <f>C31+D31</f>
        <v>0</v>
      </c>
    </row>
    <row r="32" spans="1:5" s="233" customFormat="1" ht="12" customHeight="1" thickBot="1">
      <c r="A32" s="189" t="s">
        <v>108</v>
      </c>
      <c r="B32" s="22" t="s">
        <v>447</v>
      </c>
      <c r="C32" s="268">
        <f>+C33+C34+C35</f>
        <v>0</v>
      </c>
      <c r="D32" s="134">
        <f>+D33+D34+D35</f>
        <v>0</v>
      </c>
      <c r="E32" s="135">
        <f>+E33+E34+E35</f>
        <v>0</v>
      </c>
    </row>
    <row r="33" spans="1:5" s="233" customFormat="1" ht="12" customHeight="1">
      <c r="A33" s="236" t="s">
        <v>110</v>
      </c>
      <c r="B33" s="88" t="s">
        <v>135</v>
      </c>
      <c r="C33" s="265"/>
      <c r="D33" s="119"/>
      <c r="E33" s="121">
        <f>C33+D33</f>
        <v>0</v>
      </c>
    </row>
    <row r="34" spans="1:5" s="233" customFormat="1" ht="12" customHeight="1">
      <c r="A34" s="236" t="s">
        <v>112</v>
      </c>
      <c r="B34" s="67" t="s">
        <v>137</v>
      </c>
      <c r="C34" s="266"/>
      <c r="D34" s="139"/>
      <c r="E34" s="140">
        <f>C34+D34</f>
        <v>0</v>
      </c>
    </row>
    <row r="35" spans="1:5" s="229" customFormat="1" ht="12" customHeight="1" thickBot="1">
      <c r="A35" s="232" t="s">
        <v>114</v>
      </c>
      <c r="B35" s="237" t="s">
        <v>139</v>
      </c>
      <c r="C35" s="267"/>
      <c r="D35" s="238"/>
      <c r="E35" s="239">
        <f>C35+D35</f>
        <v>0</v>
      </c>
    </row>
    <row r="36" spans="1:5" s="229" customFormat="1" ht="12" customHeight="1" thickBot="1">
      <c r="A36" s="189" t="s">
        <v>132</v>
      </c>
      <c r="B36" s="22" t="s">
        <v>328</v>
      </c>
      <c r="C36" s="270"/>
      <c r="D36" s="235"/>
      <c r="E36" s="135">
        <f>C36+D36</f>
        <v>0</v>
      </c>
    </row>
    <row r="37" spans="1:5" s="229" customFormat="1" ht="12" customHeight="1" thickBot="1">
      <c r="A37" s="189" t="s">
        <v>293</v>
      </c>
      <c r="B37" s="22" t="s">
        <v>448</v>
      </c>
      <c r="C37" s="273"/>
      <c r="D37" s="235"/>
      <c r="E37" s="135">
        <f>C37+D37</f>
        <v>0</v>
      </c>
    </row>
    <row r="38" spans="1:5" s="229" customFormat="1" ht="12" customHeight="1" thickBot="1">
      <c r="A38" s="189" t="s">
        <v>154</v>
      </c>
      <c r="B38" s="22" t="s">
        <v>449</v>
      </c>
      <c r="C38" s="135">
        <f>+C9+C21+C26+C27+C32+C36+C37</f>
        <v>57155371</v>
      </c>
      <c r="D38" s="134">
        <f>+D9+D21+D26+D27+D32+D36+D37</f>
        <v>0</v>
      </c>
      <c r="E38" s="135">
        <f>+E9+E21+E26+E27+E32+E36+E37</f>
        <v>57155371</v>
      </c>
    </row>
    <row r="39" spans="1:5" s="229" customFormat="1" ht="12" customHeight="1" thickBot="1">
      <c r="A39" s="240" t="s">
        <v>302</v>
      </c>
      <c r="B39" s="22" t="s">
        <v>450</v>
      </c>
      <c r="C39" s="135">
        <f>+C40+C41+C42</f>
        <v>110115917</v>
      </c>
      <c r="D39" s="134">
        <f>+D40+D41+D42</f>
        <v>1151283</v>
      </c>
      <c r="E39" s="135">
        <f>+E40+E41+E42</f>
        <v>111267200</v>
      </c>
    </row>
    <row r="40" spans="1:5" s="229" customFormat="1" ht="12" customHeight="1">
      <c r="A40" s="236" t="s">
        <v>451</v>
      </c>
      <c r="B40" s="88" t="s">
        <v>383</v>
      </c>
      <c r="C40" s="265"/>
      <c r="D40" s="119">
        <v>249413</v>
      </c>
      <c r="E40" s="121">
        <f>C40+D40</f>
        <v>249413</v>
      </c>
    </row>
    <row r="41" spans="1:5" s="233" customFormat="1" ht="12" customHeight="1">
      <c r="A41" s="236" t="s">
        <v>452</v>
      </c>
      <c r="B41" s="67" t="s">
        <v>453</v>
      </c>
      <c r="C41" s="266"/>
      <c r="D41" s="139"/>
      <c r="E41" s="140">
        <f>C41+D41</f>
        <v>0</v>
      </c>
    </row>
    <row r="42" spans="1:5" s="233" customFormat="1" ht="15" customHeight="1" thickBot="1">
      <c r="A42" s="232" t="s">
        <v>454</v>
      </c>
      <c r="B42" s="237" t="s">
        <v>455</v>
      </c>
      <c r="C42" s="267">
        <v>110115917</v>
      </c>
      <c r="D42" s="238">
        <v>901870</v>
      </c>
      <c r="E42" s="239">
        <f>C42+D42</f>
        <v>111017787</v>
      </c>
    </row>
    <row r="43" spans="1:5" s="233" customFormat="1" ht="15" customHeight="1" thickBot="1">
      <c r="A43" s="240" t="s">
        <v>304</v>
      </c>
      <c r="B43" s="241" t="s">
        <v>456</v>
      </c>
      <c r="C43" s="135">
        <f>+C38+C39</f>
        <v>167271288</v>
      </c>
      <c r="D43" s="134">
        <f>+D38+D39</f>
        <v>1151283</v>
      </c>
      <c r="E43" s="135">
        <f>+E38+E39</f>
        <v>168422571</v>
      </c>
    </row>
    <row r="44" spans="1:5" s="233" customFormat="1" ht="15" customHeight="1">
      <c r="A44" s="205"/>
      <c r="B44" s="206"/>
      <c r="C44" s="207"/>
      <c r="E44" s="207"/>
    </row>
    <row r="45" spans="1:3" ht="13.5" thickBot="1">
      <c r="A45" s="242"/>
      <c r="B45" s="243"/>
      <c r="C45" s="244"/>
    </row>
    <row r="46" spans="1:5" s="227" customFormat="1" ht="16.5" customHeight="1">
      <c r="A46" s="290" t="s">
        <v>315</v>
      </c>
      <c r="B46" s="290"/>
      <c r="C46" s="290"/>
      <c r="D46" s="290"/>
      <c r="E46" s="290"/>
    </row>
    <row r="47" spans="1:5" s="245" customFormat="1" ht="12" customHeight="1">
      <c r="A47" s="189" t="s">
        <v>50</v>
      </c>
      <c r="B47" s="22" t="s">
        <v>457</v>
      </c>
      <c r="C47" s="268">
        <f>SUM(C48:C52)</f>
        <v>167271288</v>
      </c>
      <c r="D47" s="146">
        <f>SUM(D48:D52)</f>
        <v>1151283</v>
      </c>
      <c r="E47" s="135">
        <f>SUM(E48:E52)</f>
        <v>168422571</v>
      </c>
    </row>
    <row r="48" spans="1:5" ht="12" customHeight="1">
      <c r="A48" s="232" t="s">
        <v>52</v>
      </c>
      <c r="B48" s="88" t="s">
        <v>221</v>
      </c>
      <c r="C48" s="265">
        <v>56326033</v>
      </c>
      <c r="D48" s="250">
        <v>729076</v>
      </c>
      <c r="E48" s="121">
        <f>C48+D48</f>
        <v>57055109</v>
      </c>
    </row>
    <row r="49" spans="1:5" ht="12" customHeight="1">
      <c r="A49" s="232" t="s">
        <v>54</v>
      </c>
      <c r="B49" s="67" t="s">
        <v>222</v>
      </c>
      <c r="C49" s="269">
        <v>13363583</v>
      </c>
      <c r="D49" s="248">
        <v>172794</v>
      </c>
      <c r="E49" s="142">
        <f>C49+D49</f>
        <v>13536377</v>
      </c>
    </row>
    <row r="50" spans="1:5" ht="12" customHeight="1">
      <c r="A50" s="232" t="s">
        <v>56</v>
      </c>
      <c r="B50" s="67" t="s">
        <v>223</v>
      </c>
      <c r="C50" s="269">
        <v>97581672</v>
      </c>
      <c r="D50" s="248">
        <v>249413</v>
      </c>
      <c r="E50" s="142">
        <f>C50+D50</f>
        <v>97831085</v>
      </c>
    </row>
    <row r="51" spans="1:5" ht="12" customHeight="1">
      <c r="A51" s="232" t="s">
        <v>58</v>
      </c>
      <c r="B51" s="67" t="s">
        <v>224</v>
      </c>
      <c r="C51" s="269"/>
      <c r="D51" s="248"/>
      <c r="E51" s="142">
        <f>C51+D51</f>
        <v>0</v>
      </c>
    </row>
    <row r="52" spans="1:5" ht="12" customHeight="1">
      <c r="A52" s="232" t="s">
        <v>60</v>
      </c>
      <c r="B52" s="67" t="s">
        <v>226</v>
      </c>
      <c r="C52" s="269"/>
      <c r="D52" s="248"/>
      <c r="E52" s="142">
        <f>C52+D52</f>
        <v>0</v>
      </c>
    </row>
    <row r="53" spans="1:5" ht="12" customHeight="1">
      <c r="A53" s="189" t="s">
        <v>64</v>
      </c>
      <c r="B53" s="22" t="s">
        <v>458</v>
      </c>
      <c r="C53" s="268">
        <f>SUM(C54:C56)</f>
        <v>0</v>
      </c>
      <c r="D53" s="146">
        <f>SUM(D54:D56)</f>
        <v>0</v>
      </c>
      <c r="E53" s="135">
        <f>SUM(E54:E56)</f>
        <v>0</v>
      </c>
    </row>
    <row r="54" spans="1:5" s="245" customFormat="1" ht="12" customHeight="1">
      <c r="A54" s="232" t="s">
        <v>66</v>
      </c>
      <c r="B54" s="88" t="s">
        <v>257</v>
      </c>
      <c r="C54" s="265"/>
      <c r="D54" s="250"/>
      <c r="E54" s="121">
        <f>C54+D54</f>
        <v>0</v>
      </c>
    </row>
    <row r="55" spans="1:5" ht="12" customHeight="1">
      <c r="A55" s="232" t="s">
        <v>68</v>
      </c>
      <c r="B55" s="67" t="s">
        <v>259</v>
      </c>
      <c r="C55" s="269"/>
      <c r="D55" s="248"/>
      <c r="E55" s="142">
        <f>C55+D55</f>
        <v>0</v>
      </c>
    </row>
    <row r="56" spans="1:5" ht="12" customHeight="1">
      <c r="A56" s="232" t="s">
        <v>70</v>
      </c>
      <c r="B56" s="67" t="s">
        <v>459</v>
      </c>
      <c r="C56" s="269"/>
      <c r="D56" s="248"/>
      <c r="E56" s="142">
        <f>C56+D56</f>
        <v>0</v>
      </c>
    </row>
    <row r="57" spans="1:5" ht="12" customHeight="1">
      <c r="A57" s="232" t="s">
        <v>72</v>
      </c>
      <c r="B57" s="67" t="s">
        <v>460</v>
      </c>
      <c r="C57" s="269"/>
      <c r="D57" s="248"/>
      <c r="E57" s="142">
        <f>C57+D57</f>
        <v>0</v>
      </c>
    </row>
    <row r="58" spans="1:5" ht="15" customHeight="1">
      <c r="A58" s="189" t="s">
        <v>78</v>
      </c>
      <c r="B58" s="22" t="s">
        <v>461</v>
      </c>
      <c r="C58" s="270"/>
      <c r="D58" s="249"/>
      <c r="E58" s="135">
        <f>C58+D58</f>
        <v>0</v>
      </c>
    </row>
    <row r="59" spans="1:5" ht="12.75">
      <c r="A59" s="189" t="s">
        <v>276</v>
      </c>
      <c r="B59" s="246" t="s">
        <v>462</v>
      </c>
      <c r="C59" s="268">
        <f>+C47+C53+C58</f>
        <v>167271288</v>
      </c>
      <c r="D59" s="146">
        <f>+D47+D53+D58</f>
        <v>1151283</v>
      </c>
      <c r="E59" s="135">
        <f>+E47+E53+E58</f>
        <v>168422571</v>
      </c>
    </row>
    <row r="60" spans="3:5" ht="15" customHeight="1">
      <c r="C60" s="247"/>
      <c r="E60" s="247"/>
    </row>
    <row r="61" spans="1:5" ht="14.25" customHeight="1">
      <c r="A61" s="216" t="s">
        <v>432</v>
      </c>
      <c r="B61" s="217"/>
      <c r="C61" s="218">
        <v>24</v>
      </c>
      <c r="D61" s="218"/>
      <c r="E61" s="219">
        <f>C61+D61</f>
        <v>24</v>
      </c>
    </row>
    <row r="62" spans="1:5" ht="12.75">
      <c r="A62" s="216" t="s">
        <v>433</v>
      </c>
      <c r="B62" s="217"/>
      <c r="C62" s="218">
        <v>0</v>
      </c>
      <c r="D62" s="218"/>
      <c r="E62" s="219">
        <f>C62+D62</f>
        <v>0</v>
      </c>
    </row>
  </sheetData>
  <sheetProtection formatCells="0"/>
  <mergeCells count="4">
    <mergeCell ref="B3:D3"/>
    <mergeCell ref="B4:D4"/>
    <mergeCell ref="A8:E8"/>
    <mergeCell ref="A46:E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62"/>
  <sheetViews>
    <sheetView zoomScale="145" zoomScaleNormal="145" zoomScalePageLayoutView="0" workbookViewId="0" topLeftCell="A1">
      <selection activeCell="G15" sqref="G15"/>
    </sheetView>
  </sheetViews>
  <sheetFormatPr defaultColWidth="9.00390625" defaultRowHeight="12.75"/>
  <cols>
    <col min="1" max="1" width="13.875" style="220" customWidth="1"/>
    <col min="2" max="2" width="54.50390625" style="221" customWidth="1"/>
    <col min="3" max="5" width="15.875" style="221" customWidth="1"/>
    <col min="6" max="16384" width="9.375" style="221" customWidth="1"/>
  </cols>
  <sheetData>
    <row r="1" ht="12.75">
      <c r="E1" s="275" t="s">
        <v>484</v>
      </c>
    </row>
    <row r="2" spans="1:5" s="222" customFormat="1" ht="16.5" thickBot="1">
      <c r="A2" s="174"/>
      <c r="B2" s="175"/>
      <c r="C2" s="176"/>
      <c r="D2" s="176"/>
      <c r="E2" s="177" t="s">
        <v>470</v>
      </c>
    </row>
    <row r="3" spans="1:5" s="225" customFormat="1" ht="25.5" customHeight="1">
      <c r="A3" s="223" t="s">
        <v>436</v>
      </c>
      <c r="B3" s="291" t="s">
        <v>467</v>
      </c>
      <c r="C3" s="291"/>
      <c r="D3" s="291"/>
      <c r="E3" s="224" t="s">
        <v>463</v>
      </c>
    </row>
    <row r="4" spans="1:5" s="225" customFormat="1" ht="24">
      <c r="A4" s="223" t="s">
        <v>410</v>
      </c>
      <c r="B4" s="291" t="s">
        <v>434</v>
      </c>
      <c r="C4" s="291"/>
      <c r="D4" s="291"/>
      <c r="E4" s="224" t="s">
        <v>435</v>
      </c>
    </row>
    <row r="5" spans="1:5" s="226" customFormat="1" ht="15.75" customHeight="1">
      <c r="A5" s="182"/>
      <c r="B5" s="182"/>
      <c r="C5" s="183"/>
      <c r="D5" s="184"/>
      <c r="E5" s="183"/>
    </row>
    <row r="6" spans="1:5" ht="24">
      <c r="A6" s="186" t="s">
        <v>412</v>
      </c>
      <c r="B6" s="187" t="s">
        <v>413</v>
      </c>
      <c r="C6" s="13" t="s">
        <v>43</v>
      </c>
      <c r="D6" s="13" t="s">
        <v>219</v>
      </c>
      <c r="E6" s="188" t="str">
        <f>+CONCATENATE(LEFT(ÖSSZEFÜGGÉSEK!A7,4),"2017.03.31.",CHAR(10),"Módosítás utáni")</f>
        <v>2017.03.31.
Módosítás utáni</v>
      </c>
    </row>
    <row r="7" spans="1:5" s="227" customFormat="1" ht="12.75" customHeight="1">
      <c r="A7" s="189" t="s">
        <v>45</v>
      </c>
      <c r="B7" s="190" t="s">
        <v>46</v>
      </c>
      <c r="C7" s="190" t="s">
        <v>47</v>
      </c>
      <c r="D7" s="191" t="s">
        <v>48</v>
      </c>
      <c r="E7" s="58" t="s">
        <v>49</v>
      </c>
    </row>
    <row r="8" spans="1:5" s="227" customFormat="1" ht="15.75" customHeight="1" thickBot="1">
      <c r="A8" s="290" t="s">
        <v>314</v>
      </c>
      <c r="B8" s="290"/>
      <c r="C8" s="290"/>
      <c r="D8" s="290"/>
      <c r="E8" s="290"/>
    </row>
    <row r="9" spans="1:5" s="229" customFormat="1" ht="12" customHeight="1" thickBot="1">
      <c r="A9" s="189" t="s">
        <v>50</v>
      </c>
      <c r="B9" s="228" t="s">
        <v>437</v>
      </c>
      <c r="C9" s="268">
        <f>SUM(C10:C20)</f>
        <v>40235428</v>
      </c>
      <c r="D9" s="134">
        <f>SUM(D10:D20)</f>
        <v>0</v>
      </c>
      <c r="E9" s="135">
        <f>SUM(E10:E20)</f>
        <v>40235428</v>
      </c>
    </row>
    <row r="10" spans="1:5" s="229" customFormat="1" ht="12" customHeight="1">
      <c r="A10" s="230" t="s">
        <v>52</v>
      </c>
      <c r="B10" s="64" t="s">
        <v>111</v>
      </c>
      <c r="C10" s="271"/>
      <c r="D10" s="151"/>
      <c r="E10" s="231">
        <f>C10+D10</f>
        <v>0</v>
      </c>
    </row>
    <row r="11" spans="1:5" s="229" customFormat="1" ht="12" customHeight="1">
      <c r="A11" s="232" t="s">
        <v>54</v>
      </c>
      <c r="B11" s="67" t="s">
        <v>113</v>
      </c>
      <c r="C11" s="269"/>
      <c r="D11" s="124"/>
      <c r="E11" s="142">
        <f aca="true" t="shared" si="0" ref="E11:E25">C11+D11</f>
        <v>0</v>
      </c>
    </row>
    <row r="12" spans="1:5" s="229" customFormat="1" ht="12" customHeight="1">
      <c r="A12" s="232" t="s">
        <v>56</v>
      </c>
      <c r="B12" s="67" t="s">
        <v>115</v>
      </c>
      <c r="C12" s="269"/>
      <c r="D12" s="124"/>
      <c r="E12" s="142">
        <f t="shared" si="0"/>
        <v>0</v>
      </c>
    </row>
    <row r="13" spans="1:5" s="229" customFormat="1" ht="12" customHeight="1">
      <c r="A13" s="232" t="s">
        <v>58</v>
      </c>
      <c r="B13" s="67" t="s">
        <v>117</v>
      </c>
      <c r="C13" s="269"/>
      <c r="D13" s="124"/>
      <c r="E13" s="142">
        <f t="shared" si="0"/>
        <v>0</v>
      </c>
    </row>
    <row r="14" spans="1:5" s="229" customFormat="1" ht="12" customHeight="1">
      <c r="A14" s="232" t="s">
        <v>60</v>
      </c>
      <c r="B14" s="67" t="s">
        <v>119</v>
      </c>
      <c r="C14" s="269">
        <v>36670557</v>
      </c>
      <c r="D14" s="124"/>
      <c r="E14" s="142">
        <f t="shared" si="0"/>
        <v>36670557</v>
      </c>
    </row>
    <row r="15" spans="1:5" s="229" customFormat="1" ht="12" customHeight="1">
      <c r="A15" s="232" t="s">
        <v>62</v>
      </c>
      <c r="B15" s="67" t="s">
        <v>438</v>
      </c>
      <c r="C15" s="269">
        <v>3262871</v>
      </c>
      <c r="D15" s="124"/>
      <c r="E15" s="142">
        <f t="shared" si="0"/>
        <v>3262871</v>
      </c>
    </row>
    <row r="16" spans="1:5" s="229" customFormat="1" ht="12" customHeight="1">
      <c r="A16" s="232" t="s">
        <v>228</v>
      </c>
      <c r="B16" s="89" t="s">
        <v>439</v>
      </c>
      <c r="C16" s="269">
        <v>302000</v>
      </c>
      <c r="D16" s="124"/>
      <c r="E16" s="142">
        <f t="shared" si="0"/>
        <v>302000</v>
      </c>
    </row>
    <row r="17" spans="1:5" s="229" customFormat="1" ht="12" customHeight="1">
      <c r="A17" s="232" t="s">
        <v>230</v>
      </c>
      <c r="B17" s="67" t="s">
        <v>312</v>
      </c>
      <c r="C17" s="266"/>
      <c r="D17" s="139"/>
      <c r="E17" s="140">
        <f t="shared" si="0"/>
        <v>0</v>
      </c>
    </row>
    <row r="18" spans="1:5" s="233" customFormat="1" ht="12" customHeight="1">
      <c r="A18" s="232" t="s">
        <v>232</v>
      </c>
      <c r="B18" s="67" t="s">
        <v>127</v>
      </c>
      <c r="C18" s="269"/>
      <c r="D18" s="124"/>
      <c r="E18" s="142">
        <f t="shared" si="0"/>
        <v>0</v>
      </c>
    </row>
    <row r="19" spans="1:5" s="233" customFormat="1" ht="12" customHeight="1">
      <c r="A19" s="232" t="s">
        <v>234</v>
      </c>
      <c r="B19" s="67" t="s">
        <v>129</v>
      </c>
      <c r="C19" s="272"/>
      <c r="D19" s="130"/>
      <c r="E19" s="234">
        <f t="shared" si="0"/>
        <v>0</v>
      </c>
    </row>
    <row r="20" spans="1:5" s="233" customFormat="1" ht="12" customHeight="1" thickBot="1">
      <c r="A20" s="232" t="s">
        <v>236</v>
      </c>
      <c r="B20" s="89" t="s">
        <v>131</v>
      </c>
      <c r="C20" s="272"/>
      <c r="D20" s="130"/>
      <c r="E20" s="234">
        <f t="shared" si="0"/>
        <v>0</v>
      </c>
    </row>
    <row r="21" spans="1:5" s="229" customFormat="1" ht="12" customHeight="1" thickBot="1">
      <c r="A21" s="189" t="s">
        <v>64</v>
      </c>
      <c r="B21" s="228" t="s">
        <v>440</v>
      </c>
      <c r="C21" s="268">
        <f>SUM(C22:C24)</f>
        <v>0</v>
      </c>
      <c r="D21" s="134">
        <f>SUM(D22:D24)</f>
        <v>0</v>
      </c>
      <c r="E21" s="135">
        <f>SUM(E22:E24)</f>
        <v>0</v>
      </c>
    </row>
    <row r="22" spans="1:5" s="233" customFormat="1" ht="12" customHeight="1">
      <c r="A22" s="232" t="s">
        <v>66</v>
      </c>
      <c r="B22" s="88" t="s">
        <v>67</v>
      </c>
      <c r="C22" s="269"/>
      <c r="D22" s="124"/>
      <c r="E22" s="142">
        <f t="shared" si="0"/>
        <v>0</v>
      </c>
    </row>
    <row r="23" spans="1:5" s="233" customFormat="1" ht="12" customHeight="1">
      <c r="A23" s="232" t="s">
        <v>68</v>
      </c>
      <c r="B23" s="67" t="s">
        <v>441</v>
      </c>
      <c r="C23" s="269"/>
      <c r="D23" s="124"/>
      <c r="E23" s="142">
        <f t="shared" si="0"/>
        <v>0</v>
      </c>
    </row>
    <row r="24" spans="1:5" s="233" customFormat="1" ht="12" customHeight="1">
      <c r="A24" s="232" t="s">
        <v>70</v>
      </c>
      <c r="B24" s="67" t="s">
        <v>442</v>
      </c>
      <c r="C24" s="269"/>
      <c r="D24" s="124"/>
      <c r="E24" s="142">
        <f t="shared" si="0"/>
        <v>0</v>
      </c>
    </row>
    <row r="25" spans="1:5" s="233" customFormat="1" ht="12" customHeight="1" thickBot="1">
      <c r="A25" s="232" t="s">
        <v>72</v>
      </c>
      <c r="B25" s="67" t="s">
        <v>443</v>
      </c>
      <c r="C25" s="269"/>
      <c r="D25" s="124"/>
      <c r="E25" s="142">
        <f t="shared" si="0"/>
        <v>0</v>
      </c>
    </row>
    <row r="26" spans="1:5" s="233" customFormat="1" ht="12" customHeight="1" thickBot="1">
      <c r="A26" s="189" t="s">
        <v>78</v>
      </c>
      <c r="B26" s="22" t="s">
        <v>326</v>
      </c>
      <c r="C26" s="270"/>
      <c r="D26" s="235"/>
      <c r="E26" s="135"/>
    </row>
    <row r="27" spans="1:5" s="233" customFormat="1" ht="12" customHeight="1" thickBot="1">
      <c r="A27" s="189" t="s">
        <v>276</v>
      </c>
      <c r="B27" s="22" t="s">
        <v>444</v>
      </c>
      <c r="C27" s="268">
        <f>+C28+C29+C30</f>
        <v>0</v>
      </c>
      <c r="D27" s="134">
        <f>+D28+D29+D30</f>
        <v>0</v>
      </c>
      <c r="E27" s="135">
        <f>+E28+E29+E30</f>
        <v>0</v>
      </c>
    </row>
    <row r="28" spans="1:5" s="233" customFormat="1" ht="12" customHeight="1">
      <c r="A28" s="236" t="s">
        <v>94</v>
      </c>
      <c r="B28" s="88" t="s">
        <v>81</v>
      </c>
      <c r="C28" s="265"/>
      <c r="D28" s="119"/>
      <c r="E28" s="121">
        <f>C28+D28</f>
        <v>0</v>
      </c>
    </row>
    <row r="29" spans="1:5" s="233" customFormat="1" ht="12" customHeight="1">
      <c r="A29" s="236" t="s">
        <v>96</v>
      </c>
      <c r="B29" s="88" t="s">
        <v>441</v>
      </c>
      <c r="C29" s="269"/>
      <c r="D29" s="124"/>
      <c r="E29" s="142">
        <f>C29+D29</f>
        <v>0</v>
      </c>
    </row>
    <row r="30" spans="1:5" s="233" customFormat="1" ht="12" customHeight="1">
      <c r="A30" s="236" t="s">
        <v>98</v>
      </c>
      <c r="B30" s="67" t="s">
        <v>445</v>
      </c>
      <c r="C30" s="269"/>
      <c r="D30" s="124"/>
      <c r="E30" s="142">
        <f>C30+D30</f>
        <v>0</v>
      </c>
    </row>
    <row r="31" spans="1:5" s="233" customFormat="1" ht="12" customHeight="1" thickBot="1">
      <c r="A31" s="232" t="s">
        <v>100</v>
      </c>
      <c r="B31" s="237" t="s">
        <v>446</v>
      </c>
      <c r="C31" s="267"/>
      <c r="D31" s="238"/>
      <c r="E31" s="239">
        <f>C31+D31</f>
        <v>0</v>
      </c>
    </row>
    <row r="32" spans="1:5" s="233" customFormat="1" ht="12" customHeight="1" thickBot="1">
      <c r="A32" s="189" t="s">
        <v>108</v>
      </c>
      <c r="B32" s="22" t="s">
        <v>447</v>
      </c>
      <c r="C32" s="268">
        <f>+C33+C34+C35</f>
        <v>0</v>
      </c>
      <c r="D32" s="134">
        <f>+D33+D34+D35</f>
        <v>0</v>
      </c>
      <c r="E32" s="135">
        <f>+E33+E34+E35</f>
        <v>0</v>
      </c>
    </row>
    <row r="33" spans="1:5" s="233" customFormat="1" ht="12" customHeight="1">
      <c r="A33" s="236" t="s">
        <v>110</v>
      </c>
      <c r="B33" s="88" t="s">
        <v>135</v>
      </c>
      <c r="C33" s="265"/>
      <c r="D33" s="119"/>
      <c r="E33" s="121">
        <f>C33+D33</f>
        <v>0</v>
      </c>
    </row>
    <row r="34" spans="1:5" s="233" customFormat="1" ht="12" customHeight="1">
      <c r="A34" s="236" t="s">
        <v>112</v>
      </c>
      <c r="B34" s="67" t="s">
        <v>137</v>
      </c>
      <c r="C34" s="266"/>
      <c r="D34" s="139"/>
      <c r="E34" s="140">
        <f>C34+D34</f>
        <v>0</v>
      </c>
    </row>
    <row r="35" spans="1:5" s="229" customFormat="1" ht="12" customHeight="1" thickBot="1">
      <c r="A35" s="232" t="s">
        <v>114</v>
      </c>
      <c r="B35" s="237" t="s">
        <v>139</v>
      </c>
      <c r="C35" s="267"/>
      <c r="D35" s="238"/>
      <c r="E35" s="239">
        <f>C35+D35</f>
        <v>0</v>
      </c>
    </row>
    <row r="36" spans="1:5" s="229" customFormat="1" ht="12" customHeight="1" thickBot="1">
      <c r="A36" s="189" t="s">
        <v>132</v>
      </c>
      <c r="B36" s="22" t="s">
        <v>328</v>
      </c>
      <c r="C36" s="270"/>
      <c r="D36" s="235"/>
      <c r="E36" s="135">
        <f>C36+D36</f>
        <v>0</v>
      </c>
    </row>
    <row r="37" spans="1:5" s="229" customFormat="1" ht="12" customHeight="1" thickBot="1">
      <c r="A37" s="189" t="s">
        <v>293</v>
      </c>
      <c r="B37" s="22" t="s">
        <v>448</v>
      </c>
      <c r="C37" s="273"/>
      <c r="D37" s="235"/>
      <c r="E37" s="135">
        <f>C37+D37</f>
        <v>0</v>
      </c>
    </row>
    <row r="38" spans="1:5" s="229" customFormat="1" ht="12" customHeight="1" thickBot="1">
      <c r="A38" s="189" t="s">
        <v>154</v>
      </c>
      <c r="B38" s="22" t="s">
        <v>449</v>
      </c>
      <c r="C38" s="135">
        <f>+C9+C21+C26+C27+C32+C36+C37</f>
        <v>40235428</v>
      </c>
      <c r="D38" s="134">
        <f>+D9+D21+D26+D27+D32+D36+D37</f>
        <v>0</v>
      </c>
      <c r="E38" s="135">
        <f>+E9+E21+E26+E27+E32+E36+E37</f>
        <v>40235428</v>
      </c>
    </row>
    <row r="39" spans="1:5" s="229" customFormat="1" ht="12" customHeight="1" thickBot="1">
      <c r="A39" s="240" t="s">
        <v>302</v>
      </c>
      <c r="B39" s="22" t="s">
        <v>450</v>
      </c>
      <c r="C39" s="135">
        <f>+C40+C41+C42</f>
        <v>109467298</v>
      </c>
      <c r="D39" s="134">
        <f>+D40+D41+D42</f>
        <v>1151283</v>
      </c>
      <c r="E39" s="135">
        <f>+E40+E41+E42</f>
        <v>110618581</v>
      </c>
    </row>
    <row r="40" spans="1:5" s="229" customFormat="1" ht="12" customHeight="1">
      <c r="A40" s="236" t="s">
        <v>451</v>
      </c>
      <c r="B40" s="88" t="s">
        <v>383</v>
      </c>
      <c r="C40" s="265"/>
      <c r="D40" s="119">
        <v>249413</v>
      </c>
      <c r="E40" s="121">
        <f>C40+D40</f>
        <v>249413</v>
      </c>
    </row>
    <row r="41" spans="1:5" s="233" customFormat="1" ht="12" customHeight="1">
      <c r="A41" s="236" t="s">
        <v>452</v>
      </c>
      <c r="B41" s="67" t="s">
        <v>453</v>
      </c>
      <c r="C41" s="266"/>
      <c r="D41" s="139"/>
      <c r="E41" s="140">
        <f>C41+D41</f>
        <v>0</v>
      </c>
    </row>
    <row r="42" spans="1:5" s="233" customFormat="1" ht="15" customHeight="1" thickBot="1">
      <c r="A42" s="232" t="s">
        <v>454</v>
      </c>
      <c r="B42" s="237" t="s">
        <v>455</v>
      </c>
      <c r="C42" s="267">
        <v>109467298</v>
      </c>
      <c r="D42" s="238">
        <v>901870</v>
      </c>
      <c r="E42" s="239">
        <f>C42+D42</f>
        <v>110369168</v>
      </c>
    </row>
    <row r="43" spans="1:5" s="233" customFormat="1" ht="15" customHeight="1" thickBot="1">
      <c r="A43" s="240" t="s">
        <v>304</v>
      </c>
      <c r="B43" s="241" t="s">
        <v>456</v>
      </c>
      <c r="C43" s="135">
        <f>+C38+C39</f>
        <v>149702726</v>
      </c>
      <c r="D43" s="134">
        <f>+D38+D39</f>
        <v>1151283</v>
      </c>
      <c r="E43" s="135">
        <f>+E38+E39</f>
        <v>150854009</v>
      </c>
    </row>
    <row r="44" spans="1:3" s="233" customFormat="1" ht="15" customHeight="1">
      <c r="A44" s="205"/>
      <c r="B44" s="206"/>
      <c r="C44" s="207"/>
    </row>
    <row r="45" spans="1:3" ht="12.75">
      <c r="A45" s="242"/>
      <c r="B45" s="243"/>
      <c r="C45" s="244"/>
    </row>
    <row r="46" spans="1:5" s="227" customFormat="1" ht="16.5" customHeight="1">
      <c r="A46" s="290" t="s">
        <v>315</v>
      </c>
      <c r="B46" s="290"/>
      <c r="C46" s="290"/>
      <c r="D46" s="290"/>
      <c r="E46" s="290"/>
    </row>
    <row r="47" spans="1:5" s="245" customFormat="1" ht="12" customHeight="1">
      <c r="A47" s="189" t="s">
        <v>50</v>
      </c>
      <c r="B47" s="22" t="s">
        <v>457</v>
      </c>
      <c r="C47" s="268">
        <f>SUM(C48:C52)</f>
        <v>149702726</v>
      </c>
      <c r="D47" s="146">
        <f>SUM(D48:D52)</f>
        <v>1151283</v>
      </c>
      <c r="E47" s="135">
        <f>SUM(E48:E52)</f>
        <v>150854009</v>
      </c>
    </row>
    <row r="48" spans="1:5" ht="12" customHeight="1">
      <c r="A48" s="232" t="s">
        <v>52</v>
      </c>
      <c r="B48" s="88" t="s">
        <v>221</v>
      </c>
      <c r="C48" s="265">
        <v>52915580</v>
      </c>
      <c r="D48" s="250">
        <v>729076</v>
      </c>
      <c r="E48" s="121">
        <f>C48+D48</f>
        <v>53644656</v>
      </c>
    </row>
    <row r="49" spans="1:5" ht="12" customHeight="1">
      <c r="A49" s="232" t="s">
        <v>54</v>
      </c>
      <c r="B49" s="67" t="s">
        <v>222</v>
      </c>
      <c r="C49" s="269">
        <v>12551973</v>
      </c>
      <c r="D49" s="248">
        <v>172794</v>
      </c>
      <c r="E49" s="142">
        <f>C49+D49</f>
        <v>12724767</v>
      </c>
    </row>
    <row r="50" spans="1:5" ht="12" customHeight="1">
      <c r="A50" s="232" t="s">
        <v>56</v>
      </c>
      <c r="B50" s="67" t="s">
        <v>223</v>
      </c>
      <c r="C50" s="269">
        <v>84235173</v>
      </c>
      <c r="D50" s="248">
        <v>249413</v>
      </c>
      <c r="E50" s="142">
        <f>C50+D50</f>
        <v>84484586</v>
      </c>
    </row>
    <row r="51" spans="1:5" ht="12" customHeight="1">
      <c r="A51" s="232" t="s">
        <v>58</v>
      </c>
      <c r="B51" s="67" t="s">
        <v>224</v>
      </c>
      <c r="C51" s="269"/>
      <c r="D51" s="248"/>
      <c r="E51" s="142">
        <f>C51+D51</f>
        <v>0</v>
      </c>
    </row>
    <row r="52" spans="1:5" ht="12" customHeight="1">
      <c r="A52" s="232" t="s">
        <v>60</v>
      </c>
      <c r="B52" s="67" t="s">
        <v>226</v>
      </c>
      <c r="C52" s="269"/>
      <c r="D52" s="248"/>
      <c r="E52" s="142">
        <f>C52+D52</f>
        <v>0</v>
      </c>
    </row>
    <row r="53" spans="1:5" ht="12" customHeight="1">
      <c r="A53" s="189" t="s">
        <v>64</v>
      </c>
      <c r="B53" s="22" t="s">
        <v>458</v>
      </c>
      <c r="C53" s="268">
        <f>SUM(C54:C56)</f>
        <v>0</v>
      </c>
      <c r="D53" s="146">
        <f>SUM(D54:D56)</f>
        <v>0</v>
      </c>
      <c r="E53" s="135">
        <f>SUM(E54:E56)</f>
        <v>0</v>
      </c>
    </row>
    <row r="54" spans="1:5" s="245" customFormat="1" ht="12" customHeight="1">
      <c r="A54" s="232" t="s">
        <v>66</v>
      </c>
      <c r="B54" s="88" t="s">
        <v>257</v>
      </c>
      <c r="C54" s="265"/>
      <c r="D54" s="250"/>
      <c r="E54" s="121">
        <f>C54+D54</f>
        <v>0</v>
      </c>
    </row>
    <row r="55" spans="1:5" ht="12" customHeight="1">
      <c r="A55" s="232" t="s">
        <v>68</v>
      </c>
      <c r="B55" s="67" t="s">
        <v>259</v>
      </c>
      <c r="C55" s="269"/>
      <c r="D55" s="248"/>
      <c r="E55" s="142">
        <f>C55+D55</f>
        <v>0</v>
      </c>
    </row>
    <row r="56" spans="1:5" ht="12" customHeight="1">
      <c r="A56" s="232" t="s">
        <v>70</v>
      </c>
      <c r="B56" s="67" t="s">
        <v>459</v>
      </c>
      <c r="C56" s="269"/>
      <c r="D56" s="248"/>
      <c r="E56" s="142">
        <f>C56+D56</f>
        <v>0</v>
      </c>
    </row>
    <row r="57" spans="1:5" ht="12" customHeight="1">
      <c r="A57" s="232" t="s">
        <v>72</v>
      </c>
      <c r="B57" s="67" t="s">
        <v>460</v>
      </c>
      <c r="C57" s="269"/>
      <c r="D57" s="248"/>
      <c r="E57" s="142">
        <f>C57+D57</f>
        <v>0</v>
      </c>
    </row>
    <row r="58" spans="1:5" ht="15" customHeight="1">
      <c r="A58" s="189" t="s">
        <v>78</v>
      </c>
      <c r="B58" s="22" t="s">
        <v>461</v>
      </c>
      <c r="C58" s="270"/>
      <c r="D58" s="249"/>
      <c r="E58" s="135">
        <f>C58+D58</f>
        <v>0</v>
      </c>
    </row>
    <row r="59" spans="1:5" ht="12.75">
      <c r="A59" s="189" t="s">
        <v>276</v>
      </c>
      <c r="B59" s="246" t="s">
        <v>462</v>
      </c>
      <c r="C59" s="268">
        <f>+C47+C53+C58</f>
        <v>149702726</v>
      </c>
      <c r="D59" s="146">
        <f>+D47+D53+D58</f>
        <v>1151283</v>
      </c>
      <c r="E59" s="135">
        <f>+E47+E53+E58</f>
        <v>150854009</v>
      </c>
    </row>
    <row r="60" spans="3:5" ht="15" customHeight="1">
      <c r="C60" s="247"/>
      <c r="E60" s="247"/>
    </row>
    <row r="61" spans="1:5" ht="14.25" customHeight="1">
      <c r="A61" s="216" t="s">
        <v>432</v>
      </c>
      <c r="B61" s="217"/>
      <c r="C61" s="218">
        <v>20</v>
      </c>
      <c r="D61" s="218"/>
      <c r="E61" s="219">
        <f>C61+D61</f>
        <v>20</v>
      </c>
    </row>
    <row r="62" spans="1:5" ht="12.75">
      <c r="A62" s="216" t="s">
        <v>433</v>
      </c>
      <c r="B62" s="217"/>
      <c r="C62" s="218"/>
      <c r="D62" s="218"/>
      <c r="E62" s="219">
        <f>C62+D62</f>
        <v>0</v>
      </c>
    </row>
  </sheetData>
  <sheetProtection formatCells="0"/>
  <mergeCells count="4">
    <mergeCell ref="B3:D3"/>
    <mergeCell ref="B4:D4"/>
    <mergeCell ref="A8:E8"/>
    <mergeCell ref="A46:E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62"/>
  <sheetViews>
    <sheetView tabSelected="1" zoomScale="145" zoomScaleNormal="145" zoomScalePageLayoutView="0" workbookViewId="0" topLeftCell="A1">
      <selection activeCell="G11" sqref="G11"/>
    </sheetView>
  </sheetViews>
  <sheetFormatPr defaultColWidth="9.00390625" defaultRowHeight="12.75"/>
  <cols>
    <col min="1" max="1" width="13.875" style="220" customWidth="1"/>
    <col min="2" max="2" width="54.50390625" style="221" customWidth="1"/>
    <col min="3" max="5" width="15.875" style="221" customWidth="1"/>
    <col min="6" max="16384" width="9.375" style="221" customWidth="1"/>
  </cols>
  <sheetData>
    <row r="1" ht="12.75">
      <c r="E1" s="275" t="s">
        <v>471</v>
      </c>
    </row>
    <row r="2" spans="1:5" s="222" customFormat="1" ht="16.5" thickBot="1">
      <c r="A2" s="174"/>
      <c r="B2" s="175"/>
      <c r="C2" s="176"/>
      <c r="D2" s="176"/>
      <c r="E2" s="177" t="s">
        <v>469</v>
      </c>
    </row>
    <row r="3" spans="1:5" s="225" customFormat="1" ht="25.5" customHeight="1">
      <c r="A3" s="223" t="s">
        <v>436</v>
      </c>
      <c r="B3" s="291" t="s">
        <v>468</v>
      </c>
      <c r="C3" s="291"/>
      <c r="D3" s="291"/>
      <c r="E3" s="224" t="s">
        <v>463</v>
      </c>
    </row>
    <row r="4" spans="1:5" s="225" customFormat="1" ht="24">
      <c r="A4" s="223" t="s">
        <v>410</v>
      </c>
      <c r="B4" s="291" t="s">
        <v>411</v>
      </c>
      <c r="C4" s="291"/>
      <c r="D4" s="291"/>
      <c r="E4" s="224" t="s">
        <v>409</v>
      </c>
    </row>
    <row r="5" spans="1:5" s="226" customFormat="1" ht="15.75" customHeight="1">
      <c r="A5" s="182"/>
      <c r="B5" s="182"/>
      <c r="C5" s="183"/>
      <c r="D5" s="184"/>
      <c r="E5" s="183"/>
    </row>
    <row r="6" spans="1:5" ht="24">
      <c r="A6" s="186" t="s">
        <v>412</v>
      </c>
      <c r="B6" s="187" t="s">
        <v>413</v>
      </c>
      <c r="C6" s="13" t="s">
        <v>43</v>
      </c>
      <c r="D6" s="13" t="s">
        <v>219</v>
      </c>
      <c r="E6" s="188" t="str">
        <f>+CONCATENATE(LEFT(ÖSSZEFÜGGÉSEK!A7,4),"2017.03.31.",CHAR(10),"Módosítás utáni")</f>
        <v>2017.03.31.
Módosítás utáni</v>
      </c>
    </row>
    <row r="7" spans="1:5" s="227" customFormat="1" ht="12.75" customHeight="1">
      <c r="A7" s="189" t="s">
        <v>45</v>
      </c>
      <c r="B7" s="190" t="s">
        <v>46</v>
      </c>
      <c r="C7" s="190" t="s">
        <v>47</v>
      </c>
      <c r="D7" s="191" t="s">
        <v>48</v>
      </c>
      <c r="E7" s="58" t="s">
        <v>49</v>
      </c>
    </row>
    <row r="8" spans="1:5" s="227" customFormat="1" ht="15.75" customHeight="1" thickBot="1">
      <c r="A8" s="290" t="s">
        <v>314</v>
      </c>
      <c r="B8" s="290"/>
      <c r="C8" s="290"/>
      <c r="D8" s="290"/>
      <c r="E8" s="290"/>
    </row>
    <row r="9" spans="1:5" s="229" customFormat="1" ht="12" customHeight="1" thickBot="1">
      <c r="A9" s="189" t="s">
        <v>50</v>
      </c>
      <c r="B9" s="228" t="s">
        <v>437</v>
      </c>
      <c r="C9" s="268">
        <f>SUM(C10:C20)</f>
        <v>590000</v>
      </c>
      <c r="D9" s="134">
        <f>SUM(D10:D20)</f>
        <v>0</v>
      </c>
      <c r="E9" s="135">
        <f>SUM(E10:E20)</f>
        <v>590000</v>
      </c>
    </row>
    <row r="10" spans="1:5" s="229" customFormat="1" ht="12" customHeight="1">
      <c r="A10" s="230" t="s">
        <v>52</v>
      </c>
      <c r="B10" s="64" t="s">
        <v>111</v>
      </c>
      <c r="C10" s="271"/>
      <c r="D10" s="151"/>
      <c r="E10" s="231">
        <f>C10+D10</f>
        <v>0</v>
      </c>
    </row>
    <row r="11" spans="1:5" s="229" customFormat="1" ht="12" customHeight="1">
      <c r="A11" s="232" t="s">
        <v>54</v>
      </c>
      <c r="B11" s="67" t="s">
        <v>113</v>
      </c>
      <c r="C11" s="269">
        <v>190000</v>
      </c>
      <c r="D11" s="124"/>
      <c r="E11" s="142">
        <f aca="true" t="shared" si="0" ref="E11:E25">C11+D11</f>
        <v>190000</v>
      </c>
    </row>
    <row r="12" spans="1:5" s="229" customFormat="1" ht="12" customHeight="1">
      <c r="A12" s="232" t="s">
        <v>56</v>
      </c>
      <c r="B12" s="67" t="s">
        <v>115</v>
      </c>
      <c r="C12" s="269">
        <v>400000</v>
      </c>
      <c r="D12" s="124"/>
      <c r="E12" s="142">
        <f t="shared" si="0"/>
        <v>400000</v>
      </c>
    </row>
    <row r="13" spans="1:5" s="229" customFormat="1" ht="12" customHeight="1">
      <c r="A13" s="232" t="s">
        <v>58</v>
      </c>
      <c r="B13" s="67" t="s">
        <v>117</v>
      </c>
      <c r="C13" s="124"/>
      <c r="D13" s="124"/>
      <c r="E13" s="142">
        <f t="shared" si="0"/>
        <v>0</v>
      </c>
    </row>
    <row r="14" spans="1:5" s="229" customFormat="1" ht="12" customHeight="1">
      <c r="A14" s="232" t="s">
        <v>60</v>
      </c>
      <c r="B14" s="67" t="s">
        <v>119</v>
      </c>
      <c r="C14" s="124"/>
      <c r="D14" s="124"/>
      <c r="E14" s="142">
        <f t="shared" si="0"/>
        <v>0</v>
      </c>
    </row>
    <row r="15" spans="1:5" s="229" customFormat="1" ht="12" customHeight="1">
      <c r="A15" s="232" t="s">
        <v>62</v>
      </c>
      <c r="B15" s="67" t="s">
        <v>438</v>
      </c>
      <c r="C15" s="124"/>
      <c r="D15" s="124"/>
      <c r="E15" s="142">
        <f t="shared" si="0"/>
        <v>0</v>
      </c>
    </row>
    <row r="16" spans="1:5" s="229" customFormat="1" ht="12" customHeight="1">
      <c r="A16" s="232" t="s">
        <v>228</v>
      </c>
      <c r="B16" s="89" t="s">
        <v>439</v>
      </c>
      <c r="C16" s="124"/>
      <c r="D16" s="124"/>
      <c r="E16" s="142">
        <f t="shared" si="0"/>
        <v>0</v>
      </c>
    </row>
    <row r="17" spans="1:5" s="229" customFormat="1" ht="12" customHeight="1">
      <c r="A17" s="232" t="s">
        <v>230</v>
      </c>
      <c r="B17" s="67" t="s">
        <v>312</v>
      </c>
      <c r="C17" s="139"/>
      <c r="D17" s="139"/>
      <c r="E17" s="140">
        <f t="shared" si="0"/>
        <v>0</v>
      </c>
    </row>
    <row r="18" spans="1:5" s="233" customFormat="1" ht="12" customHeight="1">
      <c r="A18" s="232" t="s">
        <v>232</v>
      </c>
      <c r="B18" s="67" t="s">
        <v>127</v>
      </c>
      <c r="C18" s="124"/>
      <c r="D18" s="124"/>
      <c r="E18" s="142">
        <f t="shared" si="0"/>
        <v>0</v>
      </c>
    </row>
    <row r="19" spans="1:5" s="233" customFormat="1" ht="12" customHeight="1">
      <c r="A19" s="232" t="s">
        <v>234</v>
      </c>
      <c r="B19" s="67" t="s">
        <v>129</v>
      </c>
      <c r="C19" s="130"/>
      <c r="D19" s="130"/>
      <c r="E19" s="234">
        <f t="shared" si="0"/>
        <v>0</v>
      </c>
    </row>
    <row r="20" spans="1:5" s="233" customFormat="1" ht="12" customHeight="1" thickBot="1">
      <c r="A20" s="232" t="s">
        <v>236</v>
      </c>
      <c r="B20" s="89" t="s">
        <v>131</v>
      </c>
      <c r="C20" s="130"/>
      <c r="D20" s="130"/>
      <c r="E20" s="234">
        <f t="shared" si="0"/>
        <v>0</v>
      </c>
    </row>
    <row r="21" spans="1:5" s="229" customFormat="1" ht="12" customHeight="1" thickBot="1">
      <c r="A21" s="189" t="s">
        <v>64</v>
      </c>
      <c r="B21" s="228" t="s">
        <v>440</v>
      </c>
      <c r="C21" s="134">
        <f>SUM(C22:C24)</f>
        <v>0</v>
      </c>
      <c r="D21" s="134">
        <f>SUM(D22:D24)</f>
        <v>0</v>
      </c>
      <c r="E21" s="135">
        <f>SUM(E22:E24)</f>
        <v>0</v>
      </c>
    </row>
    <row r="22" spans="1:5" s="233" customFormat="1" ht="12" customHeight="1">
      <c r="A22" s="232" t="s">
        <v>66</v>
      </c>
      <c r="B22" s="88" t="s">
        <v>67</v>
      </c>
      <c r="C22" s="124"/>
      <c r="D22" s="124"/>
      <c r="E22" s="142">
        <f t="shared" si="0"/>
        <v>0</v>
      </c>
    </row>
    <row r="23" spans="1:5" s="233" customFormat="1" ht="12" customHeight="1">
      <c r="A23" s="232" t="s">
        <v>68</v>
      </c>
      <c r="B23" s="67" t="s">
        <v>441</v>
      </c>
      <c r="C23" s="124"/>
      <c r="D23" s="124"/>
      <c r="E23" s="142">
        <f t="shared" si="0"/>
        <v>0</v>
      </c>
    </row>
    <row r="24" spans="1:5" s="233" customFormat="1" ht="12" customHeight="1">
      <c r="A24" s="232" t="s">
        <v>70</v>
      </c>
      <c r="B24" s="67" t="s">
        <v>442</v>
      </c>
      <c r="C24" s="124"/>
      <c r="D24" s="124"/>
      <c r="E24" s="142">
        <f t="shared" si="0"/>
        <v>0</v>
      </c>
    </row>
    <row r="25" spans="1:5" s="233" customFormat="1" ht="12" customHeight="1" thickBot="1">
      <c r="A25" s="232" t="s">
        <v>72</v>
      </c>
      <c r="B25" s="67" t="s">
        <v>443</v>
      </c>
      <c r="C25" s="124"/>
      <c r="D25" s="124"/>
      <c r="E25" s="142">
        <f t="shared" si="0"/>
        <v>0</v>
      </c>
    </row>
    <row r="26" spans="1:5" s="233" customFormat="1" ht="12" customHeight="1" thickBot="1">
      <c r="A26" s="189" t="s">
        <v>78</v>
      </c>
      <c r="B26" s="22" t="s">
        <v>326</v>
      </c>
      <c r="C26" s="235"/>
      <c r="D26" s="235"/>
      <c r="E26" s="135"/>
    </row>
    <row r="27" spans="1:5" s="233" customFormat="1" ht="21.75" customHeight="1" thickBot="1">
      <c r="A27" s="189" t="s">
        <v>276</v>
      </c>
      <c r="B27" s="22" t="s">
        <v>444</v>
      </c>
      <c r="C27" s="134">
        <f>+C28+C29+C30</f>
        <v>0</v>
      </c>
      <c r="D27" s="134">
        <f>+D28+D29+D30</f>
        <v>0</v>
      </c>
      <c r="E27" s="135">
        <f>+E28+E29+E30</f>
        <v>0</v>
      </c>
    </row>
    <row r="28" spans="1:5" s="233" customFormat="1" ht="21.75" customHeight="1">
      <c r="A28" s="236" t="s">
        <v>94</v>
      </c>
      <c r="B28" s="88" t="s">
        <v>81</v>
      </c>
      <c r="C28" s="119"/>
      <c r="D28" s="119"/>
      <c r="E28" s="121">
        <f>C28+D28</f>
        <v>0</v>
      </c>
    </row>
    <row r="29" spans="1:5" s="233" customFormat="1" ht="12" customHeight="1">
      <c r="A29" s="236" t="s">
        <v>96</v>
      </c>
      <c r="B29" s="88" t="s">
        <v>441</v>
      </c>
      <c r="C29" s="124"/>
      <c r="D29" s="124"/>
      <c r="E29" s="142">
        <f>C29+D29</f>
        <v>0</v>
      </c>
    </row>
    <row r="30" spans="1:5" s="233" customFormat="1" ht="12" customHeight="1">
      <c r="A30" s="236" t="s">
        <v>98</v>
      </c>
      <c r="B30" s="67" t="s">
        <v>445</v>
      </c>
      <c r="C30" s="124"/>
      <c r="D30" s="124"/>
      <c r="E30" s="142">
        <f>C30+D30</f>
        <v>0</v>
      </c>
    </row>
    <row r="31" spans="1:5" s="233" customFormat="1" ht="12" customHeight="1" thickBot="1">
      <c r="A31" s="232" t="s">
        <v>100</v>
      </c>
      <c r="B31" s="237" t="s">
        <v>446</v>
      </c>
      <c r="C31" s="238"/>
      <c r="D31" s="238"/>
      <c r="E31" s="239">
        <f>C31+D31</f>
        <v>0</v>
      </c>
    </row>
    <row r="32" spans="1:5" s="233" customFormat="1" ht="12" customHeight="1" thickBot="1">
      <c r="A32" s="189" t="s">
        <v>108</v>
      </c>
      <c r="B32" s="22" t="s">
        <v>447</v>
      </c>
      <c r="C32" s="134">
        <f>+C33+C34+C35</f>
        <v>0</v>
      </c>
      <c r="D32" s="134">
        <f>+D33+D34+D35</f>
        <v>0</v>
      </c>
      <c r="E32" s="135">
        <f>+E33+E34+E35</f>
        <v>0</v>
      </c>
    </row>
    <row r="33" spans="1:5" s="233" customFormat="1" ht="12" customHeight="1">
      <c r="A33" s="236" t="s">
        <v>110</v>
      </c>
      <c r="B33" s="88" t="s">
        <v>135</v>
      </c>
      <c r="C33" s="119"/>
      <c r="D33" s="119"/>
      <c r="E33" s="121">
        <f>C33+D33</f>
        <v>0</v>
      </c>
    </row>
    <row r="34" spans="1:5" s="233" customFormat="1" ht="12" customHeight="1">
      <c r="A34" s="236" t="s">
        <v>112</v>
      </c>
      <c r="B34" s="67" t="s">
        <v>137</v>
      </c>
      <c r="C34" s="139"/>
      <c r="D34" s="139"/>
      <c r="E34" s="140">
        <f>C34+D34</f>
        <v>0</v>
      </c>
    </row>
    <row r="35" spans="1:5" s="229" customFormat="1" ht="12" customHeight="1" thickBot="1">
      <c r="A35" s="232" t="s">
        <v>114</v>
      </c>
      <c r="B35" s="237" t="s">
        <v>139</v>
      </c>
      <c r="C35" s="238"/>
      <c r="D35" s="238"/>
      <c r="E35" s="239">
        <f>C35+D35</f>
        <v>0</v>
      </c>
    </row>
    <row r="36" spans="1:5" s="229" customFormat="1" ht="12" customHeight="1" thickBot="1">
      <c r="A36" s="189" t="s">
        <v>132</v>
      </c>
      <c r="B36" s="22" t="s">
        <v>328</v>
      </c>
      <c r="C36" s="235"/>
      <c r="D36" s="235"/>
      <c r="E36" s="135">
        <f>C36+D36</f>
        <v>0</v>
      </c>
    </row>
    <row r="37" spans="1:5" s="229" customFormat="1" ht="12" customHeight="1" thickBot="1">
      <c r="A37" s="189" t="s">
        <v>293</v>
      </c>
      <c r="B37" s="22" t="s">
        <v>448</v>
      </c>
      <c r="C37" s="235"/>
      <c r="D37" s="235"/>
      <c r="E37" s="135">
        <f>C37+D37</f>
        <v>0</v>
      </c>
    </row>
    <row r="38" spans="1:5" s="229" customFormat="1" ht="12" customHeight="1" thickBot="1">
      <c r="A38" s="189" t="s">
        <v>154</v>
      </c>
      <c r="B38" s="22" t="s">
        <v>449</v>
      </c>
      <c r="C38" s="134">
        <f>+C9+C21+C26+C27+C32+C36+C37</f>
        <v>590000</v>
      </c>
      <c r="D38" s="134">
        <f>+D9+D21+D26+D27+D32+D36+D37</f>
        <v>0</v>
      </c>
      <c r="E38" s="135">
        <f>+E9+E21+E26+E27+E32+E36+E37</f>
        <v>590000</v>
      </c>
    </row>
    <row r="39" spans="1:5" s="229" customFormat="1" ht="12" customHeight="1" thickBot="1">
      <c r="A39" s="240" t="s">
        <v>302</v>
      </c>
      <c r="B39" s="22" t="s">
        <v>450</v>
      </c>
      <c r="C39" s="134">
        <f>+C40+C41+C42</f>
        <v>104612162</v>
      </c>
      <c r="D39" s="134">
        <f>+D40+D41+D42</f>
        <v>1433055</v>
      </c>
      <c r="E39" s="135">
        <f>+E40+E41+E42</f>
        <v>106045217</v>
      </c>
    </row>
    <row r="40" spans="1:5" s="229" customFormat="1" ht="12" customHeight="1">
      <c r="A40" s="236" t="s">
        <v>451</v>
      </c>
      <c r="B40" s="88" t="s">
        <v>383</v>
      </c>
      <c r="C40" s="119"/>
      <c r="D40" s="119">
        <v>1296276</v>
      </c>
      <c r="E40" s="121">
        <f>C40+D40</f>
        <v>1296276</v>
      </c>
    </row>
    <row r="41" spans="1:5" s="233" customFormat="1" ht="12" customHeight="1">
      <c r="A41" s="236" t="s">
        <v>452</v>
      </c>
      <c r="B41" s="67" t="s">
        <v>453</v>
      </c>
      <c r="C41" s="139"/>
      <c r="D41" s="139"/>
      <c r="E41" s="140">
        <f>C41+D41</f>
        <v>0</v>
      </c>
    </row>
    <row r="42" spans="1:5" s="233" customFormat="1" ht="15" customHeight="1" thickBot="1">
      <c r="A42" s="232" t="s">
        <v>454</v>
      </c>
      <c r="B42" s="237" t="s">
        <v>455</v>
      </c>
      <c r="C42" s="267">
        <v>104612162</v>
      </c>
      <c r="D42" s="238">
        <v>136779</v>
      </c>
      <c r="E42" s="239">
        <f>C42+D42</f>
        <v>104748941</v>
      </c>
    </row>
    <row r="43" spans="1:5" s="233" customFormat="1" ht="15" customHeight="1" thickBot="1">
      <c r="A43" s="240" t="s">
        <v>304</v>
      </c>
      <c r="B43" s="241" t="s">
        <v>456</v>
      </c>
      <c r="C43" s="134">
        <f>+C38+C39</f>
        <v>105202162</v>
      </c>
      <c r="D43" s="134">
        <f>+D38+D39</f>
        <v>1433055</v>
      </c>
      <c r="E43" s="135">
        <f>+E38+E39</f>
        <v>106635217</v>
      </c>
    </row>
    <row r="44" spans="1:5" s="233" customFormat="1" ht="15" customHeight="1">
      <c r="A44" s="205"/>
      <c r="B44" s="206"/>
      <c r="C44" s="207"/>
      <c r="E44" s="207"/>
    </row>
    <row r="45" spans="1:3" ht="12.75">
      <c r="A45" s="242"/>
      <c r="B45" s="243"/>
      <c r="C45" s="244"/>
    </row>
    <row r="46" spans="1:5" s="227" customFormat="1" ht="16.5" customHeight="1">
      <c r="A46" s="290" t="s">
        <v>315</v>
      </c>
      <c r="B46" s="290"/>
      <c r="C46" s="290"/>
      <c r="D46" s="290"/>
      <c r="E46" s="290"/>
    </row>
    <row r="47" spans="1:5" s="245" customFormat="1" ht="12" customHeight="1">
      <c r="A47" s="189" t="s">
        <v>50</v>
      </c>
      <c r="B47" s="22" t="s">
        <v>457</v>
      </c>
      <c r="C47" s="134">
        <f>SUM(C48:C52)</f>
        <v>0</v>
      </c>
      <c r="D47" s="146">
        <f>SUM(D48:D52)</f>
        <v>1433055</v>
      </c>
      <c r="E47" s="135">
        <f>SUM(E48:E52)</f>
        <v>1433055</v>
      </c>
    </row>
    <row r="48" spans="1:5" ht="12" customHeight="1">
      <c r="A48" s="232" t="s">
        <v>52</v>
      </c>
      <c r="B48" s="88" t="s">
        <v>221</v>
      </c>
      <c r="C48" s="119"/>
      <c r="D48" s="250">
        <v>107700</v>
      </c>
      <c r="E48" s="121">
        <f>C48+D48</f>
        <v>107700</v>
      </c>
    </row>
    <row r="49" spans="1:5" ht="12" customHeight="1">
      <c r="A49" s="232" t="s">
        <v>54</v>
      </c>
      <c r="B49" s="67" t="s">
        <v>222</v>
      </c>
      <c r="C49" s="124"/>
      <c r="D49" s="248">
        <v>29079</v>
      </c>
      <c r="E49" s="142">
        <f>C49+D49</f>
        <v>29079</v>
      </c>
    </row>
    <row r="50" spans="1:5" ht="12" customHeight="1">
      <c r="A50" s="232" t="s">
        <v>56</v>
      </c>
      <c r="B50" s="67" t="s">
        <v>223</v>
      </c>
      <c r="C50" s="124"/>
      <c r="D50" s="248">
        <v>1296276</v>
      </c>
      <c r="E50" s="142">
        <f>C50+D50</f>
        <v>1296276</v>
      </c>
    </row>
    <row r="51" spans="1:5" ht="12" customHeight="1">
      <c r="A51" s="232" t="s">
        <v>58</v>
      </c>
      <c r="B51" s="67" t="s">
        <v>224</v>
      </c>
      <c r="C51" s="124"/>
      <c r="D51" s="248"/>
      <c r="E51" s="142">
        <f>C51+D51</f>
        <v>0</v>
      </c>
    </row>
    <row r="52" spans="1:5" ht="12" customHeight="1">
      <c r="A52" s="232" t="s">
        <v>60</v>
      </c>
      <c r="B52" s="67" t="s">
        <v>226</v>
      </c>
      <c r="C52" s="124"/>
      <c r="D52" s="248"/>
      <c r="E52" s="142">
        <f>C52+D52</f>
        <v>0</v>
      </c>
    </row>
    <row r="53" spans="1:5" ht="12" customHeight="1">
      <c r="A53" s="189" t="s">
        <v>64</v>
      </c>
      <c r="B53" s="22" t="s">
        <v>458</v>
      </c>
      <c r="C53" s="134">
        <f>SUM(C54:C56)</f>
        <v>0</v>
      </c>
      <c r="D53" s="146">
        <f>SUM(D54:D56)</f>
        <v>0</v>
      </c>
      <c r="E53" s="135">
        <f>SUM(E54:E56)</f>
        <v>0</v>
      </c>
    </row>
    <row r="54" spans="1:5" s="245" customFormat="1" ht="12" customHeight="1">
      <c r="A54" s="232" t="s">
        <v>66</v>
      </c>
      <c r="B54" s="88" t="s">
        <v>257</v>
      </c>
      <c r="C54" s="119"/>
      <c r="D54" s="250"/>
      <c r="E54" s="121">
        <f>C54+D54</f>
        <v>0</v>
      </c>
    </row>
    <row r="55" spans="1:5" ht="12" customHeight="1">
      <c r="A55" s="232" t="s">
        <v>68</v>
      </c>
      <c r="B55" s="67" t="s">
        <v>259</v>
      </c>
      <c r="C55" s="124"/>
      <c r="D55" s="248"/>
      <c r="E55" s="142">
        <f>C55+D55</f>
        <v>0</v>
      </c>
    </row>
    <row r="56" spans="1:5" ht="12" customHeight="1">
      <c r="A56" s="232" t="s">
        <v>70</v>
      </c>
      <c r="B56" s="67" t="s">
        <v>459</v>
      </c>
      <c r="C56" s="124"/>
      <c r="D56" s="248"/>
      <c r="E56" s="142">
        <f>C56+D56</f>
        <v>0</v>
      </c>
    </row>
    <row r="57" spans="1:5" ht="12" customHeight="1">
      <c r="A57" s="232" t="s">
        <v>72</v>
      </c>
      <c r="B57" s="67" t="s">
        <v>460</v>
      </c>
      <c r="C57" s="124"/>
      <c r="D57" s="248"/>
      <c r="E57" s="142">
        <f>C57+D57</f>
        <v>0</v>
      </c>
    </row>
    <row r="58" spans="1:5" ht="15" customHeight="1">
      <c r="A58" s="189" t="s">
        <v>78</v>
      </c>
      <c r="B58" s="22" t="s">
        <v>461</v>
      </c>
      <c r="C58" s="235"/>
      <c r="D58" s="249"/>
      <c r="E58" s="135">
        <f>C58+D58</f>
        <v>0</v>
      </c>
    </row>
    <row r="59" spans="1:5" ht="12.75">
      <c r="A59" s="189" t="s">
        <v>276</v>
      </c>
      <c r="B59" s="246" t="s">
        <v>462</v>
      </c>
      <c r="C59" s="134">
        <f>+C47+C53+C58</f>
        <v>0</v>
      </c>
      <c r="D59" s="146">
        <f>+D47+D53+D58</f>
        <v>1433055</v>
      </c>
      <c r="E59" s="135">
        <f>+E47+E53+E58</f>
        <v>1433055</v>
      </c>
    </row>
    <row r="60" spans="3:5" ht="15" customHeight="1">
      <c r="C60" s="247"/>
      <c r="E60" s="247"/>
    </row>
    <row r="61" spans="1:5" ht="14.25" customHeight="1">
      <c r="A61" s="216" t="s">
        <v>432</v>
      </c>
      <c r="B61" s="217"/>
      <c r="C61" s="218">
        <v>23</v>
      </c>
      <c r="D61" s="218"/>
      <c r="E61" s="219">
        <f>C61+D61</f>
        <v>23</v>
      </c>
    </row>
    <row r="62" spans="1:5" ht="12.75">
      <c r="A62" s="216" t="s">
        <v>433</v>
      </c>
      <c r="B62" s="217"/>
      <c r="C62" s="218">
        <v>0</v>
      </c>
      <c r="D62" s="218"/>
      <c r="E62" s="219">
        <f>C62+D62</f>
        <v>0</v>
      </c>
    </row>
  </sheetData>
  <sheetProtection formatCells="0"/>
  <mergeCells count="4">
    <mergeCell ref="B3:D3"/>
    <mergeCell ref="B4:D4"/>
    <mergeCell ref="A8:E8"/>
    <mergeCell ref="A46:E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">
      <selection activeCell="B34" sqref="B34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7.375" style="10" customWidth="1"/>
    <col min="4" max="5" width="17.375" style="11" customWidth="1"/>
    <col min="6" max="16384" width="9.375" style="11" customWidth="1"/>
  </cols>
  <sheetData>
    <row r="1" spans="1:5" ht="15.75" customHeight="1">
      <c r="A1" s="279" t="s">
        <v>38</v>
      </c>
      <c r="B1" s="279"/>
      <c r="C1" s="279"/>
      <c r="D1" s="279"/>
      <c r="E1" s="279"/>
    </row>
    <row r="2" spans="1:5" ht="15.75" customHeight="1">
      <c r="A2" s="278" t="s">
        <v>39</v>
      </c>
      <c r="B2" s="278"/>
      <c r="C2" s="12"/>
      <c r="E2" s="12" t="s">
        <v>40</v>
      </c>
    </row>
    <row r="3" spans="1:5" ht="12.75" customHeight="1">
      <c r="A3" s="280" t="s">
        <v>41</v>
      </c>
      <c r="B3" s="281" t="s">
        <v>42</v>
      </c>
      <c r="C3" s="282" t="str">
        <f>+CONCATENATE(LEFT(ÖSSZEFÜGGÉSEK!A6,4),". évi")</f>
        <v>2017. évi</v>
      </c>
      <c r="D3" s="282"/>
      <c r="E3" s="282"/>
    </row>
    <row r="4" spans="1:5" ht="27.75">
      <c r="A4" s="280"/>
      <c r="B4" s="281"/>
      <c r="C4" s="14" t="s">
        <v>43</v>
      </c>
      <c r="D4" s="15" t="s">
        <v>44</v>
      </c>
      <c r="E4" s="16" t="str">
        <f>+CONCATENATE(LEFT(ÖSSZEFÜGGÉSEK!A6,4),".03.31.",CHAR(10),"Módosítás utáni")</f>
        <v>2017.03.31.
Módosítás utáni</v>
      </c>
    </row>
    <row r="5" spans="1:5" s="20" customFormat="1" ht="12" customHeight="1" thickBot="1">
      <c r="A5" s="17" t="s">
        <v>45</v>
      </c>
      <c r="B5" s="18" t="s">
        <v>46</v>
      </c>
      <c r="C5" s="18" t="s">
        <v>47</v>
      </c>
      <c r="D5" s="18" t="s">
        <v>48</v>
      </c>
      <c r="E5" s="19" t="s">
        <v>49</v>
      </c>
    </row>
    <row r="6" spans="1:5" s="25" customFormat="1" ht="12" customHeight="1" thickBot="1">
      <c r="A6" s="21" t="s">
        <v>50</v>
      </c>
      <c r="B6" s="22" t="s">
        <v>51</v>
      </c>
      <c r="C6" s="251">
        <f>+C7+C8+C9+C10+C11+C12</f>
        <v>406399386</v>
      </c>
      <c r="D6" s="23">
        <f>+D7+D8+D9+D10+D11+D12</f>
        <v>1547919</v>
      </c>
      <c r="E6" s="24">
        <f>+E7+E8+E9+E10+E11+E12</f>
        <v>407947305</v>
      </c>
    </row>
    <row r="7" spans="1:5" s="25" customFormat="1" ht="12" customHeight="1">
      <c r="A7" s="26" t="s">
        <v>52</v>
      </c>
      <c r="B7" s="27" t="s">
        <v>53</v>
      </c>
      <c r="C7" s="252">
        <v>168076061</v>
      </c>
      <c r="D7" s="28">
        <v>360680</v>
      </c>
      <c r="E7" s="29">
        <f>C7+D7</f>
        <v>168436741</v>
      </c>
    </row>
    <row r="8" spans="1:5" s="25" customFormat="1" ht="12" customHeight="1">
      <c r="A8" s="30" t="s">
        <v>54</v>
      </c>
      <c r="B8" s="31" t="s">
        <v>55</v>
      </c>
      <c r="C8" s="253">
        <v>82715372</v>
      </c>
      <c r="D8" s="32"/>
      <c r="E8" s="29">
        <f aca="true" t="shared" si="0" ref="E8:E62">C8+D8</f>
        <v>82715372</v>
      </c>
    </row>
    <row r="9" spans="1:5" s="25" customFormat="1" ht="12" customHeight="1">
      <c r="A9" s="30" t="s">
        <v>56</v>
      </c>
      <c r="B9" s="31" t="s">
        <v>57</v>
      </c>
      <c r="C9" s="253">
        <v>150078953</v>
      </c>
      <c r="D9" s="32">
        <v>1187239</v>
      </c>
      <c r="E9" s="29">
        <f t="shared" si="0"/>
        <v>151266192</v>
      </c>
    </row>
    <row r="10" spans="1:5" s="25" customFormat="1" ht="12" customHeight="1">
      <c r="A10" s="30" t="s">
        <v>58</v>
      </c>
      <c r="B10" s="31" t="s">
        <v>59</v>
      </c>
      <c r="C10" s="253">
        <v>5529000</v>
      </c>
      <c r="D10" s="32"/>
      <c r="E10" s="29">
        <f t="shared" si="0"/>
        <v>5529000</v>
      </c>
    </row>
    <row r="11" spans="1:5" s="25" customFormat="1" ht="12" customHeight="1">
      <c r="A11" s="30" t="s">
        <v>60</v>
      </c>
      <c r="B11" s="33" t="s">
        <v>61</v>
      </c>
      <c r="C11" s="253"/>
      <c r="D11" s="32"/>
      <c r="E11" s="29">
        <f t="shared" si="0"/>
        <v>0</v>
      </c>
    </row>
    <row r="12" spans="1:5" s="25" customFormat="1" ht="12" customHeight="1" thickBot="1">
      <c r="A12" s="34" t="s">
        <v>62</v>
      </c>
      <c r="B12" s="35" t="s">
        <v>63</v>
      </c>
      <c r="C12" s="253"/>
      <c r="D12" s="32"/>
      <c r="E12" s="29">
        <f t="shared" si="0"/>
        <v>0</v>
      </c>
    </row>
    <row r="13" spans="1:5" s="25" customFormat="1" ht="12" customHeight="1" thickBot="1">
      <c r="A13" s="21" t="s">
        <v>64</v>
      </c>
      <c r="B13" s="36" t="s">
        <v>65</v>
      </c>
      <c r="C13" s="251">
        <f>+C14+C15+C16+C17+C18</f>
        <v>303600</v>
      </c>
      <c r="D13" s="23">
        <f>+D14+D15+D16+D17+D18</f>
        <v>328572408</v>
      </c>
      <c r="E13" s="24">
        <f>+E14+E15+E16+E17+E18</f>
        <v>328876008</v>
      </c>
    </row>
    <row r="14" spans="1:5" s="25" customFormat="1" ht="12" customHeight="1">
      <c r="A14" s="26" t="s">
        <v>66</v>
      </c>
      <c r="B14" s="27" t="s">
        <v>67</v>
      </c>
      <c r="C14" s="252"/>
      <c r="D14" s="28"/>
      <c r="E14" s="29">
        <f t="shared" si="0"/>
        <v>0</v>
      </c>
    </row>
    <row r="15" spans="1:5" s="25" customFormat="1" ht="12" customHeight="1">
      <c r="A15" s="30" t="s">
        <v>68</v>
      </c>
      <c r="B15" s="31" t="s">
        <v>69</v>
      </c>
      <c r="C15" s="253"/>
      <c r="D15" s="32"/>
      <c r="E15" s="29">
        <f t="shared" si="0"/>
        <v>0</v>
      </c>
    </row>
    <row r="16" spans="1:5" s="25" customFormat="1" ht="12" customHeight="1">
      <c r="A16" s="30" t="s">
        <v>70</v>
      </c>
      <c r="B16" s="31" t="s">
        <v>71</v>
      </c>
      <c r="C16" s="253"/>
      <c r="D16" s="32"/>
      <c r="E16" s="29">
        <f t="shared" si="0"/>
        <v>0</v>
      </c>
    </row>
    <row r="17" spans="1:5" s="25" customFormat="1" ht="12" customHeight="1">
      <c r="A17" s="30" t="s">
        <v>72</v>
      </c>
      <c r="B17" s="31" t="s">
        <v>73</v>
      </c>
      <c r="C17" s="253"/>
      <c r="D17" s="32"/>
      <c r="E17" s="29">
        <f t="shared" si="0"/>
        <v>0</v>
      </c>
    </row>
    <row r="18" spans="1:5" s="25" customFormat="1" ht="12" customHeight="1">
      <c r="A18" s="30" t="s">
        <v>74</v>
      </c>
      <c r="B18" s="31" t="s">
        <v>75</v>
      </c>
      <c r="C18" s="253">
        <v>303600</v>
      </c>
      <c r="D18" s="32">
        <v>328572408</v>
      </c>
      <c r="E18" s="29">
        <f t="shared" si="0"/>
        <v>328876008</v>
      </c>
    </row>
    <row r="19" spans="1:5" s="25" customFormat="1" ht="12" customHeight="1" thickBot="1">
      <c r="A19" s="34" t="s">
        <v>76</v>
      </c>
      <c r="B19" s="35" t="s">
        <v>77</v>
      </c>
      <c r="C19" s="254"/>
      <c r="D19" s="37"/>
      <c r="E19" s="29">
        <f t="shared" si="0"/>
        <v>0</v>
      </c>
    </row>
    <row r="20" spans="1:5" s="25" customFormat="1" ht="12" customHeight="1" thickBot="1">
      <c r="A20" s="21" t="s">
        <v>78</v>
      </c>
      <c r="B20" s="22" t="s">
        <v>79</v>
      </c>
      <c r="C20" s="251">
        <f>+C21+C22+C23+C24+C25</f>
        <v>0</v>
      </c>
      <c r="D20" s="23">
        <f>+D21+D22+D23+D24+D25</f>
        <v>0</v>
      </c>
      <c r="E20" s="24">
        <f>+E21+E22+E23+E24+E25</f>
        <v>0</v>
      </c>
    </row>
    <row r="21" spans="1:5" s="25" customFormat="1" ht="12" customHeight="1">
      <c r="A21" s="26" t="s">
        <v>80</v>
      </c>
      <c r="B21" s="27" t="s">
        <v>81</v>
      </c>
      <c r="C21" s="252"/>
      <c r="D21" s="28"/>
      <c r="E21" s="29">
        <f t="shared" si="0"/>
        <v>0</v>
      </c>
    </row>
    <row r="22" spans="1:5" s="25" customFormat="1" ht="12" customHeight="1">
      <c r="A22" s="30" t="s">
        <v>82</v>
      </c>
      <c r="B22" s="31" t="s">
        <v>83</v>
      </c>
      <c r="C22" s="253"/>
      <c r="D22" s="32"/>
      <c r="E22" s="29">
        <f t="shared" si="0"/>
        <v>0</v>
      </c>
    </row>
    <row r="23" spans="1:5" s="25" customFormat="1" ht="12" customHeight="1">
      <c r="A23" s="30" t="s">
        <v>84</v>
      </c>
      <c r="B23" s="31" t="s">
        <v>85</v>
      </c>
      <c r="C23" s="253"/>
      <c r="D23" s="32"/>
      <c r="E23" s="29">
        <f t="shared" si="0"/>
        <v>0</v>
      </c>
    </row>
    <row r="24" spans="1:5" s="25" customFormat="1" ht="12" customHeight="1">
      <c r="A24" s="30" t="s">
        <v>86</v>
      </c>
      <c r="B24" s="31" t="s">
        <v>87</v>
      </c>
      <c r="C24" s="253"/>
      <c r="D24" s="32"/>
      <c r="E24" s="29">
        <f t="shared" si="0"/>
        <v>0</v>
      </c>
    </row>
    <row r="25" spans="1:5" s="25" customFormat="1" ht="12" customHeight="1">
      <c r="A25" s="30" t="s">
        <v>88</v>
      </c>
      <c r="B25" s="31" t="s">
        <v>89</v>
      </c>
      <c r="C25" s="253"/>
      <c r="D25" s="32"/>
      <c r="E25" s="29">
        <f t="shared" si="0"/>
        <v>0</v>
      </c>
    </row>
    <row r="26" spans="1:5" s="25" customFormat="1" ht="12" customHeight="1" thickBot="1">
      <c r="A26" s="34" t="s">
        <v>90</v>
      </c>
      <c r="B26" s="38" t="s">
        <v>91</v>
      </c>
      <c r="C26" s="254"/>
      <c r="D26" s="37"/>
      <c r="E26" s="29">
        <f t="shared" si="0"/>
        <v>0</v>
      </c>
    </row>
    <row r="27" spans="1:5" s="25" customFormat="1" ht="12" customHeight="1" thickBot="1">
      <c r="A27" s="21" t="s">
        <v>92</v>
      </c>
      <c r="B27" s="22" t="s">
        <v>93</v>
      </c>
      <c r="C27" s="251">
        <f>SUM(C28:C34)</f>
        <v>55000000</v>
      </c>
      <c r="D27" s="23">
        <f>+D28+D29+D30+D31+D32+D33+D34</f>
        <v>0</v>
      </c>
      <c r="E27" s="24">
        <f>+E28+E29+E30+E31+E32+E33+E34</f>
        <v>55000000</v>
      </c>
    </row>
    <row r="28" spans="1:5" s="25" customFormat="1" ht="12" customHeight="1">
      <c r="A28" s="26" t="s">
        <v>94</v>
      </c>
      <c r="B28" s="27" t="s">
        <v>464</v>
      </c>
      <c r="C28" s="252">
        <v>5000000</v>
      </c>
      <c r="D28" s="39"/>
      <c r="E28" s="29">
        <f t="shared" si="0"/>
        <v>5000000</v>
      </c>
    </row>
    <row r="29" spans="1:5" s="25" customFormat="1" ht="12" customHeight="1">
      <c r="A29" s="30" t="s">
        <v>96</v>
      </c>
      <c r="B29" s="31" t="s">
        <v>97</v>
      </c>
      <c r="C29" s="253"/>
      <c r="D29" s="32"/>
      <c r="E29" s="29">
        <f t="shared" si="0"/>
        <v>0</v>
      </c>
    </row>
    <row r="30" spans="1:5" s="25" customFormat="1" ht="12" customHeight="1">
      <c r="A30" s="30" t="s">
        <v>98</v>
      </c>
      <c r="B30" s="31" t="s">
        <v>99</v>
      </c>
      <c r="C30" s="253">
        <v>43000000</v>
      </c>
      <c r="D30" s="32"/>
      <c r="E30" s="29">
        <f t="shared" si="0"/>
        <v>43000000</v>
      </c>
    </row>
    <row r="31" spans="1:5" s="25" customFormat="1" ht="12" customHeight="1">
      <c r="A31" s="30" t="s">
        <v>100</v>
      </c>
      <c r="B31" s="31" t="s">
        <v>101</v>
      </c>
      <c r="C31" s="253"/>
      <c r="D31" s="32"/>
      <c r="E31" s="29">
        <f t="shared" si="0"/>
        <v>0</v>
      </c>
    </row>
    <row r="32" spans="1:5" s="25" customFormat="1" ht="12" customHeight="1">
      <c r="A32" s="30" t="s">
        <v>102</v>
      </c>
      <c r="B32" s="31" t="s">
        <v>103</v>
      </c>
      <c r="C32" s="253">
        <v>7000000</v>
      </c>
      <c r="D32" s="32"/>
      <c r="E32" s="29">
        <f t="shared" si="0"/>
        <v>7000000</v>
      </c>
    </row>
    <row r="33" spans="1:5" s="25" customFormat="1" ht="12" customHeight="1">
      <c r="A33" s="30" t="s">
        <v>104</v>
      </c>
      <c r="B33" s="31" t="s">
        <v>105</v>
      </c>
      <c r="C33" s="253"/>
      <c r="D33" s="32"/>
      <c r="E33" s="29">
        <f t="shared" si="0"/>
        <v>0</v>
      </c>
    </row>
    <row r="34" spans="1:5" s="25" customFormat="1" ht="12" customHeight="1" thickBot="1">
      <c r="A34" s="34" t="s">
        <v>106</v>
      </c>
      <c r="B34" s="38" t="s">
        <v>107</v>
      </c>
      <c r="C34" s="254"/>
      <c r="D34" s="37"/>
      <c r="E34" s="29">
        <f t="shared" si="0"/>
        <v>0</v>
      </c>
    </row>
    <row r="35" spans="1:5" s="25" customFormat="1" ht="12" customHeight="1" thickBot="1">
      <c r="A35" s="21" t="s">
        <v>108</v>
      </c>
      <c r="B35" s="22" t="s">
        <v>109</v>
      </c>
      <c r="C35" s="251">
        <f>SUM(C36:C46)</f>
        <v>86771371</v>
      </c>
      <c r="D35" s="23">
        <f>SUM(D36:D46)</f>
        <v>0</v>
      </c>
      <c r="E35" s="24">
        <f>SUM(E36:E46)</f>
        <v>86771371</v>
      </c>
    </row>
    <row r="36" spans="1:5" s="25" customFormat="1" ht="12" customHeight="1">
      <c r="A36" s="26" t="s">
        <v>110</v>
      </c>
      <c r="B36" s="27" t="s">
        <v>111</v>
      </c>
      <c r="C36" s="252">
        <v>15322790</v>
      </c>
      <c r="D36" s="28"/>
      <c r="E36" s="29">
        <f t="shared" si="0"/>
        <v>15322790</v>
      </c>
    </row>
    <row r="37" spans="1:5" s="25" customFormat="1" ht="12" customHeight="1">
      <c r="A37" s="30" t="s">
        <v>112</v>
      </c>
      <c r="B37" s="31" t="s">
        <v>113</v>
      </c>
      <c r="C37" s="253">
        <v>5720000</v>
      </c>
      <c r="D37" s="32"/>
      <c r="E37" s="29">
        <f t="shared" si="0"/>
        <v>5720000</v>
      </c>
    </row>
    <row r="38" spans="1:5" s="25" customFormat="1" ht="12" customHeight="1">
      <c r="A38" s="30" t="s">
        <v>114</v>
      </c>
      <c r="B38" s="31" t="s">
        <v>115</v>
      </c>
      <c r="C38" s="253">
        <v>4200000</v>
      </c>
      <c r="D38" s="32"/>
      <c r="E38" s="29">
        <f t="shared" si="0"/>
        <v>4200000</v>
      </c>
    </row>
    <row r="39" spans="1:5" s="25" customFormat="1" ht="12" customHeight="1">
      <c r="A39" s="30" t="s">
        <v>116</v>
      </c>
      <c r="B39" s="31" t="s">
        <v>117</v>
      </c>
      <c r="C39" s="253">
        <v>13465000</v>
      </c>
      <c r="D39" s="32"/>
      <c r="E39" s="29">
        <f t="shared" si="0"/>
        <v>13465000</v>
      </c>
    </row>
    <row r="40" spans="1:5" s="25" customFormat="1" ht="12" customHeight="1">
      <c r="A40" s="30" t="s">
        <v>118</v>
      </c>
      <c r="B40" s="31" t="s">
        <v>119</v>
      </c>
      <c r="C40" s="253">
        <v>36670557</v>
      </c>
      <c r="D40" s="32"/>
      <c r="E40" s="29">
        <f t="shared" si="0"/>
        <v>36670557</v>
      </c>
    </row>
    <row r="41" spans="1:5" s="25" customFormat="1" ht="12" customHeight="1">
      <c r="A41" s="30" t="s">
        <v>120</v>
      </c>
      <c r="B41" s="31" t="s">
        <v>121</v>
      </c>
      <c r="C41" s="253">
        <v>10391024</v>
      </c>
      <c r="D41" s="32"/>
      <c r="E41" s="29">
        <f t="shared" si="0"/>
        <v>10391024</v>
      </c>
    </row>
    <row r="42" spans="1:5" s="25" customFormat="1" ht="12" customHeight="1">
      <c r="A42" s="30" t="s">
        <v>122</v>
      </c>
      <c r="B42" s="31" t="s">
        <v>123</v>
      </c>
      <c r="C42" s="253">
        <v>302000</v>
      </c>
      <c r="D42" s="32"/>
      <c r="E42" s="29">
        <f t="shared" si="0"/>
        <v>302000</v>
      </c>
    </row>
    <row r="43" spans="1:5" s="25" customFormat="1" ht="12" customHeight="1">
      <c r="A43" s="30" t="s">
        <v>124</v>
      </c>
      <c r="B43" s="31" t="s">
        <v>125</v>
      </c>
      <c r="C43" s="253"/>
      <c r="D43" s="32"/>
      <c r="E43" s="29">
        <f t="shared" si="0"/>
        <v>0</v>
      </c>
    </row>
    <row r="44" spans="1:5" s="25" customFormat="1" ht="12" customHeight="1">
      <c r="A44" s="30" t="s">
        <v>126</v>
      </c>
      <c r="B44" s="31" t="s">
        <v>127</v>
      </c>
      <c r="C44" s="253"/>
      <c r="D44" s="32"/>
      <c r="E44" s="29">
        <f t="shared" si="0"/>
        <v>0</v>
      </c>
    </row>
    <row r="45" spans="1:5" s="25" customFormat="1" ht="12" customHeight="1">
      <c r="A45" s="34" t="s">
        <v>128</v>
      </c>
      <c r="B45" s="38" t="s">
        <v>129</v>
      </c>
      <c r="C45" s="254"/>
      <c r="D45" s="37"/>
      <c r="E45" s="29">
        <f t="shared" si="0"/>
        <v>0</v>
      </c>
    </row>
    <row r="46" spans="1:5" s="25" customFormat="1" ht="12" customHeight="1" thickBot="1">
      <c r="A46" s="34" t="s">
        <v>130</v>
      </c>
      <c r="B46" s="35" t="s">
        <v>131</v>
      </c>
      <c r="C46" s="254">
        <v>700000</v>
      </c>
      <c r="D46" s="37"/>
      <c r="E46" s="29">
        <f t="shared" si="0"/>
        <v>700000</v>
      </c>
    </row>
    <row r="47" spans="1:5" s="25" customFormat="1" ht="12" customHeight="1" thickBot="1">
      <c r="A47" s="21" t="s">
        <v>132</v>
      </c>
      <c r="B47" s="22" t="s">
        <v>133</v>
      </c>
      <c r="C47" s="251">
        <f>SUM(C48:C52)</f>
        <v>0</v>
      </c>
      <c r="D47" s="23">
        <f>SUM(D48:D52)</f>
        <v>0</v>
      </c>
      <c r="E47" s="24">
        <f>SUM(E48:E52)</f>
        <v>0</v>
      </c>
    </row>
    <row r="48" spans="1:5" s="25" customFormat="1" ht="12" customHeight="1">
      <c r="A48" s="26" t="s">
        <v>134</v>
      </c>
      <c r="B48" s="27" t="s">
        <v>135</v>
      </c>
      <c r="C48" s="252"/>
      <c r="D48" s="28"/>
      <c r="E48" s="29">
        <f t="shared" si="0"/>
        <v>0</v>
      </c>
    </row>
    <row r="49" spans="1:5" s="25" customFormat="1" ht="12" customHeight="1">
      <c r="A49" s="30" t="s">
        <v>136</v>
      </c>
      <c r="B49" s="31" t="s">
        <v>137</v>
      </c>
      <c r="C49" s="253"/>
      <c r="D49" s="32"/>
      <c r="E49" s="29">
        <f t="shared" si="0"/>
        <v>0</v>
      </c>
    </row>
    <row r="50" spans="1:5" s="25" customFormat="1" ht="12" customHeight="1">
      <c r="A50" s="30" t="s">
        <v>138</v>
      </c>
      <c r="B50" s="31" t="s">
        <v>139</v>
      </c>
      <c r="C50" s="253"/>
      <c r="D50" s="32"/>
      <c r="E50" s="29">
        <f t="shared" si="0"/>
        <v>0</v>
      </c>
    </row>
    <row r="51" spans="1:5" s="25" customFormat="1" ht="12" customHeight="1">
      <c r="A51" s="30" t="s">
        <v>140</v>
      </c>
      <c r="B51" s="31" t="s">
        <v>141</v>
      </c>
      <c r="C51" s="253"/>
      <c r="D51" s="32"/>
      <c r="E51" s="29">
        <f t="shared" si="0"/>
        <v>0</v>
      </c>
    </row>
    <row r="52" spans="1:5" s="25" customFormat="1" ht="12" customHeight="1" thickBot="1">
      <c r="A52" s="34" t="s">
        <v>142</v>
      </c>
      <c r="B52" s="35" t="s">
        <v>143</v>
      </c>
      <c r="C52" s="254"/>
      <c r="D52" s="37"/>
      <c r="E52" s="29">
        <f t="shared" si="0"/>
        <v>0</v>
      </c>
    </row>
    <row r="53" spans="1:5" s="25" customFormat="1" ht="12" customHeight="1" thickBot="1">
      <c r="A53" s="21" t="s">
        <v>144</v>
      </c>
      <c r="B53" s="22" t="s">
        <v>145</v>
      </c>
      <c r="C53" s="251">
        <f>SUM(C54:C56)</f>
        <v>0</v>
      </c>
      <c r="D53" s="23">
        <f>SUM(D54:D56)</f>
        <v>0</v>
      </c>
      <c r="E53" s="24">
        <f>SUM(E54:E56)</f>
        <v>0</v>
      </c>
    </row>
    <row r="54" spans="1:5" s="25" customFormat="1" ht="12" customHeight="1">
      <c r="A54" s="26" t="s">
        <v>146</v>
      </c>
      <c r="B54" s="27" t="s">
        <v>147</v>
      </c>
      <c r="C54" s="252"/>
      <c r="D54" s="28"/>
      <c r="E54" s="29">
        <f t="shared" si="0"/>
        <v>0</v>
      </c>
    </row>
    <row r="55" spans="1:5" s="25" customFormat="1" ht="12" customHeight="1">
      <c r="A55" s="30" t="s">
        <v>148</v>
      </c>
      <c r="B55" s="31" t="s">
        <v>149</v>
      </c>
      <c r="C55" s="253"/>
      <c r="D55" s="32"/>
      <c r="E55" s="29">
        <f t="shared" si="0"/>
        <v>0</v>
      </c>
    </row>
    <row r="56" spans="1:5" s="25" customFormat="1" ht="12" customHeight="1">
      <c r="A56" s="30" t="s">
        <v>150</v>
      </c>
      <c r="B56" s="31" t="s">
        <v>151</v>
      </c>
      <c r="C56" s="253"/>
      <c r="D56" s="32"/>
      <c r="E56" s="29">
        <f t="shared" si="0"/>
        <v>0</v>
      </c>
    </row>
    <row r="57" spans="1:5" s="25" customFormat="1" ht="12" customHeight="1" thickBot="1">
      <c r="A57" s="34" t="s">
        <v>152</v>
      </c>
      <c r="B57" s="35" t="s">
        <v>153</v>
      </c>
      <c r="C57" s="254"/>
      <c r="D57" s="37"/>
      <c r="E57" s="29">
        <f t="shared" si="0"/>
        <v>0</v>
      </c>
    </row>
    <row r="58" spans="1:5" s="25" customFormat="1" ht="12" customHeight="1" thickBot="1">
      <c r="A58" s="21" t="s">
        <v>154</v>
      </c>
      <c r="B58" s="36" t="s">
        <v>155</v>
      </c>
      <c r="C58" s="251">
        <f>SUM(C59:C61)</f>
        <v>0</v>
      </c>
      <c r="D58" s="23">
        <f>SUM(D59:D61)</f>
        <v>0</v>
      </c>
      <c r="E58" s="24">
        <f>SUM(E59:E61)</f>
        <v>0</v>
      </c>
    </row>
    <row r="59" spans="1:5" s="25" customFormat="1" ht="12" customHeight="1">
      <c r="A59" s="26" t="s">
        <v>156</v>
      </c>
      <c r="B59" s="27" t="s">
        <v>157</v>
      </c>
      <c r="C59" s="253"/>
      <c r="D59" s="32"/>
      <c r="E59" s="40">
        <f t="shared" si="0"/>
        <v>0</v>
      </c>
    </row>
    <row r="60" spans="1:5" s="25" customFormat="1" ht="12" customHeight="1">
      <c r="A60" s="30" t="s">
        <v>158</v>
      </c>
      <c r="B60" s="31" t="s">
        <v>159</v>
      </c>
      <c r="C60" s="253"/>
      <c r="D60" s="32"/>
      <c r="E60" s="40">
        <f t="shared" si="0"/>
        <v>0</v>
      </c>
    </row>
    <row r="61" spans="1:5" s="25" customFormat="1" ht="12" customHeight="1">
      <c r="A61" s="30" t="s">
        <v>160</v>
      </c>
      <c r="B61" s="31" t="s">
        <v>161</v>
      </c>
      <c r="C61" s="253"/>
      <c r="D61" s="32"/>
      <c r="E61" s="40">
        <f t="shared" si="0"/>
        <v>0</v>
      </c>
    </row>
    <row r="62" spans="1:5" s="25" customFormat="1" ht="12" customHeight="1" thickBot="1">
      <c r="A62" s="34" t="s">
        <v>162</v>
      </c>
      <c r="B62" s="35" t="s">
        <v>163</v>
      </c>
      <c r="C62" s="253"/>
      <c r="D62" s="32"/>
      <c r="E62" s="40">
        <f t="shared" si="0"/>
        <v>0</v>
      </c>
    </row>
    <row r="63" spans="1:5" s="25" customFormat="1" ht="12" customHeight="1" thickBot="1">
      <c r="A63" s="41" t="s">
        <v>164</v>
      </c>
      <c r="B63" s="22" t="s">
        <v>165</v>
      </c>
      <c r="C63" s="251">
        <f>+C6+C13+C20+C27+C35+C47+C53+C58</f>
        <v>548474357</v>
      </c>
      <c r="D63" s="23">
        <f>+D6+D13+D20+D27+D35+D47+D53+D58</f>
        <v>330120327</v>
      </c>
      <c r="E63" s="24">
        <f>+E6+E13+E20+E27+E35+E47+E53+E58</f>
        <v>878594684</v>
      </c>
    </row>
    <row r="64" spans="1:5" s="25" customFormat="1" ht="12" customHeight="1" thickBot="1">
      <c r="A64" s="42" t="s">
        <v>166</v>
      </c>
      <c r="B64" s="36" t="s">
        <v>167</v>
      </c>
      <c r="C64" s="251">
        <f>SUM(C65:C67)</f>
        <v>0</v>
      </c>
      <c r="D64" s="23">
        <f>SUM(D65:D67)</f>
        <v>0</v>
      </c>
      <c r="E64" s="24">
        <f>SUM(E65:E67)</f>
        <v>0</v>
      </c>
    </row>
    <row r="65" spans="1:5" s="25" customFormat="1" ht="12" customHeight="1">
      <c r="A65" s="26" t="s">
        <v>168</v>
      </c>
      <c r="B65" s="27" t="s">
        <v>169</v>
      </c>
      <c r="C65" s="253"/>
      <c r="D65" s="32"/>
      <c r="E65" s="40">
        <f aca="true" t="shared" si="1" ref="E65:E86">C65+D65</f>
        <v>0</v>
      </c>
    </row>
    <row r="66" spans="1:5" s="25" customFormat="1" ht="12" customHeight="1">
      <c r="A66" s="30" t="s">
        <v>170</v>
      </c>
      <c r="B66" s="31" t="s">
        <v>171</v>
      </c>
      <c r="C66" s="253"/>
      <c r="D66" s="32"/>
      <c r="E66" s="40">
        <f t="shared" si="1"/>
        <v>0</v>
      </c>
    </row>
    <row r="67" spans="1:5" s="25" customFormat="1" ht="12" customHeight="1" thickBot="1">
      <c r="A67" s="34" t="s">
        <v>172</v>
      </c>
      <c r="B67" s="43" t="s">
        <v>173</v>
      </c>
      <c r="C67" s="253"/>
      <c r="D67" s="32"/>
      <c r="E67" s="40">
        <f t="shared" si="1"/>
        <v>0</v>
      </c>
    </row>
    <row r="68" spans="1:5" s="25" customFormat="1" ht="12" customHeight="1" thickBot="1">
      <c r="A68" s="42" t="s">
        <v>174</v>
      </c>
      <c r="B68" s="36" t="s">
        <v>175</v>
      </c>
      <c r="C68" s="251">
        <f>SUM(C69:C72)</f>
        <v>0</v>
      </c>
      <c r="D68" s="23">
        <f>SUM(D69:D72)</f>
        <v>0</v>
      </c>
      <c r="E68" s="24">
        <f>SUM(E69:E72)</f>
        <v>0</v>
      </c>
    </row>
    <row r="69" spans="1:5" s="25" customFormat="1" ht="12" customHeight="1">
      <c r="A69" s="26" t="s">
        <v>176</v>
      </c>
      <c r="B69" s="27" t="s">
        <v>177</v>
      </c>
      <c r="C69" s="253"/>
      <c r="D69" s="32"/>
      <c r="E69" s="40">
        <f t="shared" si="1"/>
        <v>0</v>
      </c>
    </row>
    <row r="70" spans="1:5" s="25" customFormat="1" ht="12" customHeight="1">
      <c r="A70" s="30" t="s">
        <v>178</v>
      </c>
      <c r="B70" s="31" t="s">
        <v>179</v>
      </c>
      <c r="C70" s="253"/>
      <c r="D70" s="32"/>
      <c r="E70" s="40">
        <f t="shared" si="1"/>
        <v>0</v>
      </c>
    </row>
    <row r="71" spans="1:5" s="25" customFormat="1" ht="12" customHeight="1">
      <c r="A71" s="30" t="s">
        <v>180</v>
      </c>
      <c r="B71" s="31" t="s">
        <v>181</v>
      </c>
      <c r="C71" s="253"/>
      <c r="D71" s="32"/>
      <c r="E71" s="40">
        <f t="shared" si="1"/>
        <v>0</v>
      </c>
    </row>
    <row r="72" spans="1:5" s="25" customFormat="1" ht="12" customHeight="1" thickBot="1">
      <c r="A72" s="34" t="s">
        <v>182</v>
      </c>
      <c r="B72" s="35" t="s">
        <v>183</v>
      </c>
      <c r="C72" s="253"/>
      <c r="D72" s="32"/>
      <c r="E72" s="40">
        <f t="shared" si="1"/>
        <v>0</v>
      </c>
    </row>
    <row r="73" spans="1:5" s="25" customFormat="1" ht="12" customHeight="1" thickBot="1">
      <c r="A73" s="42" t="s">
        <v>184</v>
      </c>
      <c r="B73" s="36" t="s">
        <v>185</v>
      </c>
      <c r="C73" s="251">
        <f>SUM(C74:C75)</f>
        <v>90910504</v>
      </c>
      <c r="D73" s="23">
        <f>SUM(D74:D75)</f>
        <v>211462293</v>
      </c>
      <c r="E73" s="24">
        <f>SUM(E74:E75)</f>
        <v>302372797</v>
      </c>
    </row>
    <row r="74" spans="1:5" s="25" customFormat="1" ht="12" customHeight="1">
      <c r="A74" s="26" t="s">
        <v>186</v>
      </c>
      <c r="B74" s="27" t="s">
        <v>187</v>
      </c>
      <c r="C74" s="253">
        <v>90910504</v>
      </c>
      <c r="D74" s="32">
        <v>211462293</v>
      </c>
      <c r="E74" s="40">
        <f t="shared" si="1"/>
        <v>302372797</v>
      </c>
    </row>
    <row r="75" spans="1:5" s="25" customFormat="1" ht="12" customHeight="1" thickBot="1">
      <c r="A75" s="34" t="s">
        <v>188</v>
      </c>
      <c r="B75" s="35" t="s">
        <v>189</v>
      </c>
      <c r="C75" s="253"/>
      <c r="D75" s="32"/>
      <c r="E75" s="40">
        <f t="shared" si="1"/>
        <v>0</v>
      </c>
    </row>
    <row r="76" spans="1:5" s="25" customFormat="1" ht="12" customHeight="1" thickBot="1">
      <c r="A76" s="42" t="s">
        <v>190</v>
      </c>
      <c r="B76" s="36" t="s">
        <v>191</v>
      </c>
      <c r="C76" s="251">
        <f>SUM(C77:C79)</f>
        <v>0</v>
      </c>
      <c r="D76" s="23">
        <f>SUM(D77:D79)</f>
        <v>0</v>
      </c>
      <c r="E76" s="24">
        <f>SUM(E77:E79)</f>
        <v>0</v>
      </c>
    </row>
    <row r="77" spans="1:5" s="25" customFormat="1" ht="12" customHeight="1">
      <c r="A77" s="26" t="s">
        <v>192</v>
      </c>
      <c r="B77" s="27" t="s">
        <v>193</v>
      </c>
      <c r="C77" s="253"/>
      <c r="D77" s="32"/>
      <c r="E77" s="40">
        <f t="shared" si="1"/>
        <v>0</v>
      </c>
    </row>
    <row r="78" spans="1:5" s="25" customFormat="1" ht="12" customHeight="1">
      <c r="A78" s="30" t="s">
        <v>194</v>
      </c>
      <c r="B78" s="31" t="s">
        <v>195</v>
      </c>
      <c r="C78" s="253"/>
      <c r="D78" s="32"/>
      <c r="E78" s="40">
        <f t="shared" si="1"/>
        <v>0</v>
      </c>
    </row>
    <row r="79" spans="1:5" s="25" customFormat="1" ht="12" customHeight="1" thickBot="1">
      <c r="A79" s="34" t="s">
        <v>196</v>
      </c>
      <c r="B79" s="35" t="s">
        <v>197</v>
      </c>
      <c r="C79" s="253"/>
      <c r="D79" s="32"/>
      <c r="E79" s="40">
        <f t="shared" si="1"/>
        <v>0</v>
      </c>
    </row>
    <row r="80" spans="1:5" s="25" customFormat="1" ht="12" customHeight="1" thickBot="1">
      <c r="A80" s="42" t="s">
        <v>198</v>
      </c>
      <c r="B80" s="36" t="s">
        <v>199</v>
      </c>
      <c r="C80" s="251">
        <f>SUM(C81:C84)</f>
        <v>0</v>
      </c>
      <c r="D80" s="23">
        <f>SUM(D81:D84)</f>
        <v>0</v>
      </c>
      <c r="E80" s="24">
        <f>SUM(E81:E84)</f>
        <v>0</v>
      </c>
    </row>
    <row r="81" spans="1:5" s="25" customFormat="1" ht="12" customHeight="1">
      <c r="A81" s="44" t="s">
        <v>200</v>
      </c>
      <c r="B81" s="27" t="s">
        <v>201</v>
      </c>
      <c r="C81" s="253"/>
      <c r="D81" s="32"/>
      <c r="E81" s="40">
        <f t="shared" si="1"/>
        <v>0</v>
      </c>
    </row>
    <row r="82" spans="1:5" s="25" customFormat="1" ht="12" customHeight="1">
      <c r="A82" s="45" t="s">
        <v>202</v>
      </c>
      <c r="B82" s="31" t="s">
        <v>203</v>
      </c>
      <c r="C82" s="253"/>
      <c r="D82" s="32"/>
      <c r="E82" s="40">
        <f t="shared" si="1"/>
        <v>0</v>
      </c>
    </row>
    <row r="83" spans="1:5" s="25" customFormat="1" ht="12" customHeight="1">
      <c r="A83" s="45" t="s">
        <v>204</v>
      </c>
      <c r="B83" s="31" t="s">
        <v>205</v>
      </c>
      <c r="C83" s="253"/>
      <c r="D83" s="32"/>
      <c r="E83" s="40">
        <f t="shared" si="1"/>
        <v>0</v>
      </c>
    </row>
    <row r="84" spans="1:5" s="25" customFormat="1" ht="12" customHeight="1" thickBot="1">
      <c r="A84" s="46" t="s">
        <v>206</v>
      </c>
      <c r="B84" s="35" t="s">
        <v>207</v>
      </c>
      <c r="C84" s="253"/>
      <c r="D84" s="32"/>
      <c r="E84" s="40">
        <f t="shared" si="1"/>
        <v>0</v>
      </c>
    </row>
    <row r="85" spans="1:5" s="25" customFormat="1" ht="12" customHeight="1" thickBot="1">
      <c r="A85" s="42" t="s">
        <v>208</v>
      </c>
      <c r="B85" s="36" t="s">
        <v>209</v>
      </c>
      <c r="C85" s="255"/>
      <c r="D85" s="47"/>
      <c r="E85" s="24">
        <f t="shared" si="1"/>
        <v>0</v>
      </c>
    </row>
    <row r="86" spans="1:5" s="25" customFormat="1" ht="13.5" customHeight="1" thickBot="1">
      <c r="A86" s="42" t="s">
        <v>210</v>
      </c>
      <c r="B86" s="36" t="s">
        <v>211</v>
      </c>
      <c r="C86" s="255"/>
      <c r="D86" s="47"/>
      <c r="E86" s="24">
        <f t="shared" si="1"/>
        <v>0</v>
      </c>
    </row>
    <row r="87" spans="1:5" s="25" customFormat="1" ht="15.75" customHeight="1" thickBot="1">
      <c r="A87" s="42" t="s">
        <v>212</v>
      </c>
      <c r="B87" s="48" t="s">
        <v>213</v>
      </c>
      <c r="C87" s="251">
        <f>+C64+C68+C73+C76+C80+C86+C85</f>
        <v>90910504</v>
      </c>
      <c r="D87" s="23">
        <f>+D64+D68+D73+D76+D80+D86+D85</f>
        <v>211462293</v>
      </c>
      <c r="E87" s="24">
        <f>+E64+E68+E73+E76+E80+E86+E85</f>
        <v>302372797</v>
      </c>
    </row>
    <row r="88" spans="1:5" s="25" customFormat="1" ht="25.5" customHeight="1" thickBot="1">
      <c r="A88" s="49" t="s">
        <v>214</v>
      </c>
      <c r="B88" s="50" t="s">
        <v>215</v>
      </c>
      <c r="C88" s="251">
        <f>+C63+C87</f>
        <v>639384861</v>
      </c>
      <c r="D88" s="23">
        <f>+D63+D87</f>
        <v>541582620</v>
      </c>
      <c r="E88" s="24">
        <f>+E63+E87</f>
        <v>1180967481</v>
      </c>
    </row>
    <row r="89" spans="1:3" s="25" customFormat="1" ht="30.75" customHeight="1">
      <c r="A89" s="51"/>
      <c r="B89" s="52"/>
      <c r="C89" s="53"/>
    </row>
    <row r="90" spans="1:5" ht="16.5" customHeight="1">
      <c r="A90" s="279" t="s">
        <v>216</v>
      </c>
      <c r="B90" s="279"/>
      <c r="C90" s="279"/>
      <c r="D90" s="279"/>
      <c r="E90" s="279"/>
    </row>
    <row r="91" spans="1:5" s="55" customFormat="1" ht="16.5" customHeight="1">
      <c r="A91" s="283" t="s">
        <v>217</v>
      </c>
      <c r="B91" s="283"/>
      <c r="C91" s="54"/>
      <c r="E91" s="54" t="str">
        <f>E2</f>
        <v>Forintban!</v>
      </c>
    </row>
    <row r="92" spans="1:5" ht="12.75" customHeight="1">
      <c r="A92" s="280" t="s">
        <v>41</v>
      </c>
      <c r="B92" s="281" t="s">
        <v>218</v>
      </c>
      <c r="C92" s="282" t="str">
        <f>+CONCATENATE(LEFT(ÖSSZEFÜGGÉSEK!A6,4),". évi")</f>
        <v>2017. évi</v>
      </c>
      <c r="D92" s="282"/>
      <c r="E92" s="282"/>
    </row>
    <row r="93" spans="1:5" ht="24">
      <c r="A93" s="280"/>
      <c r="B93" s="281"/>
      <c r="C93" s="14" t="s">
        <v>43</v>
      </c>
      <c r="D93" s="15" t="s">
        <v>219</v>
      </c>
      <c r="E93" s="16" t="str">
        <f>+CONCATENATE(LEFT(ÖSSZEFÜGGÉSEK!A6,4),".03.31.",CHAR(10),"Módosítás utáni")</f>
        <v>2017.03.31.
Módosítás utáni</v>
      </c>
    </row>
    <row r="94" spans="1:5" s="20" customFormat="1" ht="12" customHeight="1">
      <c r="A94" s="56" t="s">
        <v>45</v>
      </c>
      <c r="B94" s="57" t="s">
        <v>46</v>
      </c>
      <c r="C94" s="57" t="s">
        <v>47</v>
      </c>
      <c r="D94" s="57" t="s">
        <v>48</v>
      </c>
      <c r="E94" s="58" t="s">
        <v>49</v>
      </c>
    </row>
    <row r="95" spans="1:5" ht="12" customHeight="1">
      <c r="A95" s="59" t="s">
        <v>50</v>
      </c>
      <c r="B95" s="60" t="s">
        <v>220</v>
      </c>
      <c r="C95" s="256">
        <f>C96+C97+C98+C99+C100+C113</f>
        <v>585440513</v>
      </c>
      <c r="D95" s="61">
        <f>D96+D97+D98+D99+D100+D113</f>
        <v>541582620</v>
      </c>
      <c r="E95" s="62">
        <f>E96+E97+E98+E99+E100+E113</f>
        <v>1127023133</v>
      </c>
    </row>
    <row r="96" spans="1:5" ht="12" customHeight="1">
      <c r="A96" s="63" t="s">
        <v>52</v>
      </c>
      <c r="B96" s="64" t="s">
        <v>221</v>
      </c>
      <c r="C96" s="257">
        <v>275942723</v>
      </c>
      <c r="D96" s="65">
        <v>217186303</v>
      </c>
      <c r="E96" s="66">
        <f aca="true" t="shared" si="2" ref="E96:E129">C96+D96</f>
        <v>493129026</v>
      </c>
    </row>
    <row r="97" spans="1:5" ht="12" customHeight="1">
      <c r="A97" s="30" t="s">
        <v>54</v>
      </c>
      <c r="B97" s="67" t="s">
        <v>222</v>
      </c>
      <c r="C97" s="253">
        <v>56678289</v>
      </c>
      <c r="D97" s="32">
        <v>24194678</v>
      </c>
      <c r="E97" s="40">
        <f t="shared" si="2"/>
        <v>80872967</v>
      </c>
    </row>
    <row r="98" spans="1:5" ht="12" customHeight="1">
      <c r="A98" s="30" t="s">
        <v>56</v>
      </c>
      <c r="B98" s="67" t="s">
        <v>223</v>
      </c>
      <c r="C98" s="254">
        <v>199915501</v>
      </c>
      <c r="D98" s="37">
        <v>45210704</v>
      </c>
      <c r="E98" s="68">
        <f t="shared" si="2"/>
        <v>245126205</v>
      </c>
    </row>
    <row r="99" spans="1:5" ht="12" customHeight="1">
      <c r="A99" s="30" t="s">
        <v>58</v>
      </c>
      <c r="B99" s="69" t="s">
        <v>224</v>
      </c>
      <c r="C99" s="254">
        <v>18800000</v>
      </c>
      <c r="D99" s="37"/>
      <c r="E99" s="68">
        <f t="shared" si="2"/>
        <v>18800000</v>
      </c>
    </row>
    <row r="100" spans="1:5" ht="12" customHeight="1">
      <c r="A100" s="30" t="s">
        <v>225</v>
      </c>
      <c r="B100" s="70" t="s">
        <v>226</v>
      </c>
      <c r="C100" s="254">
        <v>14104000</v>
      </c>
      <c r="D100" s="37">
        <v>-600000</v>
      </c>
      <c r="E100" s="68">
        <f t="shared" si="2"/>
        <v>13504000</v>
      </c>
    </row>
    <row r="101" spans="1:5" ht="12" customHeight="1">
      <c r="A101" s="30" t="s">
        <v>62</v>
      </c>
      <c r="B101" s="67" t="s">
        <v>227</v>
      </c>
      <c r="C101" s="254"/>
      <c r="D101" s="37"/>
      <c r="E101" s="68">
        <f t="shared" si="2"/>
        <v>0</v>
      </c>
    </row>
    <row r="102" spans="1:5" ht="12" customHeight="1">
      <c r="A102" s="30" t="s">
        <v>228</v>
      </c>
      <c r="B102" s="71" t="s">
        <v>229</v>
      </c>
      <c r="C102" s="254"/>
      <c r="D102" s="37"/>
      <c r="E102" s="68">
        <f t="shared" si="2"/>
        <v>0</v>
      </c>
    </row>
    <row r="103" spans="1:5" ht="12" customHeight="1">
      <c r="A103" s="30" t="s">
        <v>230</v>
      </c>
      <c r="B103" s="71" t="s">
        <v>231</v>
      </c>
      <c r="C103" s="254">
        <v>3000000</v>
      </c>
      <c r="D103" s="37"/>
      <c r="E103" s="68">
        <f t="shared" si="2"/>
        <v>3000000</v>
      </c>
    </row>
    <row r="104" spans="1:5" ht="12" customHeight="1">
      <c r="A104" s="30" t="s">
        <v>232</v>
      </c>
      <c r="B104" s="72" t="s">
        <v>233</v>
      </c>
      <c r="C104" s="254"/>
      <c r="D104" s="37"/>
      <c r="E104" s="68">
        <f t="shared" si="2"/>
        <v>0</v>
      </c>
    </row>
    <row r="105" spans="1:5" ht="12" customHeight="1">
      <c r="A105" s="30" t="s">
        <v>234</v>
      </c>
      <c r="B105" s="73" t="s">
        <v>235</v>
      </c>
      <c r="C105" s="254"/>
      <c r="D105" s="37"/>
      <c r="E105" s="68">
        <f t="shared" si="2"/>
        <v>0</v>
      </c>
    </row>
    <row r="106" spans="1:5" ht="12" customHeight="1">
      <c r="A106" s="30" t="s">
        <v>236</v>
      </c>
      <c r="B106" s="73" t="s">
        <v>237</v>
      </c>
      <c r="C106" s="254"/>
      <c r="D106" s="37"/>
      <c r="E106" s="68">
        <f t="shared" si="2"/>
        <v>0</v>
      </c>
    </row>
    <row r="107" spans="1:5" ht="12" customHeight="1">
      <c r="A107" s="30" t="s">
        <v>238</v>
      </c>
      <c r="B107" s="72" t="s">
        <v>239</v>
      </c>
      <c r="C107" s="254">
        <v>8654000</v>
      </c>
      <c r="D107" s="37"/>
      <c r="E107" s="68">
        <f t="shared" si="2"/>
        <v>8654000</v>
      </c>
    </row>
    <row r="108" spans="1:5" ht="12" customHeight="1">
      <c r="A108" s="30" t="s">
        <v>240</v>
      </c>
      <c r="B108" s="72" t="s">
        <v>241</v>
      </c>
      <c r="C108" s="254"/>
      <c r="D108" s="37"/>
      <c r="E108" s="68">
        <f t="shared" si="2"/>
        <v>0</v>
      </c>
    </row>
    <row r="109" spans="1:5" ht="12" customHeight="1">
      <c r="A109" s="30" t="s">
        <v>242</v>
      </c>
      <c r="B109" s="73" t="s">
        <v>243</v>
      </c>
      <c r="C109" s="254"/>
      <c r="D109" s="37"/>
      <c r="E109" s="68">
        <f t="shared" si="2"/>
        <v>0</v>
      </c>
    </row>
    <row r="110" spans="1:5" ht="12" customHeight="1">
      <c r="A110" s="74" t="s">
        <v>244</v>
      </c>
      <c r="B110" s="71" t="s">
        <v>245</v>
      </c>
      <c r="C110" s="254"/>
      <c r="D110" s="37"/>
      <c r="E110" s="68">
        <f t="shared" si="2"/>
        <v>0</v>
      </c>
    </row>
    <row r="111" spans="1:5" ht="12" customHeight="1">
      <c r="A111" s="30" t="s">
        <v>246</v>
      </c>
      <c r="B111" s="71" t="s">
        <v>247</v>
      </c>
      <c r="C111" s="254"/>
      <c r="D111" s="37"/>
      <c r="E111" s="68">
        <f t="shared" si="2"/>
        <v>0</v>
      </c>
    </row>
    <row r="112" spans="1:5" ht="12" customHeight="1">
      <c r="A112" s="34" t="s">
        <v>248</v>
      </c>
      <c r="B112" s="71" t="s">
        <v>249</v>
      </c>
      <c r="C112" s="254">
        <v>2450000</v>
      </c>
      <c r="D112" s="37">
        <v>-600000</v>
      </c>
      <c r="E112" s="68">
        <f t="shared" si="2"/>
        <v>1850000</v>
      </c>
    </row>
    <row r="113" spans="1:5" ht="12" customHeight="1">
      <c r="A113" s="30" t="s">
        <v>250</v>
      </c>
      <c r="B113" s="69" t="s">
        <v>251</v>
      </c>
      <c r="C113" s="253">
        <f>SUM(C114:C115)</f>
        <v>20000000</v>
      </c>
      <c r="D113" s="253">
        <f>SUM(D114:D115)</f>
        <v>255590935</v>
      </c>
      <c r="E113" s="40">
        <f t="shared" si="2"/>
        <v>275590935</v>
      </c>
    </row>
    <row r="114" spans="1:5" ht="12" customHeight="1">
      <c r="A114" s="30" t="s">
        <v>252</v>
      </c>
      <c r="B114" s="67" t="s">
        <v>253</v>
      </c>
      <c r="C114" s="253">
        <v>20000000</v>
      </c>
      <c r="D114" s="32">
        <v>255590935</v>
      </c>
      <c r="E114" s="40">
        <f t="shared" si="2"/>
        <v>275590935</v>
      </c>
    </row>
    <row r="115" spans="1:5" ht="12" customHeight="1">
      <c r="A115" s="75" t="s">
        <v>254</v>
      </c>
      <c r="B115" s="76" t="s">
        <v>255</v>
      </c>
      <c r="C115" s="258"/>
      <c r="D115" s="77"/>
      <c r="E115" s="78">
        <f t="shared" si="2"/>
        <v>0</v>
      </c>
    </row>
    <row r="116" spans="1:5" ht="12" customHeight="1">
      <c r="A116" s="79" t="s">
        <v>64</v>
      </c>
      <c r="B116" s="80" t="s">
        <v>256</v>
      </c>
      <c r="C116" s="259">
        <f>+C117+C119+C121</f>
        <v>38795000</v>
      </c>
      <c r="D116" s="23">
        <f>+D117+D119+D121</f>
        <v>0</v>
      </c>
      <c r="E116" s="81">
        <f>+E117+E119+E121</f>
        <v>38795000</v>
      </c>
    </row>
    <row r="117" spans="1:5" ht="12" customHeight="1">
      <c r="A117" s="26" t="s">
        <v>66</v>
      </c>
      <c r="B117" s="67" t="s">
        <v>257</v>
      </c>
      <c r="C117" s="252">
        <v>29671000</v>
      </c>
      <c r="D117" s="82"/>
      <c r="E117" s="29">
        <f t="shared" si="2"/>
        <v>29671000</v>
      </c>
    </row>
    <row r="118" spans="1:5" ht="12" customHeight="1">
      <c r="A118" s="26" t="s">
        <v>68</v>
      </c>
      <c r="B118" s="83" t="s">
        <v>258</v>
      </c>
      <c r="C118" s="252"/>
      <c r="D118" s="82"/>
      <c r="E118" s="29">
        <f t="shared" si="2"/>
        <v>0</v>
      </c>
    </row>
    <row r="119" spans="1:5" ht="12" customHeight="1">
      <c r="A119" s="26" t="s">
        <v>70</v>
      </c>
      <c r="B119" s="83" t="s">
        <v>259</v>
      </c>
      <c r="C119" s="253">
        <v>6270000</v>
      </c>
      <c r="D119" s="84"/>
      <c r="E119" s="40">
        <f t="shared" si="2"/>
        <v>6270000</v>
      </c>
    </row>
    <row r="120" spans="1:5" ht="12" customHeight="1">
      <c r="A120" s="26" t="s">
        <v>72</v>
      </c>
      <c r="B120" s="83" t="s">
        <v>260</v>
      </c>
      <c r="C120" s="260"/>
      <c r="D120" s="84"/>
      <c r="E120" s="40">
        <f t="shared" si="2"/>
        <v>0</v>
      </c>
    </row>
    <row r="121" spans="1:5" ht="12" customHeight="1">
      <c r="A121" s="26" t="s">
        <v>74</v>
      </c>
      <c r="B121" s="35" t="s">
        <v>261</v>
      </c>
      <c r="C121" s="260">
        <v>2854000</v>
      </c>
      <c r="D121" s="84"/>
      <c r="E121" s="40">
        <f t="shared" si="2"/>
        <v>2854000</v>
      </c>
    </row>
    <row r="122" spans="1:5" ht="12" customHeight="1">
      <c r="A122" s="26" t="s">
        <v>76</v>
      </c>
      <c r="B122" s="33" t="s">
        <v>262</v>
      </c>
      <c r="C122" s="260"/>
      <c r="D122" s="84"/>
      <c r="E122" s="40">
        <f t="shared" si="2"/>
        <v>0</v>
      </c>
    </row>
    <row r="123" spans="1:5" ht="12" customHeight="1">
      <c r="A123" s="26" t="s">
        <v>263</v>
      </c>
      <c r="B123" s="85" t="s">
        <v>264</v>
      </c>
      <c r="C123" s="260"/>
      <c r="D123" s="84"/>
      <c r="E123" s="40">
        <f t="shared" si="2"/>
        <v>0</v>
      </c>
    </row>
    <row r="124" spans="1:5" ht="22.5">
      <c r="A124" s="26" t="s">
        <v>265</v>
      </c>
      <c r="B124" s="73" t="s">
        <v>237</v>
      </c>
      <c r="C124" s="260"/>
      <c r="D124" s="84"/>
      <c r="E124" s="40">
        <f t="shared" si="2"/>
        <v>0</v>
      </c>
    </row>
    <row r="125" spans="1:5" ht="12" customHeight="1">
      <c r="A125" s="26" t="s">
        <v>266</v>
      </c>
      <c r="B125" s="73" t="s">
        <v>267</v>
      </c>
      <c r="C125" s="260"/>
      <c r="D125" s="84"/>
      <c r="E125" s="40">
        <f t="shared" si="2"/>
        <v>0</v>
      </c>
    </row>
    <row r="126" spans="1:5" ht="12" customHeight="1">
      <c r="A126" s="26" t="s">
        <v>268</v>
      </c>
      <c r="B126" s="73" t="s">
        <v>269</v>
      </c>
      <c r="C126" s="260"/>
      <c r="D126" s="84"/>
      <c r="E126" s="40">
        <f t="shared" si="2"/>
        <v>0</v>
      </c>
    </row>
    <row r="127" spans="1:5" ht="12" customHeight="1">
      <c r="A127" s="26" t="s">
        <v>270</v>
      </c>
      <c r="B127" s="73" t="s">
        <v>243</v>
      </c>
      <c r="C127" s="260"/>
      <c r="D127" s="84"/>
      <c r="E127" s="40">
        <f t="shared" si="2"/>
        <v>0</v>
      </c>
    </row>
    <row r="128" spans="1:5" ht="12" customHeight="1">
      <c r="A128" s="26" t="s">
        <v>271</v>
      </c>
      <c r="B128" s="73" t="s">
        <v>272</v>
      </c>
      <c r="C128" s="260"/>
      <c r="D128" s="84"/>
      <c r="E128" s="40">
        <f t="shared" si="2"/>
        <v>0</v>
      </c>
    </row>
    <row r="129" spans="1:5" ht="22.5">
      <c r="A129" s="74" t="s">
        <v>273</v>
      </c>
      <c r="B129" s="73" t="s">
        <v>274</v>
      </c>
      <c r="C129" s="261">
        <v>2854000</v>
      </c>
      <c r="D129" s="86"/>
      <c r="E129" s="68">
        <f t="shared" si="2"/>
        <v>2854000</v>
      </c>
    </row>
    <row r="130" spans="1:5" ht="12" customHeight="1">
      <c r="A130" s="21" t="s">
        <v>78</v>
      </c>
      <c r="B130" s="22" t="s">
        <v>275</v>
      </c>
      <c r="C130" s="251">
        <f>+C95+C116</f>
        <v>624235513</v>
      </c>
      <c r="D130" s="87">
        <f>+D95+D116</f>
        <v>541582620</v>
      </c>
      <c r="E130" s="24">
        <f>+E95+E116</f>
        <v>1165818133</v>
      </c>
    </row>
    <row r="131" spans="1:5" ht="12" customHeight="1">
      <c r="A131" s="21" t="s">
        <v>276</v>
      </c>
      <c r="B131" s="22" t="s">
        <v>277</v>
      </c>
      <c r="C131" s="251">
        <f>+C132+C133+C134</f>
        <v>0</v>
      </c>
      <c r="D131" s="87">
        <f>+D132+D133+D134</f>
        <v>0</v>
      </c>
      <c r="E131" s="24">
        <f>+E132+E133+E134</f>
        <v>0</v>
      </c>
    </row>
    <row r="132" spans="1:5" ht="12" customHeight="1">
      <c r="A132" s="26" t="s">
        <v>94</v>
      </c>
      <c r="B132" s="83" t="s">
        <v>278</v>
      </c>
      <c r="C132" s="260"/>
      <c r="D132" s="84"/>
      <c r="E132" s="40">
        <f aca="true" t="shared" si="3" ref="E132:E154">C132+D132</f>
        <v>0</v>
      </c>
    </row>
    <row r="133" spans="1:5" ht="12" customHeight="1">
      <c r="A133" s="26" t="s">
        <v>96</v>
      </c>
      <c r="B133" s="83" t="s">
        <v>279</v>
      </c>
      <c r="C133" s="260"/>
      <c r="D133" s="84"/>
      <c r="E133" s="40">
        <f t="shared" si="3"/>
        <v>0</v>
      </c>
    </row>
    <row r="134" spans="1:5" ht="12" customHeight="1">
      <c r="A134" s="74" t="s">
        <v>98</v>
      </c>
      <c r="B134" s="83" t="s">
        <v>280</v>
      </c>
      <c r="C134" s="260"/>
      <c r="D134" s="84"/>
      <c r="E134" s="40">
        <f t="shared" si="3"/>
        <v>0</v>
      </c>
    </row>
    <row r="135" spans="1:5" ht="12" customHeight="1">
      <c r="A135" s="21" t="s">
        <v>108</v>
      </c>
      <c r="B135" s="22" t="s">
        <v>281</v>
      </c>
      <c r="C135" s="251">
        <f>SUM(C136:C141)</f>
        <v>0</v>
      </c>
      <c r="D135" s="87">
        <f>SUM(D136:D141)</f>
        <v>0</v>
      </c>
      <c r="E135" s="24">
        <f>SUM(E136:E141)</f>
        <v>0</v>
      </c>
    </row>
    <row r="136" spans="1:5" ht="12" customHeight="1">
      <c r="A136" s="26" t="s">
        <v>110</v>
      </c>
      <c r="B136" s="88" t="s">
        <v>282</v>
      </c>
      <c r="C136" s="260"/>
      <c r="D136" s="84"/>
      <c r="E136" s="40">
        <f t="shared" si="3"/>
        <v>0</v>
      </c>
    </row>
    <row r="137" spans="1:5" ht="12" customHeight="1">
      <c r="A137" s="26" t="s">
        <v>112</v>
      </c>
      <c r="B137" s="88" t="s">
        <v>283</v>
      </c>
      <c r="C137" s="260"/>
      <c r="D137" s="84"/>
      <c r="E137" s="40">
        <f t="shared" si="3"/>
        <v>0</v>
      </c>
    </row>
    <row r="138" spans="1:5" ht="12" customHeight="1">
      <c r="A138" s="26" t="s">
        <v>114</v>
      </c>
      <c r="B138" s="88" t="s">
        <v>284</v>
      </c>
      <c r="C138" s="260"/>
      <c r="D138" s="84"/>
      <c r="E138" s="40">
        <f t="shared" si="3"/>
        <v>0</v>
      </c>
    </row>
    <row r="139" spans="1:5" ht="12" customHeight="1">
      <c r="A139" s="26" t="s">
        <v>116</v>
      </c>
      <c r="B139" s="88" t="s">
        <v>285</v>
      </c>
      <c r="C139" s="260"/>
      <c r="D139" s="84"/>
      <c r="E139" s="40">
        <f t="shared" si="3"/>
        <v>0</v>
      </c>
    </row>
    <row r="140" spans="1:5" ht="12" customHeight="1">
      <c r="A140" s="26" t="s">
        <v>118</v>
      </c>
      <c r="B140" s="88" t="s">
        <v>286</v>
      </c>
      <c r="C140" s="260"/>
      <c r="D140" s="84"/>
      <c r="E140" s="40">
        <f t="shared" si="3"/>
        <v>0</v>
      </c>
    </row>
    <row r="141" spans="1:5" ht="12" customHeight="1">
      <c r="A141" s="74" t="s">
        <v>120</v>
      </c>
      <c r="B141" s="88" t="s">
        <v>287</v>
      </c>
      <c r="C141" s="260"/>
      <c r="D141" s="84"/>
      <c r="E141" s="40">
        <f t="shared" si="3"/>
        <v>0</v>
      </c>
    </row>
    <row r="142" spans="1:5" ht="12" customHeight="1">
      <c r="A142" s="21" t="s">
        <v>132</v>
      </c>
      <c r="B142" s="22" t="s">
        <v>288</v>
      </c>
      <c r="C142" s="251">
        <f>+C143+C144+C145+C146</f>
        <v>15149348</v>
      </c>
      <c r="D142" s="87">
        <f>+D143+D144+D145+D146</f>
        <v>0</v>
      </c>
      <c r="E142" s="24">
        <f>+E143+E144+E145+E146</f>
        <v>15149348</v>
      </c>
    </row>
    <row r="143" spans="1:5" ht="12" customHeight="1">
      <c r="A143" s="26" t="s">
        <v>134</v>
      </c>
      <c r="B143" s="88" t="s">
        <v>289</v>
      </c>
      <c r="C143" s="260"/>
      <c r="D143" s="84"/>
      <c r="E143" s="40">
        <f t="shared" si="3"/>
        <v>0</v>
      </c>
    </row>
    <row r="144" spans="1:5" ht="12" customHeight="1">
      <c r="A144" s="26" t="s">
        <v>136</v>
      </c>
      <c r="B144" s="88" t="s">
        <v>290</v>
      </c>
      <c r="C144" s="260">
        <v>15149348</v>
      </c>
      <c r="D144" s="84"/>
      <c r="E144" s="40">
        <f t="shared" si="3"/>
        <v>15149348</v>
      </c>
    </row>
    <row r="145" spans="1:5" ht="12" customHeight="1">
      <c r="A145" s="26" t="s">
        <v>138</v>
      </c>
      <c r="B145" s="88" t="s">
        <v>291</v>
      </c>
      <c r="C145" s="260"/>
      <c r="D145" s="84"/>
      <c r="E145" s="40">
        <f t="shared" si="3"/>
        <v>0</v>
      </c>
    </row>
    <row r="146" spans="1:5" ht="12" customHeight="1">
      <c r="A146" s="74" t="s">
        <v>140</v>
      </c>
      <c r="B146" s="89" t="s">
        <v>292</v>
      </c>
      <c r="C146" s="260"/>
      <c r="D146" s="84"/>
      <c r="E146" s="40">
        <f t="shared" si="3"/>
        <v>0</v>
      </c>
    </row>
    <row r="147" spans="1:5" ht="12" customHeight="1">
      <c r="A147" s="21" t="s">
        <v>293</v>
      </c>
      <c r="B147" s="22" t="s">
        <v>294</v>
      </c>
      <c r="C147" s="262">
        <f>SUM(C148:C152)</f>
        <v>0</v>
      </c>
      <c r="D147" s="90">
        <f>SUM(D148:D152)</f>
        <v>0</v>
      </c>
      <c r="E147" s="91">
        <f>SUM(E148:E152)</f>
        <v>0</v>
      </c>
    </row>
    <row r="148" spans="1:5" ht="12" customHeight="1">
      <c r="A148" s="26" t="s">
        <v>146</v>
      </c>
      <c r="B148" s="88" t="s">
        <v>295</v>
      </c>
      <c r="C148" s="260"/>
      <c r="D148" s="84"/>
      <c r="E148" s="40">
        <f t="shared" si="3"/>
        <v>0</v>
      </c>
    </row>
    <row r="149" spans="1:5" ht="12" customHeight="1">
      <c r="A149" s="26" t="s">
        <v>148</v>
      </c>
      <c r="B149" s="88" t="s">
        <v>296</v>
      </c>
      <c r="C149" s="260"/>
      <c r="D149" s="84"/>
      <c r="E149" s="40">
        <f t="shared" si="3"/>
        <v>0</v>
      </c>
    </row>
    <row r="150" spans="1:5" ht="12" customHeight="1">
      <c r="A150" s="26" t="s">
        <v>150</v>
      </c>
      <c r="B150" s="88" t="s">
        <v>297</v>
      </c>
      <c r="C150" s="260"/>
      <c r="D150" s="84"/>
      <c r="E150" s="40">
        <f t="shared" si="3"/>
        <v>0</v>
      </c>
    </row>
    <row r="151" spans="1:5" ht="12" customHeight="1">
      <c r="A151" s="26" t="s">
        <v>152</v>
      </c>
      <c r="B151" s="88" t="s">
        <v>298</v>
      </c>
      <c r="C151" s="260"/>
      <c r="D151" s="84"/>
      <c r="E151" s="40">
        <f t="shared" si="3"/>
        <v>0</v>
      </c>
    </row>
    <row r="152" spans="1:5" ht="12" customHeight="1">
      <c r="A152" s="26" t="s">
        <v>299</v>
      </c>
      <c r="B152" s="88" t="s">
        <v>300</v>
      </c>
      <c r="C152" s="260"/>
      <c r="D152" s="84"/>
      <c r="E152" s="68">
        <f t="shared" si="3"/>
        <v>0</v>
      </c>
    </row>
    <row r="153" spans="1:5" ht="12" customHeight="1">
      <c r="A153" s="21" t="s">
        <v>154</v>
      </c>
      <c r="B153" s="22" t="s">
        <v>301</v>
      </c>
      <c r="C153" s="263"/>
      <c r="D153" s="92"/>
      <c r="E153" s="93">
        <f t="shared" si="3"/>
        <v>0</v>
      </c>
    </row>
    <row r="154" spans="1:5" ht="12" customHeight="1">
      <c r="A154" s="21" t="s">
        <v>302</v>
      </c>
      <c r="B154" s="22" t="s">
        <v>303</v>
      </c>
      <c r="C154" s="263"/>
      <c r="D154" s="92"/>
      <c r="E154" s="29">
        <f t="shared" si="3"/>
        <v>0</v>
      </c>
    </row>
    <row r="155" spans="1:9" ht="15" customHeight="1">
      <c r="A155" s="21" t="s">
        <v>304</v>
      </c>
      <c r="B155" s="22" t="s">
        <v>305</v>
      </c>
      <c r="C155" s="264">
        <f>+C131+C135+C142+C147+C153+C154</f>
        <v>15149348</v>
      </c>
      <c r="D155" s="94">
        <f>+D131+D135+D142+D147+D153+D154</f>
        <v>0</v>
      </c>
      <c r="E155" s="95">
        <f>+E131+E135+E142+E147+E153+E154</f>
        <v>15149348</v>
      </c>
      <c r="F155" s="96"/>
      <c r="G155" s="97"/>
      <c r="H155" s="97"/>
      <c r="I155" s="97"/>
    </row>
    <row r="156" spans="1:5" s="25" customFormat="1" ht="12.75" customHeight="1">
      <c r="A156" s="98" t="s">
        <v>306</v>
      </c>
      <c r="B156" s="99" t="s">
        <v>307</v>
      </c>
      <c r="C156" s="264">
        <f>+C130+C155</f>
        <v>639384861</v>
      </c>
      <c r="D156" s="94">
        <f>+D130+D155</f>
        <v>541582620</v>
      </c>
      <c r="E156" s="95">
        <f>+E130+E155</f>
        <v>1180967481</v>
      </c>
    </row>
    <row r="157" ht="7.5" customHeight="1"/>
    <row r="158" spans="1:5" ht="15.75">
      <c r="A158" s="277" t="s">
        <v>308</v>
      </c>
      <c r="B158" s="277"/>
      <c r="C158" s="277"/>
      <c r="D158" s="277"/>
      <c r="E158" s="277"/>
    </row>
    <row r="159" spans="1:5" ht="15" customHeight="1">
      <c r="A159" s="278" t="s">
        <v>309</v>
      </c>
      <c r="B159" s="278"/>
      <c r="C159" s="100"/>
      <c r="E159" s="100" t="str">
        <f>E91</f>
        <v>Forintban!</v>
      </c>
    </row>
    <row r="160" spans="1:5" ht="25.5" customHeight="1">
      <c r="A160" s="21">
        <v>1</v>
      </c>
      <c r="B160" s="101" t="s">
        <v>310</v>
      </c>
      <c r="C160" s="102">
        <f>+C63-C130</f>
        <v>-75761156</v>
      </c>
      <c r="D160" s="23">
        <f>+D63-D130</f>
        <v>-211462293</v>
      </c>
      <c r="E160" s="24">
        <f>+E63-E130</f>
        <v>-287223449</v>
      </c>
    </row>
    <row r="161" spans="1:5" ht="32.25" customHeight="1">
      <c r="A161" s="21" t="s">
        <v>64</v>
      </c>
      <c r="B161" s="101" t="s">
        <v>311</v>
      </c>
      <c r="C161" s="23">
        <f>+C87-C155</f>
        <v>75761156</v>
      </c>
      <c r="D161" s="23">
        <f>+D87-D155</f>
        <v>211462293</v>
      </c>
      <c r="E161" s="24">
        <f>+E87-E155</f>
        <v>287223449</v>
      </c>
    </row>
  </sheetData>
  <sheetProtection/>
  <mergeCells count="12">
    <mergeCell ref="B92:B93"/>
    <mergeCell ref="C92:E92"/>
    <mergeCell ref="A158:E158"/>
    <mergeCell ref="A159:B159"/>
    <mergeCell ref="A1:E1"/>
    <mergeCell ref="A2:B2"/>
    <mergeCell ref="A3:A4"/>
    <mergeCell ref="B3:B4"/>
    <mergeCell ref="C3:E3"/>
    <mergeCell ref="A90:E90"/>
    <mergeCell ref="A91:B91"/>
    <mergeCell ref="A92:A93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71" r:id="rId1"/>
  <headerFooter alignWithMargins="0">
    <oddHeader xml:space="preserve">&amp;C&amp;"Times New Roman CE,Félkövér"&amp;12Elek Város Önkormányzat
2017. ÉVI KÖLTSÉGVETÉSÉNEK ÖSSZEVONT MÓDOSÍTOTT MÉRLEGE&amp;R&amp;"Times New Roman CE,Félkövér dőlt"&amp;11 1. melléklet
"1.1. melléklet" </oddHeader>
  </headerFooter>
  <rowBreaks count="2" manualBreakCount="2">
    <brk id="75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">
      <selection activeCell="B33" sqref="B33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7.375" style="10" customWidth="1"/>
    <col min="4" max="5" width="17.375" style="11" customWidth="1"/>
    <col min="6" max="16384" width="9.375" style="11" customWidth="1"/>
  </cols>
  <sheetData>
    <row r="1" spans="1:5" ht="15.75" customHeight="1">
      <c r="A1" s="279" t="s">
        <v>38</v>
      </c>
      <c r="B1" s="279"/>
      <c r="C1" s="279"/>
      <c r="D1" s="279"/>
      <c r="E1" s="279"/>
    </row>
    <row r="2" spans="1:5" ht="15.75" customHeight="1">
      <c r="A2" s="278" t="s">
        <v>39</v>
      </c>
      <c r="B2" s="278"/>
      <c r="C2" s="12"/>
      <c r="E2" s="12" t="str">
        <f>'1.sz.mell.'!E2</f>
        <v>Forintban!</v>
      </c>
    </row>
    <row r="3" spans="1:5" ht="12.75" customHeight="1">
      <c r="A3" s="280" t="s">
        <v>41</v>
      </c>
      <c r="B3" s="281" t="s">
        <v>42</v>
      </c>
      <c r="C3" s="282" t="str">
        <f>+CONCATENATE(LEFT(ÖSSZEFÜGGÉSEK!A6,4),". évi")</f>
        <v>2017. évi</v>
      </c>
      <c r="D3" s="282"/>
      <c r="E3" s="282"/>
    </row>
    <row r="4" spans="1:5" ht="24">
      <c r="A4" s="280"/>
      <c r="B4" s="281"/>
      <c r="C4" s="14" t="s">
        <v>43</v>
      </c>
      <c r="D4" s="15" t="s">
        <v>219</v>
      </c>
      <c r="E4" s="16" t="str">
        <f>+CONCATENATE(LEFT(ÖSSZEFÜGGÉSEK!A6,4),".03.31.",CHAR(10),"Módosítás utáni")</f>
        <v>2017.03.31.
Módosítás utáni</v>
      </c>
    </row>
    <row r="5" spans="1:5" s="20" customFormat="1" ht="12" customHeight="1">
      <c r="A5" s="17" t="s">
        <v>45</v>
      </c>
      <c r="B5" s="18" t="s">
        <v>46</v>
      </c>
      <c r="C5" s="18" t="s">
        <v>47</v>
      </c>
      <c r="D5" s="18" t="s">
        <v>48</v>
      </c>
      <c r="E5" s="58" t="s">
        <v>49</v>
      </c>
    </row>
    <row r="6" spans="1:5" s="25" customFormat="1" ht="12" customHeight="1">
      <c r="A6" s="21" t="s">
        <v>50</v>
      </c>
      <c r="B6" s="22" t="s">
        <v>51</v>
      </c>
      <c r="C6" s="251">
        <f>+C7+C8+C9+C10+C11+C12</f>
        <v>406399386</v>
      </c>
      <c r="D6" s="23">
        <f>+D7+D8+D9+D10+D11+D12</f>
        <v>1547919</v>
      </c>
      <c r="E6" s="24">
        <f>+E7+E8+E9+E10+E11+E12</f>
        <v>407947305</v>
      </c>
    </row>
    <row r="7" spans="1:5" s="25" customFormat="1" ht="12" customHeight="1">
      <c r="A7" s="26" t="s">
        <v>52</v>
      </c>
      <c r="B7" s="27" t="s">
        <v>53</v>
      </c>
      <c r="C7" s="252">
        <v>168076061</v>
      </c>
      <c r="D7" s="28">
        <v>360680</v>
      </c>
      <c r="E7" s="29">
        <f>C7+D7</f>
        <v>168436741</v>
      </c>
    </row>
    <row r="8" spans="1:5" s="25" customFormat="1" ht="12" customHeight="1">
      <c r="A8" s="30" t="s">
        <v>54</v>
      </c>
      <c r="B8" s="31" t="s">
        <v>55</v>
      </c>
      <c r="C8" s="253">
        <v>82715372</v>
      </c>
      <c r="D8" s="32"/>
      <c r="E8" s="29">
        <f aca="true" t="shared" si="0" ref="E8:E62">C8+D8</f>
        <v>82715372</v>
      </c>
    </row>
    <row r="9" spans="1:5" s="25" customFormat="1" ht="12" customHeight="1">
      <c r="A9" s="30" t="s">
        <v>56</v>
      </c>
      <c r="B9" s="31" t="s">
        <v>57</v>
      </c>
      <c r="C9" s="253">
        <v>150078953</v>
      </c>
      <c r="D9" s="32">
        <v>1187239</v>
      </c>
      <c r="E9" s="29">
        <f t="shared" si="0"/>
        <v>151266192</v>
      </c>
    </row>
    <row r="10" spans="1:5" s="25" customFormat="1" ht="12" customHeight="1">
      <c r="A10" s="30" t="s">
        <v>58</v>
      </c>
      <c r="B10" s="31" t="s">
        <v>59</v>
      </c>
      <c r="C10" s="253">
        <v>5529000</v>
      </c>
      <c r="D10" s="32"/>
      <c r="E10" s="29">
        <f t="shared" si="0"/>
        <v>5529000</v>
      </c>
    </row>
    <row r="11" spans="1:5" s="25" customFormat="1" ht="12" customHeight="1">
      <c r="A11" s="30" t="s">
        <v>60</v>
      </c>
      <c r="B11" s="33" t="s">
        <v>61</v>
      </c>
      <c r="C11" s="253"/>
      <c r="D11" s="32"/>
      <c r="E11" s="29">
        <f t="shared" si="0"/>
        <v>0</v>
      </c>
    </row>
    <row r="12" spans="1:5" s="25" customFormat="1" ht="12" customHeight="1">
      <c r="A12" s="34" t="s">
        <v>62</v>
      </c>
      <c r="B12" s="35" t="s">
        <v>63</v>
      </c>
      <c r="C12" s="253"/>
      <c r="D12" s="32"/>
      <c r="E12" s="29">
        <f t="shared" si="0"/>
        <v>0</v>
      </c>
    </row>
    <row r="13" spans="1:5" s="25" customFormat="1" ht="12" customHeight="1">
      <c r="A13" s="21" t="s">
        <v>64</v>
      </c>
      <c r="B13" s="36" t="s">
        <v>65</v>
      </c>
      <c r="C13" s="251">
        <f>+C14+C15+C16+C17+C18</f>
        <v>303600</v>
      </c>
      <c r="D13" s="23">
        <f>+D14+D15+D16+D17+D18</f>
        <v>328572408</v>
      </c>
      <c r="E13" s="24">
        <f>+E14+E15+E16+E17+E18</f>
        <v>328876008</v>
      </c>
    </row>
    <row r="14" spans="1:5" s="25" customFormat="1" ht="12" customHeight="1">
      <c r="A14" s="26" t="s">
        <v>66</v>
      </c>
      <c r="B14" s="27" t="s">
        <v>67</v>
      </c>
      <c r="C14" s="252"/>
      <c r="D14" s="28"/>
      <c r="E14" s="29">
        <f t="shared" si="0"/>
        <v>0</v>
      </c>
    </row>
    <row r="15" spans="1:5" s="25" customFormat="1" ht="12" customHeight="1">
      <c r="A15" s="30" t="s">
        <v>68</v>
      </c>
      <c r="B15" s="31" t="s">
        <v>69</v>
      </c>
      <c r="C15" s="253"/>
      <c r="D15" s="32"/>
      <c r="E15" s="29">
        <f t="shared" si="0"/>
        <v>0</v>
      </c>
    </row>
    <row r="16" spans="1:5" s="25" customFormat="1" ht="12" customHeight="1">
      <c r="A16" s="30" t="s">
        <v>70</v>
      </c>
      <c r="B16" s="31" t="s">
        <v>71</v>
      </c>
      <c r="C16" s="253"/>
      <c r="D16" s="32"/>
      <c r="E16" s="29">
        <f t="shared" si="0"/>
        <v>0</v>
      </c>
    </row>
    <row r="17" spans="1:5" s="25" customFormat="1" ht="12" customHeight="1">
      <c r="A17" s="30" t="s">
        <v>72</v>
      </c>
      <c r="B17" s="31" t="s">
        <v>73</v>
      </c>
      <c r="C17" s="253"/>
      <c r="D17" s="32"/>
      <c r="E17" s="29">
        <f t="shared" si="0"/>
        <v>0</v>
      </c>
    </row>
    <row r="18" spans="1:5" s="25" customFormat="1" ht="12" customHeight="1">
      <c r="A18" s="30" t="s">
        <v>74</v>
      </c>
      <c r="B18" s="31" t="s">
        <v>75</v>
      </c>
      <c r="C18" s="253">
        <v>303600</v>
      </c>
      <c r="D18" s="32">
        <v>328572408</v>
      </c>
      <c r="E18" s="29">
        <f t="shared" si="0"/>
        <v>328876008</v>
      </c>
    </row>
    <row r="19" spans="1:5" s="25" customFormat="1" ht="12" customHeight="1">
      <c r="A19" s="34" t="s">
        <v>76</v>
      </c>
      <c r="B19" s="35" t="s">
        <v>77</v>
      </c>
      <c r="C19" s="254"/>
      <c r="D19" s="37"/>
      <c r="E19" s="29">
        <f t="shared" si="0"/>
        <v>0</v>
      </c>
    </row>
    <row r="20" spans="1:5" s="25" customFormat="1" ht="12" customHeight="1">
      <c r="A20" s="21" t="s">
        <v>78</v>
      </c>
      <c r="B20" s="22" t="s">
        <v>79</v>
      </c>
      <c r="C20" s="251">
        <f>+C21+C22+C23+C24+C25</f>
        <v>0</v>
      </c>
      <c r="D20" s="23">
        <f>+D21+D22+D23+D24+D25</f>
        <v>0</v>
      </c>
      <c r="E20" s="24">
        <f>+E21+E22+E23+E24+E25</f>
        <v>0</v>
      </c>
    </row>
    <row r="21" spans="1:5" s="25" customFormat="1" ht="12" customHeight="1">
      <c r="A21" s="26" t="s">
        <v>80</v>
      </c>
      <c r="B21" s="27" t="s">
        <v>81</v>
      </c>
      <c r="C21" s="252"/>
      <c r="D21" s="28"/>
      <c r="E21" s="29">
        <f t="shared" si="0"/>
        <v>0</v>
      </c>
    </row>
    <row r="22" spans="1:5" s="25" customFormat="1" ht="12" customHeight="1">
      <c r="A22" s="30" t="s">
        <v>82</v>
      </c>
      <c r="B22" s="31" t="s">
        <v>83</v>
      </c>
      <c r="C22" s="253"/>
      <c r="D22" s="32"/>
      <c r="E22" s="29">
        <f t="shared" si="0"/>
        <v>0</v>
      </c>
    </row>
    <row r="23" spans="1:5" s="25" customFormat="1" ht="12" customHeight="1">
      <c r="A23" s="30" t="s">
        <v>84</v>
      </c>
      <c r="B23" s="31" t="s">
        <v>85</v>
      </c>
      <c r="C23" s="253"/>
      <c r="D23" s="32"/>
      <c r="E23" s="29">
        <f t="shared" si="0"/>
        <v>0</v>
      </c>
    </row>
    <row r="24" spans="1:5" s="25" customFormat="1" ht="12" customHeight="1">
      <c r="A24" s="30" t="s">
        <v>86</v>
      </c>
      <c r="B24" s="31" t="s">
        <v>87</v>
      </c>
      <c r="C24" s="253"/>
      <c r="D24" s="32"/>
      <c r="E24" s="29">
        <f t="shared" si="0"/>
        <v>0</v>
      </c>
    </row>
    <row r="25" spans="1:5" s="25" customFormat="1" ht="12" customHeight="1">
      <c r="A25" s="30" t="s">
        <v>88</v>
      </c>
      <c r="B25" s="31" t="s">
        <v>89</v>
      </c>
      <c r="C25" s="253"/>
      <c r="D25" s="32"/>
      <c r="E25" s="29">
        <f t="shared" si="0"/>
        <v>0</v>
      </c>
    </row>
    <row r="26" spans="1:5" s="25" customFormat="1" ht="12" customHeight="1">
      <c r="A26" s="34" t="s">
        <v>90</v>
      </c>
      <c r="B26" s="38" t="s">
        <v>91</v>
      </c>
      <c r="C26" s="254"/>
      <c r="D26" s="37"/>
      <c r="E26" s="29">
        <f t="shared" si="0"/>
        <v>0</v>
      </c>
    </row>
    <row r="27" spans="1:5" s="25" customFormat="1" ht="12" customHeight="1">
      <c r="A27" s="21" t="s">
        <v>92</v>
      </c>
      <c r="B27" s="22" t="s">
        <v>93</v>
      </c>
      <c r="C27" s="251">
        <f>SUM(C28:C34)</f>
        <v>55000000</v>
      </c>
      <c r="D27" s="23">
        <f>+D28+D29+D30+D31+D32+D33+D34</f>
        <v>0</v>
      </c>
      <c r="E27" s="24">
        <f>+E28+E29+E30+E31+E32+E33+E34</f>
        <v>55000000</v>
      </c>
    </row>
    <row r="28" spans="1:5" s="25" customFormat="1" ht="12" customHeight="1">
      <c r="A28" s="26" t="s">
        <v>94</v>
      </c>
      <c r="B28" s="27" t="s">
        <v>95</v>
      </c>
      <c r="C28" s="252">
        <v>5000000</v>
      </c>
      <c r="D28" s="39"/>
      <c r="E28" s="29">
        <f t="shared" si="0"/>
        <v>5000000</v>
      </c>
    </row>
    <row r="29" spans="1:5" s="25" customFormat="1" ht="12" customHeight="1">
      <c r="A29" s="30" t="s">
        <v>96</v>
      </c>
      <c r="B29" s="31" t="s">
        <v>97</v>
      </c>
      <c r="C29" s="253"/>
      <c r="D29" s="32"/>
      <c r="E29" s="29">
        <f t="shared" si="0"/>
        <v>0</v>
      </c>
    </row>
    <row r="30" spans="1:5" s="25" customFormat="1" ht="12" customHeight="1">
      <c r="A30" s="30" t="s">
        <v>98</v>
      </c>
      <c r="B30" s="31" t="s">
        <v>99</v>
      </c>
      <c r="C30" s="253">
        <v>43000000</v>
      </c>
      <c r="D30" s="32"/>
      <c r="E30" s="29">
        <f t="shared" si="0"/>
        <v>43000000</v>
      </c>
    </row>
    <row r="31" spans="1:5" s="25" customFormat="1" ht="12" customHeight="1">
      <c r="A31" s="30" t="s">
        <v>100</v>
      </c>
      <c r="B31" s="31" t="s">
        <v>101</v>
      </c>
      <c r="C31" s="253"/>
      <c r="D31" s="32"/>
      <c r="E31" s="29">
        <f t="shared" si="0"/>
        <v>0</v>
      </c>
    </row>
    <row r="32" spans="1:5" s="25" customFormat="1" ht="12" customHeight="1">
      <c r="A32" s="30" t="s">
        <v>102</v>
      </c>
      <c r="B32" s="31" t="s">
        <v>103</v>
      </c>
      <c r="C32" s="253">
        <v>7000000</v>
      </c>
      <c r="D32" s="32"/>
      <c r="E32" s="29">
        <f t="shared" si="0"/>
        <v>7000000</v>
      </c>
    </row>
    <row r="33" spans="1:5" s="25" customFormat="1" ht="12" customHeight="1">
      <c r="A33" s="30" t="s">
        <v>104</v>
      </c>
      <c r="B33" s="31" t="s">
        <v>105</v>
      </c>
      <c r="C33" s="253"/>
      <c r="D33" s="32"/>
      <c r="E33" s="29">
        <f t="shared" si="0"/>
        <v>0</v>
      </c>
    </row>
    <row r="34" spans="1:5" s="25" customFormat="1" ht="12" customHeight="1">
      <c r="A34" s="34" t="s">
        <v>106</v>
      </c>
      <c r="B34" s="38" t="s">
        <v>107</v>
      </c>
      <c r="C34" s="254"/>
      <c r="D34" s="37"/>
      <c r="E34" s="29">
        <f t="shared" si="0"/>
        <v>0</v>
      </c>
    </row>
    <row r="35" spans="1:5" s="25" customFormat="1" ht="12" customHeight="1">
      <c r="A35" s="21" t="s">
        <v>108</v>
      </c>
      <c r="B35" s="22" t="s">
        <v>109</v>
      </c>
      <c r="C35" s="251">
        <f>SUM(C36:C46)</f>
        <v>69851428</v>
      </c>
      <c r="D35" s="23">
        <f>SUM(D36:D46)</f>
        <v>0</v>
      </c>
      <c r="E35" s="24">
        <f>SUM(E36:E46)</f>
        <v>69851428</v>
      </c>
    </row>
    <row r="36" spans="1:5" s="25" customFormat="1" ht="12" customHeight="1">
      <c r="A36" s="26" t="s">
        <v>110</v>
      </c>
      <c r="B36" s="27" t="s">
        <v>111</v>
      </c>
      <c r="C36" s="252">
        <v>2000000</v>
      </c>
      <c r="D36" s="28"/>
      <c r="E36" s="29">
        <f t="shared" si="0"/>
        <v>2000000</v>
      </c>
    </row>
    <row r="37" spans="1:5" s="25" customFormat="1" ht="12" customHeight="1">
      <c r="A37" s="30" t="s">
        <v>112</v>
      </c>
      <c r="B37" s="31" t="s">
        <v>113</v>
      </c>
      <c r="C37" s="253">
        <v>5720000</v>
      </c>
      <c r="D37" s="32"/>
      <c r="E37" s="29">
        <f t="shared" si="0"/>
        <v>5720000</v>
      </c>
    </row>
    <row r="38" spans="1:5" s="25" customFormat="1" ht="12" customHeight="1">
      <c r="A38" s="30" t="s">
        <v>114</v>
      </c>
      <c r="B38" s="31" t="s">
        <v>115</v>
      </c>
      <c r="C38" s="253">
        <v>4200000</v>
      </c>
      <c r="D38" s="32"/>
      <c r="E38" s="29">
        <f t="shared" si="0"/>
        <v>4200000</v>
      </c>
    </row>
    <row r="39" spans="1:5" s="25" customFormat="1" ht="12" customHeight="1">
      <c r="A39" s="30" t="s">
        <v>116</v>
      </c>
      <c r="B39" s="31" t="s">
        <v>117</v>
      </c>
      <c r="C39" s="253">
        <v>13465000</v>
      </c>
      <c r="D39" s="32"/>
      <c r="E39" s="29">
        <f t="shared" si="0"/>
        <v>13465000</v>
      </c>
    </row>
    <row r="40" spans="1:5" s="25" customFormat="1" ht="12" customHeight="1">
      <c r="A40" s="30" t="s">
        <v>118</v>
      </c>
      <c r="B40" s="31" t="s">
        <v>119</v>
      </c>
      <c r="C40" s="253">
        <v>36670557</v>
      </c>
      <c r="D40" s="32"/>
      <c r="E40" s="29">
        <f t="shared" si="0"/>
        <v>36670557</v>
      </c>
    </row>
    <row r="41" spans="1:5" s="25" customFormat="1" ht="12" customHeight="1">
      <c r="A41" s="30" t="s">
        <v>120</v>
      </c>
      <c r="B41" s="31" t="s">
        <v>121</v>
      </c>
      <c r="C41" s="253">
        <v>6793871</v>
      </c>
      <c r="D41" s="32"/>
      <c r="E41" s="29">
        <f t="shared" si="0"/>
        <v>6793871</v>
      </c>
    </row>
    <row r="42" spans="1:5" s="25" customFormat="1" ht="12" customHeight="1">
      <c r="A42" s="30" t="s">
        <v>122</v>
      </c>
      <c r="B42" s="31" t="s">
        <v>123</v>
      </c>
      <c r="C42" s="253">
        <v>302000</v>
      </c>
      <c r="D42" s="32"/>
      <c r="E42" s="29">
        <f t="shared" si="0"/>
        <v>302000</v>
      </c>
    </row>
    <row r="43" spans="1:5" s="25" customFormat="1" ht="12" customHeight="1">
      <c r="A43" s="30" t="s">
        <v>124</v>
      </c>
      <c r="B43" s="31" t="s">
        <v>312</v>
      </c>
      <c r="C43" s="253"/>
      <c r="D43" s="32"/>
      <c r="E43" s="29">
        <f t="shared" si="0"/>
        <v>0</v>
      </c>
    </row>
    <row r="44" spans="1:5" s="25" customFormat="1" ht="12" customHeight="1">
      <c r="A44" s="30" t="s">
        <v>126</v>
      </c>
      <c r="B44" s="31" t="s">
        <v>127</v>
      </c>
      <c r="C44" s="253"/>
      <c r="D44" s="32"/>
      <c r="E44" s="29">
        <f t="shared" si="0"/>
        <v>0</v>
      </c>
    </row>
    <row r="45" spans="1:5" s="25" customFormat="1" ht="12" customHeight="1">
      <c r="A45" s="34" t="s">
        <v>128</v>
      </c>
      <c r="B45" s="38" t="s">
        <v>129</v>
      </c>
      <c r="C45" s="254"/>
      <c r="D45" s="37"/>
      <c r="E45" s="29">
        <f t="shared" si="0"/>
        <v>0</v>
      </c>
    </row>
    <row r="46" spans="1:5" s="25" customFormat="1" ht="12" customHeight="1">
      <c r="A46" s="34" t="s">
        <v>130</v>
      </c>
      <c r="B46" s="35" t="s">
        <v>131</v>
      </c>
      <c r="C46" s="254">
        <v>700000</v>
      </c>
      <c r="D46" s="37"/>
      <c r="E46" s="29">
        <f t="shared" si="0"/>
        <v>700000</v>
      </c>
    </row>
    <row r="47" spans="1:5" s="25" customFormat="1" ht="12" customHeight="1">
      <c r="A47" s="21" t="s">
        <v>132</v>
      </c>
      <c r="B47" s="22" t="s">
        <v>133</v>
      </c>
      <c r="C47" s="251">
        <f>SUM(C48:C52)</f>
        <v>0</v>
      </c>
      <c r="D47" s="23">
        <f>SUM(D48:D52)</f>
        <v>0</v>
      </c>
      <c r="E47" s="24">
        <f>SUM(E48:E52)</f>
        <v>0</v>
      </c>
    </row>
    <row r="48" spans="1:5" s="25" customFormat="1" ht="12" customHeight="1">
      <c r="A48" s="26" t="s">
        <v>134</v>
      </c>
      <c r="B48" s="27" t="s">
        <v>135</v>
      </c>
      <c r="C48" s="252"/>
      <c r="D48" s="28"/>
      <c r="E48" s="29">
        <f t="shared" si="0"/>
        <v>0</v>
      </c>
    </row>
    <row r="49" spans="1:5" s="25" customFormat="1" ht="12" customHeight="1">
      <c r="A49" s="30" t="s">
        <v>136</v>
      </c>
      <c r="B49" s="31" t="s">
        <v>137</v>
      </c>
      <c r="C49" s="253"/>
      <c r="D49" s="32"/>
      <c r="E49" s="29">
        <f t="shared" si="0"/>
        <v>0</v>
      </c>
    </row>
    <row r="50" spans="1:5" s="25" customFormat="1" ht="12" customHeight="1">
      <c r="A50" s="30" t="s">
        <v>138</v>
      </c>
      <c r="B50" s="31" t="s">
        <v>139</v>
      </c>
      <c r="C50" s="253"/>
      <c r="D50" s="32"/>
      <c r="E50" s="29">
        <f t="shared" si="0"/>
        <v>0</v>
      </c>
    </row>
    <row r="51" spans="1:5" s="25" customFormat="1" ht="12" customHeight="1">
      <c r="A51" s="30" t="s">
        <v>140</v>
      </c>
      <c r="B51" s="31" t="s">
        <v>141</v>
      </c>
      <c r="C51" s="253"/>
      <c r="D51" s="32"/>
      <c r="E51" s="29">
        <f t="shared" si="0"/>
        <v>0</v>
      </c>
    </row>
    <row r="52" spans="1:5" s="25" customFormat="1" ht="12" customHeight="1">
      <c r="A52" s="34" t="s">
        <v>142</v>
      </c>
      <c r="B52" s="35" t="s">
        <v>143</v>
      </c>
      <c r="C52" s="254"/>
      <c r="D52" s="37"/>
      <c r="E52" s="29">
        <f t="shared" si="0"/>
        <v>0</v>
      </c>
    </row>
    <row r="53" spans="1:5" s="25" customFormat="1" ht="12" customHeight="1">
      <c r="A53" s="21" t="s">
        <v>144</v>
      </c>
      <c r="B53" s="22" t="s">
        <v>145</v>
      </c>
      <c r="C53" s="251">
        <f>SUM(C54:C56)</f>
        <v>0</v>
      </c>
      <c r="D53" s="23">
        <f>SUM(D54:D56)</f>
        <v>0</v>
      </c>
      <c r="E53" s="24">
        <f>SUM(E54:E56)</f>
        <v>0</v>
      </c>
    </row>
    <row r="54" spans="1:5" s="25" customFormat="1" ht="12" customHeight="1">
      <c r="A54" s="26" t="s">
        <v>146</v>
      </c>
      <c r="B54" s="27" t="s">
        <v>147</v>
      </c>
      <c r="C54" s="252"/>
      <c r="D54" s="28"/>
      <c r="E54" s="29">
        <f t="shared" si="0"/>
        <v>0</v>
      </c>
    </row>
    <row r="55" spans="1:5" s="25" customFormat="1" ht="12" customHeight="1">
      <c r="A55" s="30" t="s">
        <v>148</v>
      </c>
      <c r="B55" s="31" t="s">
        <v>149</v>
      </c>
      <c r="C55" s="253"/>
      <c r="D55" s="32"/>
      <c r="E55" s="29">
        <f t="shared" si="0"/>
        <v>0</v>
      </c>
    </row>
    <row r="56" spans="1:5" s="25" customFormat="1" ht="12" customHeight="1">
      <c r="A56" s="30" t="s">
        <v>150</v>
      </c>
      <c r="B56" s="31" t="s">
        <v>151</v>
      </c>
      <c r="C56" s="253"/>
      <c r="D56" s="32"/>
      <c r="E56" s="29">
        <f t="shared" si="0"/>
        <v>0</v>
      </c>
    </row>
    <row r="57" spans="1:5" s="25" customFormat="1" ht="12" customHeight="1">
      <c r="A57" s="34" t="s">
        <v>152</v>
      </c>
      <c r="B57" s="35" t="s">
        <v>153</v>
      </c>
      <c r="C57" s="254"/>
      <c r="D57" s="37"/>
      <c r="E57" s="29">
        <f t="shared" si="0"/>
        <v>0</v>
      </c>
    </row>
    <row r="58" spans="1:5" s="25" customFormat="1" ht="12" customHeight="1">
      <c r="A58" s="21" t="s">
        <v>154</v>
      </c>
      <c r="B58" s="36" t="s">
        <v>155</v>
      </c>
      <c r="C58" s="251">
        <f>SUM(C59:C61)</f>
        <v>0</v>
      </c>
      <c r="D58" s="23">
        <f>SUM(D59:D61)</f>
        <v>0</v>
      </c>
      <c r="E58" s="24">
        <f>SUM(E59:E61)</f>
        <v>0</v>
      </c>
    </row>
    <row r="59" spans="1:5" s="25" customFormat="1" ht="12" customHeight="1">
      <c r="A59" s="26" t="s">
        <v>156</v>
      </c>
      <c r="B59" s="27" t="s">
        <v>157</v>
      </c>
      <c r="C59" s="253"/>
      <c r="D59" s="32"/>
      <c r="E59" s="40">
        <f t="shared" si="0"/>
        <v>0</v>
      </c>
    </row>
    <row r="60" spans="1:5" s="25" customFormat="1" ht="12" customHeight="1">
      <c r="A60" s="30" t="s">
        <v>158</v>
      </c>
      <c r="B60" s="31" t="s">
        <v>159</v>
      </c>
      <c r="C60" s="253"/>
      <c r="D60" s="32"/>
      <c r="E60" s="40">
        <f t="shared" si="0"/>
        <v>0</v>
      </c>
    </row>
    <row r="61" spans="1:5" s="25" customFormat="1" ht="12" customHeight="1">
      <c r="A61" s="30" t="s">
        <v>160</v>
      </c>
      <c r="B61" s="31" t="s">
        <v>161</v>
      </c>
      <c r="C61" s="253"/>
      <c r="D61" s="32"/>
      <c r="E61" s="40">
        <f t="shared" si="0"/>
        <v>0</v>
      </c>
    </row>
    <row r="62" spans="1:5" s="25" customFormat="1" ht="12" customHeight="1">
      <c r="A62" s="34" t="s">
        <v>162</v>
      </c>
      <c r="B62" s="35" t="s">
        <v>163</v>
      </c>
      <c r="C62" s="253"/>
      <c r="D62" s="32"/>
      <c r="E62" s="40">
        <f t="shared" si="0"/>
        <v>0</v>
      </c>
    </row>
    <row r="63" spans="1:5" s="25" customFormat="1" ht="12" customHeight="1">
      <c r="A63" s="41" t="s">
        <v>164</v>
      </c>
      <c r="B63" s="22" t="s">
        <v>165</v>
      </c>
      <c r="C63" s="251">
        <f>+C6+C13+C20+C27+C35+C47+C53+C58</f>
        <v>531554414</v>
      </c>
      <c r="D63" s="23">
        <f>+D6+D13+D20+D27+D35+D47+D53+D58</f>
        <v>330120327</v>
      </c>
      <c r="E63" s="24">
        <f>+E6+E13+E20+E27+E35+E47+E53+E58</f>
        <v>861674741</v>
      </c>
    </row>
    <row r="64" spans="1:5" s="25" customFormat="1" ht="12" customHeight="1">
      <c r="A64" s="42" t="s">
        <v>166</v>
      </c>
      <c r="B64" s="36" t="s">
        <v>167</v>
      </c>
      <c r="C64" s="251">
        <f>SUM(C65:C67)</f>
        <v>0</v>
      </c>
      <c r="D64" s="23">
        <f>SUM(D65:D67)</f>
        <v>0</v>
      </c>
      <c r="E64" s="24">
        <f>SUM(E65:E67)</f>
        <v>0</v>
      </c>
    </row>
    <row r="65" spans="1:5" s="25" customFormat="1" ht="12" customHeight="1">
      <c r="A65" s="26" t="s">
        <v>168</v>
      </c>
      <c r="B65" s="27" t="s">
        <v>169</v>
      </c>
      <c r="C65" s="253"/>
      <c r="D65" s="32"/>
      <c r="E65" s="40">
        <f aca="true" t="shared" si="1" ref="E65:E86">C65+D65</f>
        <v>0</v>
      </c>
    </row>
    <row r="66" spans="1:5" s="25" customFormat="1" ht="12" customHeight="1">
      <c r="A66" s="30" t="s">
        <v>170</v>
      </c>
      <c r="B66" s="31" t="s">
        <v>171</v>
      </c>
      <c r="C66" s="253"/>
      <c r="D66" s="32"/>
      <c r="E66" s="40">
        <f t="shared" si="1"/>
        <v>0</v>
      </c>
    </row>
    <row r="67" spans="1:5" s="25" customFormat="1" ht="12" customHeight="1">
      <c r="A67" s="34" t="s">
        <v>172</v>
      </c>
      <c r="B67" s="43" t="s">
        <v>173</v>
      </c>
      <c r="C67" s="253"/>
      <c r="D67" s="32"/>
      <c r="E67" s="40">
        <f t="shared" si="1"/>
        <v>0</v>
      </c>
    </row>
    <row r="68" spans="1:5" s="25" customFormat="1" ht="12" customHeight="1">
      <c r="A68" s="42" t="s">
        <v>174</v>
      </c>
      <c r="B68" s="36" t="s">
        <v>175</v>
      </c>
      <c r="C68" s="251">
        <f>SUM(C69:C72)</f>
        <v>0</v>
      </c>
      <c r="D68" s="23">
        <f>SUM(D69:D72)</f>
        <v>0</v>
      </c>
      <c r="E68" s="24">
        <f>SUM(E69:E72)</f>
        <v>0</v>
      </c>
    </row>
    <row r="69" spans="1:5" s="25" customFormat="1" ht="12" customHeight="1">
      <c r="A69" s="26" t="s">
        <v>176</v>
      </c>
      <c r="B69" s="27" t="s">
        <v>177</v>
      </c>
      <c r="C69" s="253"/>
      <c r="D69" s="32"/>
      <c r="E69" s="40">
        <f t="shared" si="1"/>
        <v>0</v>
      </c>
    </row>
    <row r="70" spans="1:5" s="25" customFormat="1" ht="12" customHeight="1">
      <c r="A70" s="30" t="s">
        <v>178</v>
      </c>
      <c r="B70" s="31" t="s">
        <v>179</v>
      </c>
      <c r="C70" s="253"/>
      <c r="D70" s="32"/>
      <c r="E70" s="40">
        <f t="shared" si="1"/>
        <v>0</v>
      </c>
    </row>
    <row r="71" spans="1:5" s="25" customFormat="1" ht="12" customHeight="1">
      <c r="A71" s="30" t="s">
        <v>180</v>
      </c>
      <c r="B71" s="31" t="s">
        <v>181</v>
      </c>
      <c r="C71" s="253"/>
      <c r="D71" s="32"/>
      <c r="E71" s="40">
        <f t="shared" si="1"/>
        <v>0</v>
      </c>
    </row>
    <row r="72" spans="1:5" s="25" customFormat="1" ht="12" customHeight="1">
      <c r="A72" s="34" t="s">
        <v>182</v>
      </c>
      <c r="B72" s="35" t="s">
        <v>183</v>
      </c>
      <c r="C72" s="253"/>
      <c r="D72" s="32"/>
      <c r="E72" s="40">
        <f t="shared" si="1"/>
        <v>0</v>
      </c>
    </row>
    <row r="73" spans="1:5" s="25" customFormat="1" ht="12" customHeight="1">
      <c r="A73" s="42" t="s">
        <v>184</v>
      </c>
      <c r="B73" s="36" t="s">
        <v>185</v>
      </c>
      <c r="C73" s="251">
        <f>SUM(C74:C75)</f>
        <v>78653885</v>
      </c>
      <c r="D73" s="23">
        <f>SUM(D74:D75)</f>
        <v>211462293</v>
      </c>
      <c r="E73" s="24">
        <f>SUM(E74:E75)</f>
        <v>290116178</v>
      </c>
    </row>
    <row r="74" spans="1:5" s="25" customFormat="1" ht="12" customHeight="1">
      <c r="A74" s="26" t="s">
        <v>186</v>
      </c>
      <c r="B74" s="27" t="s">
        <v>187</v>
      </c>
      <c r="C74" s="253">
        <v>78653885</v>
      </c>
      <c r="D74" s="32">
        <v>211462293</v>
      </c>
      <c r="E74" s="40">
        <f t="shared" si="1"/>
        <v>290116178</v>
      </c>
    </row>
    <row r="75" spans="1:5" s="25" customFormat="1" ht="12" customHeight="1">
      <c r="A75" s="34" t="s">
        <v>188</v>
      </c>
      <c r="B75" s="35" t="s">
        <v>189</v>
      </c>
      <c r="C75" s="253"/>
      <c r="D75" s="32"/>
      <c r="E75" s="40">
        <f t="shared" si="1"/>
        <v>0</v>
      </c>
    </row>
    <row r="76" spans="1:5" s="25" customFormat="1" ht="12" customHeight="1">
      <c r="A76" s="42" t="s">
        <v>190</v>
      </c>
      <c r="B76" s="36" t="s">
        <v>191</v>
      </c>
      <c r="C76" s="251">
        <f>SUM(C77:C79)</f>
        <v>0</v>
      </c>
      <c r="D76" s="23">
        <f>SUM(D77:D79)</f>
        <v>0</v>
      </c>
      <c r="E76" s="24">
        <f>SUM(E77:E79)</f>
        <v>0</v>
      </c>
    </row>
    <row r="77" spans="1:5" s="25" customFormat="1" ht="12" customHeight="1">
      <c r="A77" s="26" t="s">
        <v>192</v>
      </c>
      <c r="B77" s="27" t="s">
        <v>193</v>
      </c>
      <c r="C77" s="253"/>
      <c r="D77" s="32"/>
      <c r="E77" s="40">
        <f t="shared" si="1"/>
        <v>0</v>
      </c>
    </row>
    <row r="78" spans="1:5" s="25" customFormat="1" ht="12" customHeight="1">
      <c r="A78" s="30" t="s">
        <v>194</v>
      </c>
      <c r="B78" s="31" t="s">
        <v>195</v>
      </c>
      <c r="C78" s="253"/>
      <c r="D78" s="32"/>
      <c r="E78" s="40">
        <f t="shared" si="1"/>
        <v>0</v>
      </c>
    </row>
    <row r="79" spans="1:5" s="25" customFormat="1" ht="12" customHeight="1">
      <c r="A79" s="34" t="s">
        <v>196</v>
      </c>
      <c r="B79" s="35" t="s">
        <v>197</v>
      </c>
      <c r="C79" s="253"/>
      <c r="D79" s="32"/>
      <c r="E79" s="40">
        <f t="shared" si="1"/>
        <v>0</v>
      </c>
    </row>
    <row r="80" spans="1:5" s="25" customFormat="1" ht="12" customHeight="1">
      <c r="A80" s="42" t="s">
        <v>198</v>
      </c>
      <c r="B80" s="36" t="s">
        <v>199</v>
      </c>
      <c r="C80" s="251">
        <f>SUM(C81:C84)</f>
        <v>0</v>
      </c>
      <c r="D80" s="23">
        <f>SUM(D81:D84)</f>
        <v>0</v>
      </c>
      <c r="E80" s="24">
        <f>SUM(E81:E84)</f>
        <v>0</v>
      </c>
    </row>
    <row r="81" spans="1:5" s="25" customFormat="1" ht="12" customHeight="1">
      <c r="A81" s="44" t="s">
        <v>200</v>
      </c>
      <c r="B81" s="27" t="s">
        <v>201</v>
      </c>
      <c r="C81" s="253"/>
      <c r="D81" s="32"/>
      <c r="E81" s="40">
        <f t="shared" si="1"/>
        <v>0</v>
      </c>
    </row>
    <row r="82" spans="1:5" s="25" customFormat="1" ht="12" customHeight="1">
      <c r="A82" s="45" t="s">
        <v>202</v>
      </c>
      <c r="B82" s="31" t="s">
        <v>203</v>
      </c>
      <c r="C82" s="253"/>
      <c r="D82" s="32"/>
      <c r="E82" s="40">
        <f t="shared" si="1"/>
        <v>0</v>
      </c>
    </row>
    <row r="83" spans="1:5" s="25" customFormat="1" ht="12" customHeight="1">
      <c r="A83" s="45" t="s">
        <v>204</v>
      </c>
      <c r="B83" s="31" t="s">
        <v>205</v>
      </c>
      <c r="C83" s="253"/>
      <c r="D83" s="32"/>
      <c r="E83" s="40">
        <f t="shared" si="1"/>
        <v>0</v>
      </c>
    </row>
    <row r="84" spans="1:5" s="25" customFormat="1" ht="12" customHeight="1">
      <c r="A84" s="46" t="s">
        <v>206</v>
      </c>
      <c r="B84" s="35" t="s">
        <v>207</v>
      </c>
      <c r="C84" s="253"/>
      <c r="D84" s="32"/>
      <c r="E84" s="40">
        <f t="shared" si="1"/>
        <v>0</v>
      </c>
    </row>
    <row r="85" spans="1:5" s="25" customFormat="1" ht="12" customHeight="1">
      <c r="A85" s="42" t="s">
        <v>208</v>
      </c>
      <c r="B85" s="36" t="s">
        <v>209</v>
      </c>
      <c r="C85" s="255"/>
      <c r="D85" s="47"/>
      <c r="E85" s="24">
        <f t="shared" si="1"/>
        <v>0</v>
      </c>
    </row>
    <row r="86" spans="1:5" s="25" customFormat="1" ht="13.5" customHeight="1">
      <c r="A86" s="42" t="s">
        <v>210</v>
      </c>
      <c r="B86" s="36" t="s">
        <v>211</v>
      </c>
      <c r="C86" s="255"/>
      <c r="D86" s="47"/>
      <c r="E86" s="24">
        <f t="shared" si="1"/>
        <v>0</v>
      </c>
    </row>
    <row r="87" spans="1:5" s="25" customFormat="1" ht="15.75" customHeight="1">
      <c r="A87" s="42" t="s">
        <v>212</v>
      </c>
      <c r="B87" s="48" t="s">
        <v>213</v>
      </c>
      <c r="C87" s="251">
        <f>+C64+C68+C73+C76+C80+C86+C85</f>
        <v>78653885</v>
      </c>
      <c r="D87" s="23">
        <f>+D64+D68+D73+D76+D80+D86+D85</f>
        <v>211462293</v>
      </c>
      <c r="E87" s="24">
        <f>+E64+E68+E73+E76+E80+E86+E85</f>
        <v>290116178</v>
      </c>
    </row>
    <row r="88" spans="1:5" s="25" customFormat="1" ht="25.5" customHeight="1">
      <c r="A88" s="49" t="s">
        <v>214</v>
      </c>
      <c r="B88" s="50" t="s">
        <v>215</v>
      </c>
      <c r="C88" s="251">
        <f>+C63+C87</f>
        <v>610208299</v>
      </c>
      <c r="D88" s="23">
        <f>+D63+D87</f>
        <v>541582620</v>
      </c>
      <c r="E88" s="24">
        <f>+E63+E87</f>
        <v>1151790919</v>
      </c>
    </row>
    <row r="89" spans="1:3" s="25" customFormat="1" ht="83.25" customHeight="1">
      <c r="A89" s="51"/>
      <c r="B89" s="52"/>
      <c r="C89" s="53"/>
    </row>
    <row r="90" spans="1:5" ht="16.5" customHeight="1">
      <c r="A90" s="279" t="s">
        <v>216</v>
      </c>
      <c r="B90" s="279"/>
      <c r="C90" s="279"/>
      <c r="D90" s="279"/>
      <c r="E90" s="279"/>
    </row>
    <row r="91" spans="1:5" s="55" customFormat="1" ht="16.5" customHeight="1">
      <c r="A91" s="283" t="s">
        <v>217</v>
      </c>
      <c r="B91" s="283"/>
      <c r="C91" s="54"/>
      <c r="E91" s="54" t="str">
        <f>E2</f>
        <v>Forintban!</v>
      </c>
    </row>
    <row r="92" spans="1:5" ht="12.75" customHeight="1">
      <c r="A92" s="280" t="s">
        <v>41</v>
      </c>
      <c r="B92" s="281" t="s">
        <v>218</v>
      </c>
      <c r="C92" s="282" t="str">
        <f>+CONCATENATE(LEFT(ÖSSZEFÜGGÉSEK!A6,4),". évi")</f>
        <v>2017. évi</v>
      </c>
      <c r="D92" s="282"/>
      <c r="E92" s="282"/>
    </row>
    <row r="93" spans="1:5" ht="24">
      <c r="A93" s="280"/>
      <c r="B93" s="281"/>
      <c r="C93" s="14" t="s">
        <v>43</v>
      </c>
      <c r="D93" s="15" t="s">
        <v>219</v>
      </c>
      <c r="E93" s="16" t="str">
        <f>+CONCATENATE(LEFT(ÖSSZEFÜGGÉSEK!A6,4),".03.31.",CHAR(10),"Módosítás utáni")</f>
        <v>2017.03.31.
Módosítás utáni</v>
      </c>
    </row>
    <row r="94" spans="1:5" s="20" customFormat="1" ht="12" customHeight="1">
      <c r="A94" s="56" t="s">
        <v>45</v>
      </c>
      <c r="B94" s="57" t="s">
        <v>46</v>
      </c>
      <c r="C94" s="57" t="s">
        <v>47</v>
      </c>
      <c r="D94" s="57" t="s">
        <v>48</v>
      </c>
      <c r="E94" s="19" t="s">
        <v>49</v>
      </c>
    </row>
    <row r="95" spans="1:5" ht="12" customHeight="1">
      <c r="A95" s="59" t="s">
        <v>50</v>
      </c>
      <c r="B95" s="60" t="s">
        <v>220</v>
      </c>
      <c r="C95" s="256">
        <f>C96+C97+C98+C99+C100+C113</f>
        <v>559117951</v>
      </c>
      <c r="D95" s="61">
        <f>D96+D97+D98+D99+D100+D113</f>
        <v>541582620</v>
      </c>
      <c r="E95" s="62">
        <f>E96+E97+E98+E99+E100+E113</f>
        <v>1100700571</v>
      </c>
    </row>
    <row r="96" spans="1:5" ht="12" customHeight="1">
      <c r="A96" s="63" t="s">
        <v>52</v>
      </c>
      <c r="B96" s="64" t="s">
        <v>221</v>
      </c>
      <c r="C96" s="257">
        <v>272532270</v>
      </c>
      <c r="D96" s="65">
        <v>217186303</v>
      </c>
      <c r="E96" s="66">
        <f aca="true" t="shared" si="2" ref="E96:E129">C96+D96</f>
        <v>489718573</v>
      </c>
    </row>
    <row r="97" spans="1:5" ht="12" customHeight="1">
      <c r="A97" s="30" t="s">
        <v>54</v>
      </c>
      <c r="B97" s="67" t="s">
        <v>222</v>
      </c>
      <c r="C97" s="253">
        <v>55866679</v>
      </c>
      <c r="D97" s="32">
        <v>24194678</v>
      </c>
      <c r="E97" s="40">
        <f t="shared" si="2"/>
        <v>80061357</v>
      </c>
    </row>
    <row r="98" spans="1:5" ht="12" customHeight="1">
      <c r="A98" s="30" t="s">
        <v>56</v>
      </c>
      <c r="B98" s="67" t="s">
        <v>223</v>
      </c>
      <c r="C98" s="254">
        <v>183799002</v>
      </c>
      <c r="D98" s="37">
        <v>45210704</v>
      </c>
      <c r="E98" s="68">
        <f t="shared" si="2"/>
        <v>229009706</v>
      </c>
    </row>
    <row r="99" spans="1:5" ht="12" customHeight="1">
      <c r="A99" s="30" t="s">
        <v>58</v>
      </c>
      <c r="B99" s="69" t="s">
        <v>224</v>
      </c>
      <c r="C99" s="254">
        <v>18800000</v>
      </c>
      <c r="D99" s="37"/>
      <c r="E99" s="68">
        <f t="shared" si="2"/>
        <v>18800000</v>
      </c>
    </row>
    <row r="100" spans="1:5" ht="12" customHeight="1">
      <c r="A100" s="30" t="s">
        <v>225</v>
      </c>
      <c r="B100" s="70" t="s">
        <v>226</v>
      </c>
      <c r="C100" s="254">
        <v>8120000</v>
      </c>
      <c r="D100" s="37">
        <v>-600000</v>
      </c>
      <c r="E100" s="68">
        <f t="shared" si="2"/>
        <v>7520000</v>
      </c>
    </row>
    <row r="101" spans="1:5" ht="12" customHeight="1">
      <c r="A101" s="30" t="s">
        <v>62</v>
      </c>
      <c r="B101" s="67" t="s">
        <v>227</v>
      </c>
      <c r="C101" s="254"/>
      <c r="D101" s="37"/>
      <c r="E101" s="68">
        <f t="shared" si="2"/>
        <v>0</v>
      </c>
    </row>
    <row r="102" spans="1:5" ht="12" customHeight="1">
      <c r="A102" s="30" t="s">
        <v>228</v>
      </c>
      <c r="B102" s="71" t="s">
        <v>229</v>
      </c>
      <c r="C102" s="254"/>
      <c r="D102" s="37"/>
      <c r="E102" s="68">
        <f t="shared" si="2"/>
        <v>0</v>
      </c>
    </row>
    <row r="103" spans="1:5" ht="12" customHeight="1">
      <c r="A103" s="30" t="s">
        <v>230</v>
      </c>
      <c r="B103" s="71" t="s">
        <v>231</v>
      </c>
      <c r="C103" s="254">
        <v>3000000</v>
      </c>
      <c r="D103" s="37"/>
      <c r="E103" s="68">
        <f t="shared" si="2"/>
        <v>3000000</v>
      </c>
    </row>
    <row r="104" spans="1:5" ht="12" customHeight="1">
      <c r="A104" s="30" t="s">
        <v>232</v>
      </c>
      <c r="B104" s="72" t="s">
        <v>233</v>
      </c>
      <c r="C104" s="254"/>
      <c r="D104" s="37"/>
      <c r="E104" s="68">
        <f t="shared" si="2"/>
        <v>0</v>
      </c>
    </row>
    <row r="105" spans="1:5" ht="12" customHeight="1">
      <c r="A105" s="30" t="s">
        <v>234</v>
      </c>
      <c r="B105" s="73" t="s">
        <v>235</v>
      </c>
      <c r="C105" s="254"/>
      <c r="D105" s="37"/>
      <c r="E105" s="68">
        <f t="shared" si="2"/>
        <v>0</v>
      </c>
    </row>
    <row r="106" spans="1:5" ht="12" customHeight="1">
      <c r="A106" s="30" t="s">
        <v>236</v>
      </c>
      <c r="B106" s="73" t="s">
        <v>237</v>
      </c>
      <c r="C106" s="254"/>
      <c r="D106" s="37"/>
      <c r="E106" s="68">
        <f t="shared" si="2"/>
        <v>0</v>
      </c>
    </row>
    <row r="107" spans="1:5" ht="12" customHeight="1">
      <c r="A107" s="30" t="s">
        <v>238</v>
      </c>
      <c r="B107" s="72" t="s">
        <v>239</v>
      </c>
      <c r="C107" s="254">
        <v>5120000</v>
      </c>
      <c r="D107" s="37"/>
      <c r="E107" s="68">
        <f t="shared" si="2"/>
        <v>5120000</v>
      </c>
    </row>
    <row r="108" spans="1:5" ht="12" customHeight="1">
      <c r="A108" s="30" t="s">
        <v>240</v>
      </c>
      <c r="B108" s="72" t="s">
        <v>241</v>
      </c>
      <c r="C108" s="254"/>
      <c r="D108" s="37"/>
      <c r="E108" s="68">
        <f t="shared" si="2"/>
        <v>0</v>
      </c>
    </row>
    <row r="109" spans="1:5" ht="12" customHeight="1">
      <c r="A109" s="30" t="s">
        <v>242</v>
      </c>
      <c r="B109" s="73" t="s">
        <v>243</v>
      </c>
      <c r="C109" s="254"/>
      <c r="D109" s="37"/>
      <c r="E109" s="68">
        <f t="shared" si="2"/>
        <v>0</v>
      </c>
    </row>
    <row r="110" spans="1:5" ht="12" customHeight="1">
      <c r="A110" s="74" t="s">
        <v>244</v>
      </c>
      <c r="B110" s="71" t="s">
        <v>245</v>
      </c>
      <c r="C110" s="254"/>
      <c r="D110" s="37"/>
      <c r="E110" s="68">
        <f t="shared" si="2"/>
        <v>0</v>
      </c>
    </row>
    <row r="111" spans="1:5" ht="12" customHeight="1">
      <c r="A111" s="30" t="s">
        <v>246</v>
      </c>
      <c r="B111" s="71" t="s">
        <v>247</v>
      </c>
      <c r="C111" s="254"/>
      <c r="D111" s="37"/>
      <c r="E111" s="68">
        <f t="shared" si="2"/>
        <v>0</v>
      </c>
    </row>
    <row r="112" spans="1:5" ht="12" customHeight="1">
      <c r="A112" s="34" t="s">
        <v>248</v>
      </c>
      <c r="B112" s="71" t="s">
        <v>249</v>
      </c>
      <c r="C112" s="254"/>
      <c r="D112" s="37">
        <v>-600000</v>
      </c>
      <c r="E112" s="68">
        <f t="shared" si="2"/>
        <v>-600000</v>
      </c>
    </row>
    <row r="113" spans="1:5" ht="12" customHeight="1">
      <c r="A113" s="30" t="s">
        <v>250</v>
      </c>
      <c r="B113" s="69" t="s">
        <v>251</v>
      </c>
      <c r="C113" s="253">
        <f>SUM(C114:C115)</f>
        <v>20000000</v>
      </c>
      <c r="D113" s="253">
        <f>SUM(D114:D115)</f>
        <v>255590935</v>
      </c>
      <c r="E113" s="40">
        <f t="shared" si="2"/>
        <v>275590935</v>
      </c>
    </row>
    <row r="114" spans="1:5" ht="12" customHeight="1">
      <c r="A114" s="30" t="s">
        <v>252</v>
      </c>
      <c r="B114" s="67" t="s">
        <v>253</v>
      </c>
      <c r="C114" s="253">
        <v>20000000</v>
      </c>
      <c r="D114" s="32">
        <v>255590935</v>
      </c>
      <c r="E114" s="40">
        <f t="shared" si="2"/>
        <v>275590935</v>
      </c>
    </row>
    <row r="115" spans="1:5" ht="12" customHeight="1">
      <c r="A115" s="75" t="s">
        <v>254</v>
      </c>
      <c r="B115" s="76" t="s">
        <v>255</v>
      </c>
      <c r="C115" s="258"/>
      <c r="D115" s="77"/>
      <c r="E115" s="78">
        <f t="shared" si="2"/>
        <v>0</v>
      </c>
    </row>
    <row r="116" spans="1:5" ht="12" customHeight="1">
      <c r="A116" s="79" t="s">
        <v>64</v>
      </c>
      <c r="B116" s="80" t="s">
        <v>256</v>
      </c>
      <c r="C116" s="259">
        <f>+C117+C119+C121</f>
        <v>35941000</v>
      </c>
      <c r="D116" s="23">
        <f>+D117+D119+D121</f>
        <v>0</v>
      </c>
      <c r="E116" s="81">
        <f>+E117+E119+E121</f>
        <v>35941000</v>
      </c>
    </row>
    <row r="117" spans="1:5" ht="12" customHeight="1">
      <c r="A117" s="26" t="s">
        <v>66</v>
      </c>
      <c r="B117" s="67" t="s">
        <v>257</v>
      </c>
      <c r="C117" s="252">
        <v>29671000</v>
      </c>
      <c r="D117" s="82"/>
      <c r="E117" s="29">
        <f t="shared" si="2"/>
        <v>29671000</v>
      </c>
    </row>
    <row r="118" spans="1:5" ht="12" customHeight="1">
      <c r="A118" s="26" t="s">
        <v>68</v>
      </c>
      <c r="B118" s="83" t="s">
        <v>258</v>
      </c>
      <c r="C118" s="252"/>
      <c r="D118" s="82"/>
      <c r="E118" s="29">
        <f t="shared" si="2"/>
        <v>0</v>
      </c>
    </row>
    <row r="119" spans="1:5" ht="12" customHeight="1">
      <c r="A119" s="26" t="s">
        <v>70</v>
      </c>
      <c r="B119" s="83" t="s">
        <v>259</v>
      </c>
      <c r="C119" s="253">
        <v>6270000</v>
      </c>
      <c r="D119" s="84"/>
      <c r="E119" s="40">
        <f t="shared" si="2"/>
        <v>6270000</v>
      </c>
    </row>
    <row r="120" spans="1:5" ht="12" customHeight="1">
      <c r="A120" s="26" t="s">
        <v>72</v>
      </c>
      <c r="B120" s="83" t="s">
        <v>260</v>
      </c>
      <c r="C120" s="260"/>
      <c r="D120" s="84"/>
      <c r="E120" s="40">
        <f t="shared" si="2"/>
        <v>0</v>
      </c>
    </row>
    <row r="121" spans="1:5" ht="12" customHeight="1">
      <c r="A121" s="26" t="s">
        <v>74</v>
      </c>
      <c r="B121" s="35" t="s">
        <v>261</v>
      </c>
      <c r="C121" s="260"/>
      <c r="D121" s="84"/>
      <c r="E121" s="40">
        <f t="shared" si="2"/>
        <v>0</v>
      </c>
    </row>
    <row r="122" spans="1:5" ht="12" customHeight="1">
      <c r="A122" s="26" t="s">
        <v>76</v>
      </c>
      <c r="B122" s="33" t="s">
        <v>262</v>
      </c>
      <c r="C122" s="260"/>
      <c r="D122" s="84"/>
      <c r="E122" s="40">
        <f t="shared" si="2"/>
        <v>0</v>
      </c>
    </row>
    <row r="123" spans="1:5" ht="12" customHeight="1">
      <c r="A123" s="26" t="s">
        <v>263</v>
      </c>
      <c r="B123" s="85" t="s">
        <v>264</v>
      </c>
      <c r="C123" s="260"/>
      <c r="D123" s="84"/>
      <c r="E123" s="40">
        <f t="shared" si="2"/>
        <v>0</v>
      </c>
    </row>
    <row r="124" spans="1:5" ht="22.5">
      <c r="A124" s="26" t="s">
        <v>265</v>
      </c>
      <c r="B124" s="73" t="s">
        <v>237</v>
      </c>
      <c r="C124" s="260"/>
      <c r="D124" s="84"/>
      <c r="E124" s="40">
        <f t="shared" si="2"/>
        <v>0</v>
      </c>
    </row>
    <row r="125" spans="1:5" ht="12" customHeight="1">
      <c r="A125" s="26" t="s">
        <v>266</v>
      </c>
      <c r="B125" s="73" t="s">
        <v>267</v>
      </c>
      <c r="C125" s="260"/>
      <c r="D125" s="84"/>
      <c r="E125" s="40">
        <f t="shared" si="2"/>
        <v>0</v>
      </c>
    </row>
    <row r="126" spans="1:5" ht="12" customHeight="1">
      <c r="A126" s="26" t="s">
        <v>268</v>
      </c>
      <c r="B126" s="73" t="s">
        <v>269</v>
      </c>
      <c r="C126" s="260"/>
      <c r="D126" s="84"/>
      <c r="E126" s="40">
        <f t="shared" si="2"/>
        <v>0</v>
      </c>
    </row>
    <row r="127" spans="1:5" ht="12" customHeight="1">
      <c r="A127" s="26" t="s">
        <v>270</v>
      </c>
      <c r="B127" s="73" t="s">
        <v>243</v>
      </c>
      <c r="C127" s="260"/>
      <c r="D127" s="84"/>
      <c r="E127" s="40">
        <f t="shared" si="2"/>
        <v>0</v>
      </c>
    </row>
    <row r="128" spans="1:5" ht="12" customHeight="1">
      <c r="A128" s="26" t="s">
        <v>271</v>
      </c>
      <c r="B128" s="73" t="s">
        <v>272</v>
      </c>
      <c r="C128" s="260"/>
      <c r="D128" s="84"/>
      <c r="E128" s="40">
        <f t="shared" si="2"/>
        <v>0</v>
      </c>
    </row>
    <row r="129" spans="1:5" ht="22.5">
      <c r="A129" s="74" t="s">
        <v>273</v>
      </c>
      <c r="B129" s="73" t="s">
        <v>274</v>
      </c>
      <c r="C129" s="261"/>
      <c r="D129" s="86"/>
      <c r="E129" s="68">
        <f t="shared" si="2"/>
        <v>0</v>
      </c>
    </row>
    <row r="130" spans="1:5" ht="12" customHeight="1">
      <c r="A130" s="21" t="s">
        <v>78</v>
      </c>
      <c r="B130" s="22" t="s">
        <v>275</v>
      </c>
      <c r="C130" s="251">
        <f>+C95+C116</f>
        <v>595058951</v>
      </c>
      <c r="D130" s="87">
        <f>+D95+D116</f>
        <v>541582620</v>
      </c>
      <c r="E130" s="24">
        <f>+E95+E116</f>
        <v>1136641571</v>
      </c>
    </row>
    <row r="131" spans="1:5" ht="12" customHeight="1">
      <c r="A131" s="21" t="s">
        <v>276</v>
      </c>
      <c r="B131" s="22" t="s">
        <v>277</v>
      </c>
      <c r="C131" s="251">
        <f>+C132+C133+C134</f>
        <v>0</v>
      </c>
      <c r="D131" s="87">
        <f>+D132+D133+D134</f>
        <v>0</v>
      </c>
      <c r="E131" s="24">
        <f>+E132+E133+E134</f>
        <v>0</v>
      </c>
    </row>
    <row r="132" spans="1:5" ht="12" customHeight="1">
      <c r="A132" s="26" t="s">
        <v>94</v>
      </c>
      <c r="B132" s="83" t="s">
        <v>278</v>
      </c>
      <c r="C132" s="260"/>
      <c r="D132" s="84"/>
      <c r="E132" s="40">
        <f aca="true" t="shared" si="3" ref="E132:E154">C132+D132</f>
        <v>0</v>
      </c>
    </row>
    <row r="133" spans="1:5" ht="12" customHeight="1">
      <c r="A133" s="26" t="s">
        <v>96</v>
      </c>
      <c r="B133" s="83" t="s">
        <v>279</v>
      </c>
      <c r="C133" s="260"/>
      <c r="D133" s="84"/>
      <c r="E133" s="40">
        <f t="shared" si="3"/>
        <v>0</v>
      </c>
    </row>
    <row r="134" spans="1:5" ht="12" customHeight="1">
      <c r="A134" s="74" t="s">
        <v>98</v>
      </c>
      <c r="B134" s="83" t="s">
        <v>280</v>
      </c>
      <c r="C134" s="260"/>
      <c r="D134" s="84"/>
      <c r="E134" s="40">
        <f t="shared" si="3"/>
        <v>0</v>
      </c>
    </row>
    <row r="135" spans="1:5" ht="12" customHeight="1">
      <c r="A135" s="21" t="s">
        <v>108</v>
      </c>
      <c r="B135" s="22" t="s">
        <v>281</v>
      </c>
      <c r="C135" s="251">
        <f>SUM(C136:C141)</f>
        <v>0</v>
      </c>
      <c r="D135" s="87">
        <f>SUM(D136:D141)</f>
        <v>0</v>
      </c>
      <c r="E135" s="24">
        <f>SUM(E136:E141)</f>
        <v>0</v>
      </c>
    </row>
    <row r="136" spans="1:5" ht="12" customHeight="1">
      <c r="A136" s="26" t="s">
        <v>110</v>
      </c>
      <c r="B136" s="88" t="s">
        <v>282</v>
      </c>
      <c r="C136" s="260"/>
      <c r="D136" s="84"/>
      <c r="E136" s="40">
        <f t="shared" si="3"/>
        <v>0</v>
      </c>
    </row>
    <row r="137" spans="1:5" ht="12" customHeight="1">
      <c r="A137" s="26" t="s">
        <v>112</v>
      </c>
      <c r="B137" s="88" t="s">
        <v>283</v>
      </c>
      <c r="C137" s="260"/>
      <c r="D137" s="84"/>
      <c r="E137" s="40">
        <f t="shared" si="3"/>
        <v>0</v>
      </c>
    </row>
    <row r="138" spans="1:5" ht="12" customHeight="1">
      <c r="A138" s="26" t="s">
        <v>114</v>
      </c>
      <c r="B138" s="88" t="s">
        <v>284</v>
      </c>
      <c r="C138" s="260"/>
      <c r="D138" s="84"/>
      <c r="E138" s="40">
        <f t="shared" si="3"/>
        <v>0</v>
      </c>
    </row>
    <row r="139" spans="1:5" ht="12" customHeight="1">
      <c r="A139" s="26" t="s">
        <v>116</v>
      </c>
      <c r="B139" s="88" t="s">
        <v>285</v>
      </c>
      <c r="C139" s="260"/>
      <c r="D139" s="84"/>
      <c r="E139" s="40">
        <f t="shared" si="3"/>
        <v>0</v>
      </c>
    </row>
    <row r="140" spans="1:5" ht="12" customHeight="1">
      <c r="A140" s="26" t="s">
        <v>118</v>
      </c>
      <c r="B140" s="88" t="s">
        <v>286</v>
      </c>
      <c r="C140" s="260"/>
      <c r="D140" s="84"/>
      <c r="E140" s="40">
        <f t="shared" si="3"/>
        <v>0</v>
      </c>
    </row>
    <row r="141" spans="1:5" ht="12" customHeight="1">
      <c r="A141" s="74" t="s">
        <v>120</v>
      </c>
      <c r="B141" s="88" t="s">
        <v>287</v>
      </c>
      <c r="C141" s="260"/>
      <c r="D141" s="84"/>
      <c r="E141" s="40">
        <f t="shared" si="3"/>
        <v>0</v>
      </c>
    </row>
    <row r="142" spans="1:5" ht="12" customHeight="1">
      <c r="A142" s="21" t="s">
        <v>132</v>
      </c>
      <c r="B142" s="22" t="s">
        <v>288</v>
      </c>
      <c r="C142" s="251">
        <f>+C143+C144+C145+C146</f>
        <v>15149348</v>
      </c>
      <c r="D142" s="87">
        <f>+D143+D144+D145+D146</f>
        <v>0</v>
      </c>
      <c r="E142" s="24">
        <f>+E143+E144+E145+E146</f>
        <v>15149348</v>
      </c>
    </row>
    <row r="143" spans="1:5" ht="12" customHeight="1">
      <c r="A143" s="26" t="s">
        <v>134</v>
      </c>
      <c r="B143" s="88" t="s">
        <v>289</v>
      </c>
      <c r="C143" s="260"/>
      <c r="D143" s="84"/>
      <c r="E143" s="40">
        <f t="shared" si="3"/>
        <v>0</v>
      </c>
    </row>
    <row r="144" spans="1:5" ht="12" customHeight="1">
      <c r="A144" s="26" t="s">
        <v>136</v>
      </c>
      <c r="B144" s="88" t="s">
        <v>290</v>
      </c>
      <c r="C144" s="260">
        <v>15149348</v>
      </c>
      <c r="D144" s="84"/>
      <c r="E144" s="40">
        <f t="shared" si="3"/>
        <v>15149348</v>
      </c>
    </row>
    <row r="145" spans="1:5" ht="12" customHeight="1">
      <c r="A145" s="26" t="s">
        <v>138</v>
      </c>
      <c r="B145" s="88" t="s">
        <v>291</v>
      </c>
      <c r="C145" s="260"/>
      <c r="D145" s="84"/>
      <c r="E145" s="40">
        <f t="shared" si="3"/>
        <v>0</v>
      </c>
    </row>
    <row r="146" spans="1:5" ht="12" customHeight="1">
      <c r="A146" s="74" t="s">
        <v>140</v>
      </c>
      <c r="B146" s="89" t="s">
        <v>292</v>
      </c>
      <c r="C146" s="260"/>
      <c r="D146" s="84"/>
      <c r="E146" s="40">
        <f t="shared" si="3"/>
        <v>0</v>
      </c>
    </row>
    <row r="147" spans="1:5" ht="12" customHeight="1">
      <c r="A147" s="21" t="s">
        <v>293</v>
      </c>
      <c r="B147" s="22" t="s">
        <v>294</v>
      </c>
      <c r="C147" s="262">
        <f>SUM(C148:C152)</f>
        <v>0</v>
      </c>
      <c r="D147" s="90">
        <f>SUM(D148:D152)</f>
        <v>0</v>
      </c>
      <c r="E147" s="91">
        <f>SUM(E148:E152)</f>
        <v>0</v>
      </c>
    </row>
    <row r="148" spans="1:5" ht="12" customHeight="1">
      <c r="A148" s="26" t="s">
        <v>146</v>
      </c>
      <c r="B148" s="88" t="s">
        <v>295</v>
      </c>
      <c r="C148" s="260"/>
      <c r="D148" s="84"/>
      <c r="E148" s="40">
        <f t="shared" si="3"/>
        <v>0</v>
      </c>
    </row>
    <row r="149" spans="1:5" ht="12" customHeight="1">
      <c r="A149" s="26" t="s">
        <v>148</v>
      </c>
      <c r="B149" s="88" t="s">
        <v>296</v>
      </c>
      <c r="C149" s="260"/>
      <c r="D149" s="84"/>
      <c r="E149" s="40">
        <f t="shared" si="3"/>
        <v>0</v>
      </c>
    </row>
    <row r="150" spans="1:5" ht="12" customHeight="1">
      <c r="A150" s="26" t="s">
        <v>150</v>
      </c>
      <c r="B150" s="88" t="s">
        <v>297</v>
      </c>
      <c r="C150" s="260"/>
      <c r="D150" s="84"/>
      <c r="E150" s="40">
        <f t="shared" si="3"/>
        <v>0</v>
      </c>
    </row>
    <row r="151" spans="1:5" ht="12" customHeight="1">
      <c r="A151" s="26" t="s">
        <v>152</v>
      </c>
      <c r="B151" s="88" t="s">
        <v>298</v>
      </c>
      <c r="C151" s="260"/>
      <c r="D151" s="84"/>
      <c r="E151" s="40">
        <f t="shared" si="3"/>
        <v>0</v>
      </c>
    </row>
    <row r="152" spans="1:5" ht="12" customHeight="1">
      <c r="A152" s="26" t="s">
        <v>299</v>
      </c>
      <c r="B152" s="88" t="s">
        <v>300</v>
      </c>
      <c r="C152" s="260"/>
      <c r="D152" s="84"/>
      <c r="E152" s="68">
        <f t="shared" si="3"/>
        <v>0</v>
      </c>
    </row>
    <row r="153" spans="1:5" ht="12" customHeight="1">
      <c r="A153" s="21" t="s">
        <v>154</v>
      </c>
      <c r="B153" s="22" t="s">
        <v>301</v>
      </c>
      <c r="C153" s="263"/>
      <c r="D153" s="92"/>
      <c r="E153" s="93">
        <f t="shared" si="3"/>
        <v>0</v>
      </c>
    </row>
    <row r="154" spans="1:5" ht="12" customHeight="1">
      <c r="A154" s="21" t="s">
        <v>302</v>
      </c>
      <c r="B154" s="22" t="s">
        <v>303</v>
      </c>
      <c r="C154" s="263"/>
      <c r="D154" s="92"/>
      <c r="E154" s="29">
        <f t="shared" si="3"/>
        <v>0</v>
      </c>
    </row>
    <row r="155" spans="1:9" ht="15" customHeight="1">
      <c r="A155" s="21" t="s">
        <v>304</v>
      </c>
      <c r="B155" s="22" t="s">
        <v>305</v>
      </c>
      <c r="C155" s="264">
        <f>+C131+C135+C142+C147+C153+C154</f>
        <v>15149348</v>
      </c>
      <c r="D155" s="94">
        <f>+D131+D135+D142+D147+D153+D154</f>
        <v>0</v>
      </c>
      <c r="E155" s="95">
        <f>+E131+E135+E142+E147+E153+E154</f>
        <v>15149348</v>
      </c>
      <c r="F155" s="96"/>
      <c r="G155" s="97"/>
      <c r="H155" s="97"/>
      <c r="I155" s="97"/>
    </row>
    <row r="156" spans="1:5" s="25" customFormat="1" ht="12.75" customHeight="1">
      <c r="A156" s="98" t="s">
        <v>306</v>
      </c>
      <c r="B156" s="99" t="s">
        <v>307</v>
      </c>
      <c r="C156" s="264">
        <f>+C130+C155</f>
        <v>610208299</v>
      </c>
      <c r="D156" s="94">
        <f>+D130+D155</f>
        <v>541582620</v>
      </c>
      <c r="E156" s="95">
        <f>+E130+E155</f>
        <v>1151790919</v>
      </c>
    </row>
    <row r="157" ht="7.5" customHeight="1"/>
    <row r="158" spans="1:5" ht="15.75">
      <c r="A158" s="277" t="s">
        <v>308</v>
      </c>
      <c r="B158" s="277"/>
      <c r="C158" s="277"/>
      <c r="D158" s="277"/>
      <c r="E158" s="277"/>
    </row>
    <row r="159" spans="1:5" ht="15" customHeight="1">
      <c r="A159" s="278" t="s">
        <v>309</v>
      </c>
      <c r="B159" s="278"/>
      <c r="C159" s="100"/>
      <c r="E159" s="100" t="str">
        <f>E91</f>
        <v>Forintban!</v>
      </c>
    </row>
    <row r="160" spans="1:5" ht="25.5" customHeight="1">
      <c r="A160" s="21">
        <v>1</v>
      </c>
      <c r="B160" s="101" t="s">
        <v>310</v>
      </c>
      <c r="C160" s="102">
        <f>+C63-C130</f>
        <v>-63504537</v>
      </c>
      <c r="D160" s="23">
        <f>+D63-D130</f>
        <v>-211462293</v>
      </c>
      <c r="E160" s="24">
        <f>+E63-E130</f>
        <v>-274966830</v>
      </c>
    </row>
    <row r="161" spans="1:5" ht="32.25" customHeight="1">
      <c r="A161" s="21" t="s">
        <v>64</v>
      </c>
      <c r="B161" s="101" t="s">
        <v>311</v>
      </c>
      <c r="C161" s="23">
        <f>+C87-C155</f>
        <v>63504537</v>
      </c>
      <c r="D161" s="23">
        <f>+D87-D155</f>
        <v>211462293</v>
      </c>
      <c r="E161" s="24">
        <f>+E87-E155</f>
        <v>274966830</v>
      </c>
    </row>
  </sheetData>
  <sheetProtection/>
  <mergeCells count="12">
    <mergeCell ref="B92:B93"/>
    <mergeCell ref="C92:E92"/>
    <mergeCell ref="A158:E158"/>
    <mergeCell ref="A159:B159"/>
    <mergeCell ref="A1:E1"/>
    <mergeCell ref="A2:B2"/>
    <mergeCell ref="A3:A4"/>
    <mergeCell ref="B3:B4"/>
    <mergeCell ref="C3:E3"/>
    <mergeCell ref="A90:E90"/>
    <mergeCell ref="A91:B91"/>
    <mergeCell ref="A92:A93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1" r:id="rId1"/>
  <headerFooter alignWithMargins="0">
    <oddHeader xml:space="preserve">&amp;C&amp;"Times New Roman CE,Félkövér"&amp;12Elek Város Önkormányzat
2017. ÉVI KÖLTSÉGVETÉS  KÖTELEZŐ FELADATAINAK ÖSSZEVONT MÓDOSÍTOTT MÉRLEGE&amp;R&amp;"Times New Roman CE,Félkövér dőlt"&amp;11 2. melléklet
 "1.2. melléklet" </oddHeader>
  </headerFooter>
  <rowBreaks count="2" manualBreakCount="2">
    <brk id="75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30" zoomScaleNormal="130" zoomScaleSheetLayoutView="100" workbookViewId="0" topLeftCell="A1">
      <selection activeCell="B1" sqref="B1:I1"/>
    </sheetView>
  </sheetViews>
  <sheetFormatPr defaultColWidth="9.00390625" defaultRowHeight="12.75"/>
  <cols>
    <col min="1" max="1" width="6.875" style="103" customWidth="1"/>
    <col min="2" max="2" width="48.00390625" style="104" customWidth="1"/>
    <col min="3" max="5" width="15.50390625" style="103" customWidth="1"/>
    <col min="6" max="6" width="55.125" style="103" customWidth="1"/>
    <col min="7" max="9" width="15.50390625" style="103" customWidth="1"/>
    <col min="10" max="10" width="4.875" style="103" customWidth="1"/>
    <col min="11" max="16384" width="9.375" style="103" customWidth="1"/>
  </cols>
  <sheetData>
    <row r="1" spans="2:10" ht="39.75" customHeight="1">
      <c r="B1" s="285" t="s">
        <v>313</v>
      </c>
      <c r="C1" s="285"/>
      <c r="D1" s="285"/>
      <c r="E1" s="285"/>
      <c r="F1" s="285"/>
      <c r="G1" s="285"/>
      <c r="H1" s="285"/>
      <c r="I1" s="285"/>
      <c r="J1" s="286" t="s">
        <v>480</v>
      </c>
    </row>
    <row r="2" spans="7:10" ht="13.5">
      <c r="G2" s="105"/>
      <c r="H2" s="105"/>
      <c r="I2" s="105"/>
      <c r="J2" s="286"/>
    </row>
    <row r="3" spans="1:10" ht="18" customHeight="1">
      <c r="A3" s="287" t="s">
        <v>41</v>
      </c>
      <c r="B3" s="288" t="s">
        <v>314</v>
      </c>
      <c r="C3" s="288"/>
      <c r="D3" s="288"/>
      <c r="E3" s="288"/>
      <c r="F3" s="287" t="s">
        <v>315</v>
      </c>
      <c r="G3" s="287"/>
      <c r="H3" s="287"/>
      <c r="I3" s="287"/>
      <c r="J3" s="286"/>
    </row>
    <row r="4" spans="1:10" s="110" customFormat="1" ht="35.25" customHeight="1">
      <c r="A4" s="287"/>
      <c r="B4" s="106" t="s">
        <v>316</v>
      </c>
      <c r="C4" s="107" t="str">
        <f>+CONCATENATE('1.sz.mell.'!C3," eredeti előirányzat")</f>
        <v>2017. évi eredeti előirányzat</v>
      </c>
      <c r="D4" s="108" t="str">
        <f>+CONCATENATE('1.sz.mell.'!C3," 1. sz. módosítás (±)")</f>
        <v>2017. évi 1. sz. módosítás (±)</v>
      </c>
      <c r="E4" s="108" t="str">
        <f>+CONCATENATE(LEFT('1.sz.mell.'!C3,4),".03.31. Módisítás után")</f>
        <v>2017.03.31. Módisítás után</v>
      </c>
      <c r="F4" s="106" t="s">
        <v>316</v>
      </c>
      <c r="G4" s="107" t="str">
        <f>+C4</f>
        <v>2017. évi eredeti előirányzat</v>
      </c>
      <c r="H4" s="107" t="str">
        <f>+D4</f>
        <v>2017. évi 1. sz. módosítás (±)</v>
      </c>
      <c r="I4" s="109" t="str">
        <f>+E4</f>
        <v>2017.03.31. Módisítás után</v>
      </c>
      <c r="J4" s="286"/>
    </row>
    <row r="5" spans="1:10" s="116" customFormat="1" ht="12" customHeight="1">
      <c r="A5" s="111" t="s">
        <v>45</v>
      </c>
      <c r="B5" s="112" t="s">
        <v>46</v>
      </c>
      <c r="C5" s="113" t="s">
        <v>47</v>
      </c>
      <c r="D5" s="114" t="s">
        <v>48</v>
      </c>
      <c r="E5" s="114" t="s">
        <v>49</v>
      </c>
      <c r="F5" s="112" t="s">
        <v>317</v>
      </c>
      <c r="G5" s="113" t="s">
        <v>318</v>
      </c>
      <c r="H5" s="113" t="s">
        <v>319</v>
      </c>
      <c r="I5" s="115" t="s">
        <v>320</v>
      </c>
      <c r="J5" s="286"/>
    </row>
    <row r="6" spans="1:10" ht="12.75" customHeight="1">
      <c r="A6" s="117" t="s">
        <v>50</v>
      </c>
      <c r="B6" s="118" t="s">
        <v>321</v>
      </c>
      <c r="C6" s="119">
        <v>406399386</v>
      </c>
      <c r="D6" s="119">
        <v>1547919</v>
      </c>
      <c r="E6" s="120">
        <f>C6+D6</f>
        <v>407947305</v>
      </c>
      <c r="F6" s="118" t="s">
        <v>322</v>
      </c>
      <c r="G6" s="265">
        <v>275942723</v>
      </c>
      <c r="H6" s="119">
        <v>217186303</v>
      </c>
      <c r="I6" s="121">
        <f>G6+H6</f>
        <v>493129026</v>
      </c>
      <c r="J6" s="286"/>
    </row>
    <row r="7" spans="1:10" ht="12.75" customHeight="1">
      <c r="A7" s="122" t="s">
        <v>64</v>
      </c>
      <c r="B7" s="123" t="s">
        <v>323</v>
      </c>
      <c r="C7" s="124">
        <v>303600</v>
      </c>
      <c r="D7" s="124">
        <v>328572408</v>
      </c>
      <c r="E7" s="120">
        <f aca="true" t="shared" si="0" ref="E7:E16">C7+D7</f>
        <v>328876008</v>
      </c>
      <c r="F7" s="123" t="s">
        <v>222</v>
      </c>
      <c r="G7" s="269">
        <v>56678289</v>
      </c>
      <c r="H7" s="124">
        <v>24194678</v>
      </c>
      <c r="I7" s="121">
        <f aca="true" t="shared" si="1" ref="I7:I17">G7+H7</f>
        <v>80872967</v>
      </c>
      <c r="J7" s="286"/>
    </row>
    <row r="8" spans="1:10" ht="12.75" customHeight="1">
      <c r="A8" s="122" t="s">
        <v>78</v>
      </c>
      <c r="B8" s="123" t="s">
        <v>324</v>
      </c>
      <c r="C8" s="124"/>
      <c r="D8" s="124"/>
      <c r="E8" s="120">
        <f t="shared" si="0"/>
        <v>0</v>
      </c>
      <c r="F8" s="123" t="s">
        <v>325</v>
      </c>
      <c r="G8" s="269">
        <v>199915501</v>
      </c>
      <c r="H8" s="124">
        <v>45210704</v>
      </c>
      <c r="I8" s="121">
        <f t="shared" si="1"/>
        <v>245126205</v>
      </c>
      <c r="J8" s="286"/>
    </row>
    <row r="9" spans="1:10" ht="12.75" customHeight="1">
      <c r="A9" s="122" t="s">
        <v>276</v>
      </c>
      <c r="B9" s="123" t="s">
        <v>326</v>
      </c>
      <c r="C9" s="124">
        <v>55000000</v>
      </c>
      <c r="D9" s="124"/>
      <c r="E9" s="120">
        <f t="shared" si="0"/>
        <v>55000000</v>
      </c>
      <c r="F9" s="123" t="s">
        <v>224</v>
      </c>
      <c r="G9" s="269">
        <v>18800000</v>
      </c>
      <c r="H9" s="124"/>
      <c r="I9" s="121">
        <f t="shared" si="1"/>
        <v>18800000</v>
      </c>
      <c r="J9" s="286"/>
    </row>
    <row r="10" spans="1:10" ht="12.75" customHeight="1">
      <c r="A10" s="122" t="s">
        <v>108</v>
      </c>
      <c r="B10" s="125" t="s">
        <v>327</v>
      </c>
      <c r="C10" s="124">
        <v>86771371</v>
      </c>
      <c r="D10" s="124"/>
      <c r="E10" s="120">
        <f t="shared" si="0"/>
        <v>86771371</v>
      </c>
      <c r="F10" s="123" t="s">
        <v>226</v>
      </c>
      <c r="G10" s="269">
        <v>14104000</v>
      </c>
      <c r="H10" s="124">
        <v>-600000</v>
      </c>
      <c r="I10" s="121">
        <f t="shared" si="1"/>
        <v>13504000</v>
      </c>
      <c r="J10" s="286"/>
    </row>
    <row r="11" spans="1:10" ht="12.75" customHeight="1">
      <c r="A11" s="122" t="s">
        <v>132</v>
      </c>
      <c r="B11" s="123" t="s">
        <v>328</v>
      </c>
      <c r="C11" s="126"/>
      <c r="D11" s="126"/>
      <c r="E11" s="120">
        <f t="shared" si="0"/>
        <v>0</v>
      </c>
      <c r="F11" s="123" t="s">
        <v>251</v>
      </c>
      <c r="G11" s="269">
        <v>20000000</v>
      </c>
      <c r="H11" s="124">
        <v>255590935</v>
      </c>
      <c r="I11" s="121">
        <f t="shared" si="1"/>
        <v>275590935</v>
      </c>
      <c r="J11" s="286"/>
    </row>
    <row r="12" spans="1:10" ht="12.75" customHeight="1">
      <c r="A12" s="122" t="s">
        <v>293</v>
      </c>
      <c r="B12" s="123" t="s">
        <v>329</v>
      </c>
      <c r="C12" s="124"/>
      <c r="D12" s="124"/>
      <c r="E12" s="120">
        <f t="shared" si="0"/>
        <v>0</v>
      </c>
      <c r="F12" s="127"/>
      <c r="G12" s="269"/>
      <c r="H12" s="124"/>
      <c r="I12" s="121">
        <f t="shared" si="1"/>
        <v>0</v>
      </c>
      <c r="J12" s="286"/>
    </row>
    <row r="13" spans="1:10" ht="12.75" customHeight="1">
      <c r="A13" s="122" t="s">
        <v>154</v>
      </c>
      <c r="B13" s="127"/>
      <c r="C13" s="124"/>
      <c r="D13" s="124"/>
      <c r="E13" s="120">
        <f t="shared" si="0"/>
        <v>0</v>
      </c>
      <c r="F13" s="127"/>
      <c r="G13" s="269"/>
      <c r="H13" s="124"/>
      <c r="I13" s="121">
        <f t="shared" si="1"/>
        <v>0</v>
      </c>
      <c r="J13" s="286"/>
    </row>
    <row r="14" spans="1:10" ht="12.75" customHeight="1">
      <c r="A14" s="122" t="s">
        <v>302</v>
      </c>
      <c r="B14" s="128"/>
      <c r="C14" s="126"/>
      <c r="D14" s="126"/>
      <c r="E14" s="120">
        <f t="shared" si="0"/>
        <v>0</v>
      </c>
      <c r="F14" s="127"/>
      <c r="G14" s="269"/>
      <c r="H14" s="124"/>
      <c r="I14" s="121">
        <f t="shared" si="1"/>
        <v>0</v>
      </c>
      <c r="J14" s="286"/>
    </row>
    <row r="15" spans="1:10" ht="12.75" customHeight="1">
      <c r="A15" s="122" t="s">
        <v>304</v>
      </c>
      <c r="B15" s="127"/>
      <c r="C15" s="124"/>
      <c r="D15" s="124"/>
      <c r="E15" s="120">
        <f t="shared" si="0"/>
        <v>0</v>
      </c>
      <c r="F15" s="127"/>
      <c r="G15" s="269"/>
      <c r="H15" s="124"/>
      <c r="I15" s="121">
        <f t="shared" si="1"/>
        <v>0</v>
      </c>
      <c r="J15" s="286"/>
    </row>
    <row r="16" spans="1:10" ht="12.75" customHeight="1">
      <c r="A16" s="122" t="s">
        <v>306</v>
      </c>
      <c r="B16" s="127"/>
      <c r="C16" s="124"/>
      <c r="D16" s="124"/>
      <c r="E16" s="120">
        <f t="shared" si="0"/>
        <v>0</v>
      </c>
      <c r="F16" s="127"/>
      <c r="G16" s="269"/>
      <c r="H16" s="124"/>
      <c r="I16" s="121">
        <f t="shared" si="1"/>
        <v>0</v>
      </c>
      <c r="J16" s="286"/>
    </row>
    <row r="17" spans="1:10" ht="12.75" customHeight="1">
      <c r="A17" s="122" t="s">
        <v>330</v>
      </c>
      <c r="B17" s="129"/>
      <c r="C17" s="130"/>
      <c r="D17" s="130"/>
      <c r="E17" s="131"/>
      <c r="F17" s="127"/>
      <c r="G17" s="272"/>
      <c r="H17" s="130"/>
      <c r="I17" s="121">
        <f t="shared" si="1"/>
        <v>0</v>
      </c>
      <c r="J17" s="286"/>
    </row>
    <row r="18" spans="1:10" ht="21">
      <c r="A18" s="132" t="s">
        <v>331</v>
      </c>
      <c r="B18" s="133" t="s">
        <v>332</v>
      </c>
      <c r="C18" s="134">
        <f>SUM(C6:C17)</f>
        <v>548474357</v>
      </c>
      <c r="D18" s="134">
        <f>SUM(D6:D17)</f>
        <v>330120327</v>
      </c>
      <c r="E18" s="134">
        <f>SUM(E6:E17)</f>
        <v>878594684</v>
      </c>
      <c r="F18" s="133" t="s">
        <v>333</v>
      </c>
      <c r="G18" s="268">
        <f>SUM(G6:G17)</f>
        <v>585440513</v>
      </c>
      <c r="H18" s="134">
        <f>SUM(H6:H17)</f>
        <v>541582620</v>
      </c>
      <c r="I18" s="135">
        <f>SUM(I6:I17)</f>
        <v>1127023133</v>
      </c>
      <c r="J18" s="286"/>
    </row>
    <row r="19" spans="1:10" ht="12.75" customHeight="1">
      <c r="A19" s="136" t="s">
        <v>334</v>
      </c>
      <c r="B19" s="137" t="s">
        <v>335</v>
      </c>
      <c r="C19" s="138">
        <f>+C20+C21+C22+C23</f>
        <v>52115504</v>
      </c>
      <c r="D19" s="138">
        <f>+D20+D21+D22+D23</f>
        <v>211462293</v>
      </c>
      <c r="E19" s="138">
        <f>+E20+E21+E22+E23</f>
        <v>263577797</v>
      </c>
      <c r="F19" s="123" t="s">
        <v>336</v>
      </c>
      <c r="G19" s="266"/>
      <c r="H19" s="139"/>
      <c r="I19" s="140">
        <f>G19+H19</f>
        <v>0</v>
      </c>
      <c r="J19" s="286"/>
    </row>
    <row r="20" spans="1:10" ht="12.75" customHeight="1">
      <c r="A20" s="122" t="s">
        <v>337</v>
      </c>
      <c r="B20" s="123" t="s">
        <v>338</v>
      </c>
      <c r="C20" s="124">
        <v>52115504</v>
      </c>
      <c r="D20" s="124">
        <v>211462293</v>
      </c>
      <c r="E20" s="141">
        <f>C20+D20</f>
        <v>263577797</v>
      </c>
      <c r="F20" s="123" t="s">
        <v>339</v>
      </c>
      <c r="G20" s="269"/>
      <c r="H20" s="124"/>
      <c r="I20" s="142">
        <f aca="true" t="shared" si="2" ref="I20:I28">G20+H20</f>
        <v>0</v>
      </c>
      <c r="J20" s="286"/>
    </row>
    <row r="21" spans="1:10" ht="12.75" customHeight="1">
      <c r="A21" s="122" t="s">
        <v>340</v>
      </c>
      <c r="B21" s="123" t="s">
        <v>341</v>
      </c>
      <c r="C21" s="124"/>
      <c r="D21" s="124"/>
      <c r="E21" s="141">
        <f>C21+D21</f>
        <v>0</v>
      </c>
      <c r="F21" s="123" t="s">
        <v>342</v>
      </c>
      <c r="G21" s="269"/>
      <c r="H21" s="124"/>
      <c r="I21" s="142">
        <f t="shared" si="2"/>
        <v>0</v>
      </c>
      <c r="J21" s="286"/>
    </row>
    <row r="22" spans="1:10" ht="12.75" customHeight="1">
      <c r="A22" s="122" t="s">
        <v>343</v>
      </c>
      <c r="B22" s="123" t="s">
        <v>344</v>
      </c>
      <c r="C22" s="124"/>
      <c r="D22" s="124"/>
      <c r="E22" s="141">
        <f>C22+D22</f>
        <v>0</v>
      </c>
      <c r="F22" s="123" t="s">
        <v>345</v>
      </c>
      <c r="G22" s="269"/>
      <c r="H22" s="124"/>
      <c r="I22" s="142">
        <f t="shared" si="2"/>
        <v>0</v>
      </c>
      <c r="J22" s="286"/>
    </row>
    <row r="23" spans="1:10" ht="12.75" customHeight="1">
      <c r="A23" s="122" t="s">
        <v>346</v>
      </c>
      <c r="B23" s="123" t="s">
        <v>347</v>
      </c>
      <c r="C23" s="124"/>
      <c r="D23" s="124"/>
      <c r="E23" s="141">
        <f>C23+D23</f>
        <v>0</v>
      </c>
      <c r="F23" s="137" t="s">
        <v>348</v>
      </c>
      <c r="G23" s="269"/>
      <c r="H23" s="124"/>
      <c r="I23" s="142">
        <f t="shared" si="2"/>
        <v>0</v>
      </c>
      <c r="J23" s="286"/>
    </row>
    <row r="24" spans="1:10" ht="12.75" customHeight="1">
      <c r="A24" s="122" t="s">
        <v>349</v>
      </c>
      <c r="B24" s="123" t="s">
        <v>350</v>
      </c>
      <c r="C24" s="143">
        <f>+C25+C26</f>
        <v>0</v>
      </c>
      <c r="D24" s="143">
        <f>+D25+D26</f>
        <v>0</v>
      </c>
      <c r="E24" s="143">
        <f>+E25+E26</f>
        <v>0</v>
      </c>
      <c r="F24" s="123" t="s">
        <v>351</v>
      </c>
      <c r="G24" s="269"/>
      <c r="H24" s="124"/>
      <c r="I24" s="142">
        <f t="shared" si="2"/>
        <v>0</v>
      </c>
      <c r="J24" s="286"/>
    </row>
    <row r="25" spans="1:10" ht="12.75" customHeight="1">
      <c r="A25" s="136" t="s">
        <v>352</v>
      </c>
      <c r="B25" s="137" t="s">
        <v>353</v>
      </c>
      <c r="C25" s="139"/>
      <c r="D25" s="139"/>
      <c r="E25" s="144">
        <f>C25+D25</f>
        <v>0</v>
      </c>
      <c r="F25" s="118" t="s">
        <v>291</v>
      </c>
      <c r="G25" s="266"/>
      <c r="H25" s="139"/>
      <c r="I25" s="140">
        <f t="shared" si="2"/>
        <v>0</v>
      </c>
      <c r="J25" s="286"/>
    </row>
    <row r="26" spans="1:10" ht="12.75" customHeight="1">
      <c r="A26" s="122" t="s">
        <v>354</v>
      </c>
      <c r="B26" s="123" t="s">
        <v>355</v>
      </c>
      <c r="C26" s="124"/>
      <c r="D26" s="124"/>
      <c r="E26" s="141">
        <f>C26+D26</f>
        <v>0</v>
      </c>
      <c r="F26" s="123" t="s">
        <v>301</v>
      </c>
      <c r="G26" s="269"/>
      <c r="H26" s="124"/>
      <c r="I26" s="142">
        <f t="shared" si="2"/>
        <v>0</v>
      </c>
      <c r="J26" s="286"/>
    </row>
    <row r="27" spans="1:10" ht="12.75" customHeight="1">
      <c r="A27" s="122" t="s">
        <v>356</v>
      </c>
      <c r="B27" s="123" t="s">
        <v>357</v>
      </c>
      <c r="C27" s="124"/>
      <c r="D27" s="124"/>
      <c r="E27" s="141">
        <f>C27+D27</f>
        <v>0</v>
      </c>
      <c r="F27" s="123" t="s">
        <v>303</v>
      </c>
      <c r="G27" s="269"/>
      <c r="H27" s="124"/>
      <c r="I27" s="142">
        <f t="shared" si="2"/>
        <v>0</v>
      </c>
      <c r="J27" s="286"/>
    </row>
    <row r="28" spans="1:10" ht="12.75" customHeight="1">
      <c r="A28" s="136" t="s">
        <v>358</v>
      </c>
      <c r="B28" s="137" t="s">
        <v>211</v>
      </c>
      <c r="C28" s="139"/>
      <c r="D28" s="139"/>
      <c r="E28" s="144">
        <f>C28+D28</f>
        <v>0</v>
      </c>
      <c r="F28" s="145"/>
      <c r="G28" s="266">
        <v>15149348</v>
      </c>
      <c r="H28" s="139"/>
      <c r="I28" s="140">
        <f t="shared" si="2"/>
        <v>15149348</v>
      </c>
      <c r="J28" s="286"/>
    </row>
    <row r="29" spans="1:10" ht="24" customHeight="1">
      <c r="A29" s="132" t="s">
        <v>359</v>
      </c>
      <c r="B29" s="133" t="s">
        <v>360</v>
      </c>
      <c r="C29" s="134">
        <f>+C19+C24+C27+C28</f>
        <v>52115504</v>
      </c>
      <c r="D29" s="134">
        <f>+D19+D24+D27+D28</f>
        <v>211462293</v>
      </c>
      <c r="E29" s="146">
        <f>+E19+E24+E27+E28</f>
        <v>263577797</v>
      </c>
      <c r="F29" s="133" t="s">
        <v>361</v>
      </c>
      <c r="G29" s="268">
        <f>SUM(G19:G28)</f>
        <v>15149348</v>
      </c>
      <c r="H29" s="134">
        <f>SUM(H19:H28)</f>
        <v>0</v>
      </c>
      <c r="I29" s="135">
        <f>SUM(I19:I28)</f>
        <v>15149348</v>
      </c>
      <c r="J29" s="286"/>
    </row>
    <row r="30" spans="1:10" ht="12.75">
      <c r="A30" s="132" t="s">
        <v>362</v>
      </c>
      <c r="B30" s="147" t="s">
        <v>363</v>
      </c>
      <c r="C30" s="274">
        <f>+C18+C29</f>
        <v>600589861</v>
      </c>
      <c r="D30" s="148">
        <f>+D18+D29</f>
        <v>541582620</v>
      </c>
      <c r="E30" s="149">
        <f>+E18+E29</f>
        <v>1142172481</v>
      </c>
      <c r="F30" s="147" t="s">
        <v>364</v>
      </c>
      <c r="G30" s="274">
        <f>+G18+G29</f>
        <v>600589861</v>
      </c>
      <c r="H30" s="148">
        <f>+H18+H29</f>
        <v>541582620</v>
      </c>
      <c r="I30" s="149">
        <f>+I18+I29</f>
        <v>1142172481</v>
      </c>
      <c r="J30" s="286"/>
    </row>
    <row r="31" spans="1:10" ht="12.75">
      <c r="A31" s="132" t="s">
        <v>365</v>
      </c>
      <c r="B31" s="147" t="s">
        <v>366</v>
      </c>
      <c r="C31" s="148">
        <f>IF(C18-G18&lt;0,G18-C18,"-")</f>
        <v>36966156</v>
      </c>
      <c r="D31" s="148">
        <f>IF(D18-H18&lt;0,H18-D18,"-")</f>
        <v>211462293</v>
      </c>
      <c r="E31" s="149">
        <f>IF(E18-I18&lt;0,I18-E18,"-")</f>
        <v>248428449</v>
      </c>
      <c r="F31" s="147" t="s">
        <v>367</v>
      </c>
      <c r="G31" s="148" t="str">
        <f>IF(C18-G18&gt;0,C18-G18,"-")</f>
        <v>-</v>
      </c>
      <c r="H31" s="148" t="str">
        <f>IF(D18-H18&gt;0,D18-H18,"-")</f>
        <v>-</v>
      </c>
      <c r="I31" s="149" t="str">
        <f>IF(E18-I18&gt;0,E18-I18,"-")</f>
        <v>-</v>
      </c>
      <c r="J31" s="286"/>
    </row>
    <row r="32" spans="1:10" ht="12.75">
      <c r="A32" s="132" t="s">
        <v>368</v>
      </c>
      <c r="B32" s="147" t="s">
        <v>369</v>
      </c>
      <c r="C32" s="148" t="str">
        <f>IF(C30-G30&lt;0,G30-C30,"-")</f>
        <v>-</v>
      </c>
      <c r="D32" s="148" t="str">
        <f>IF(D30-H30&lt;0,H30-D30,"-")</f>
        <v>-</v>
      </c>
      <c r="E32" s="148" t="str">
        <f>IF(E30-I30&lt;0,I30-E30,"-")</f>
        <v>-</v>
      </c>
      <c r="F32" s="147" t="s">
        <v>370</v>
      </c>
      <c r="G32" s="148" t="str">
        <f>IF(C30-G30&gt;0,C30-G30,"-")</f>
        <v>-</v>
      </c>
      <c r="H32" s="148" t="str">
        <f>IF(D30-H30&gt;0,D30-H30,"-")</f>
        <v>-</v>
      </c>
      <c r="I32" s="150" t="str">
        <f>IF(E30-I30&gt;0,E30-I30,"-")</f>
        <v>-</v>
      </c>
      <c r="J32" s="286"/>
    </row>
    <row r="33" spans="2:6" ht="18.75">
      <c r="B33" s="284"/>
      <c r="C33" s="284"/>
      <c r="D33" s="284"/>
      <c r="E33" s="284"/>
      <c r="F33" s="284"/>
    </row>
  </sheetData>
  <sheetProtection/>
  <mergeCells count="6">
    <mergeCell ref="B33:F33"/>
    <mergeCell ref="B1:I1"/>
    <mergeCell ref="J1:J32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SheetLayoutView="115" zoomScalePageLayoutView="0" workbookViewId="0" topLeftCell="A1">
      <selection activeCell="F42" sqref="F42"/>
    </sheetView>
  </sheetViews>
  <sheetFormatPr defaultColWidth="9.00390625" defaultRowHeight="12.75"/>
  <cols>
    <col min="1" max="1" width="6.875" style="103" customWidth="1"/>
    <col min="2" max="2" width="49.875" style="104" customWidth="1"/>
    <col min="3" max="5" width="15.50390625" style="103" customWidth="1"/>
    <col min="6" max="6" width="49.875" style="103" customWidth="1"/>
    <col min="7" max="9" width="15.50390625" style="103" customWidth="1"/>
    <col min="10" max="10" width="4.875" style="103" customWidth="1"/>
    <col min="11" max="16384" width="9.375" style="103" customWidth="1"/>
  </cols>
  <sheetData>
    <row r="1" spans="2:10" ht="12.75" customHeight="1">
      <c r="B1" s="285" t="s">
        <v>371</v>
      </c>
      <c r="C1" s="285"/>
      <c r="D1" s="285"/>
      <c r="E1" s="285"/>
      <c r="F1" s="285"/>
      <c r="G1" s="285"/>
      <c r="H1" s="285"/>
      <c r="I1" s="285"/>
      <c r="J1" s="286" t="s">
        <v>481</v>
      </c>
    </row>
    <row r="2" spans="7:10" ht="13.5">
      <c r="G2" s="105"/>
      <c r="H2" s="105"/>
      <c r="I2" s="105"/>
      <c r="J2" s="286"/>
    </row>
    <row r="3" spans="1:10" ht="13.5" customHeight="1">
      <c r="A3" s="287" t="s">
        <v>41</v>
      </c>
      <c r="B3" s="288" t="s">
        <v>314</v>
      </c>
      <c r="C3" s="288"/>
      <c r="D3" s="288"/>
      <c r="E3" s="288"/>
      <c r="F3" s="287" t="s">
        <v>315</v>
      </c>
      <c r="G3" s="287"/>
      <c r="H3" s="287"/>
      <c r="I3" s="287"/>
      <c r="J3" s="286"/>
    </row>
    <row r="4" spans="1:10" s="110" customFormat="1" ht="24">
      <c r="A4" s="287"/>
      <c r="B4" s="106" t="s">
        <v>316</v>
      </c>
      <c r="C4" s="107" t="str">
        <f>+CONCATENATE('1.sz.mell.'!C3," eredeti előirányzat")</f>
        <v>2017. évi eredeti előirányzat</v>
      </c>
      <c r="D4" s="108" t="str">
        <f>+CONCATENATE('1.sz.mell.'!C3," 1. sz. módosítás (±)")</f>
        <v>2017. évi 1. sz. módosítás (±)</v>
      </c>
      <c r="E4" s="108" t="str">
        <f>+CONCATENATE(LEFT('1.sz.mell.'!C3,4),".03.31. Módisítás után")</f>
        <v>2017.03.31. Módisítás után</v>
      </c>
      <c r="F4" s="106" t="s">
        <v>316</v>
      </c>
      <c r="G4" s="107" t="str">
        <f>+C4</f>
        <v>2017. évi eredeti előirányzat</v>
      </c>
      <c r="H4" s="107" t="str">
        <f>+D4</f>
        <v>2017. évi 1. sz. módosítás (±)</v>
      </c>
      <c r="I4" s="109" t="str">
        <f>+E4</f>
        <v>2017.03.31. Módisítás után</v>
      </c>
      <c r="J4" s="286"/>
    </row>
    <row r="5" spans="1:10" s="110" customFormat="1" ht="12.75">
      <c r="A5" s="111" t="s">
        <v>45</v>
      </c>
      <c r="B5" s="112" t="s">
        <v>46</v>
      </c>
      <c r="C5" s="113" t="s">
        <v>47</v>
      </c>
      <c r="D5" s="114" t="s">
        <v>48</v>
      </c>
      <c r="E5" s="114" t="s">
        <v>49</v>
      </c>
      <c r="F5" s="112" t="s">
        <v>317</v>
      </c>
      <c r="G5" s="113" t="s">
        <v>318</v>
      </c>
      <c r="H5" s="113" t="s">
        <v>319</v>
      </c>
      <c r="I5" s="115" t="s">
        <v>320</v>
      </c>
      <c r="J5" s="286"/>
    </row>
    <row r="6" spans="1:10" ht="12.75" customHeight="1">
      <c r="A6" s="117" t="s">
        <v>50</v>
      </c>
      <c r="B6" s="118" t="s">
        <v>372</v>
      </c>
      <c r="C6" s="119"/>
      <c r="D6" s="119"/>
      <c r="E6" s="120">
        <f>C6+D6</f>
        <v>0</v>
      </c>
      <c r="F6" s="118" t="s">
        <v>257</v>
      </c>
      <c r="G6" s="265">
        <v>29671000</v>
      </c>
      <c r="H6" s="151"/>
      <c r="I6" s="152">
        <f>G6+H6</f>
        <v>29671000</v>
      </c>
      <c r="J6" s="286"/>
    </row>
    <row r="7" spans="1:10" ht="12.75">
      <c r="A7" s="122" t="s">
        <v>64</v>
      </c>
      <c r="B7" s="123" t="s">
        <v>373</v>
      </c>
      <c r="C7" s="124"/>
      <c r="D7" s="124"/>
      <c r="E7" s="120">
        <f aca="true" t="shared" si="0" ref="E7:E16">C7+D7</f>
        <v>0</v>
      </c>
      <c r="F7" s="123" t="s">
        <v>374</v>
      </c>
      <c r="G7" s="269"/>
      <c r="H7" s="124"/>
      <c r="I7" s="142">
        <f aca="true" t="shared" si="1" ref="I7:I29">G7+H7</f>
        <v>0</v>
      </c>
      <c r="J7" s="286"/>
    </row>
    <row r="8" spans="1:10" ht="12.75" customHeight="1">
      <c r="A8" s="122" t="s">
        <v>78</v>
      </c>
      <c r="B8" s="123" t="s">
        <v>375</v>
      </c>
      <c r="C8" s="124"/>
      <c r="D8" s="124"/>
      <c r="E8" s="120">
        <f t="shared" si="0"/>
        <v>0</v>
      </c>
      <c r="F8" s="123" t="s">
        <v>259</v>
      </c>
      <c r="G8" s="269">
        <v>6270000</v>
      </c>
      <c r="H8" s="124"/>
      <c r="I8" s="142">
        <f t="shared" si="1"/>
        <v>6270000</v>
      </c>
      <c r="J8" s="286"/>
    </row>
    <row r="9" spans="1:10" ht="12.75" customHeight="1">
      <c r="A9" s="122" t="s">
        <v>276</v>
      </c>
      <c r="B9" s="123" t="s">
        <v>376</v>
      </c>
      <c r="C9" s="124"/>
      <c r="D9" s="124"/>
      <c r="E9" s="120">
        <f t="shared" si="0"/>
        <v>0</v>
      </c>
      <c r="F9" s="123" t="s">
        <v>377</v>
      </c>
      <c r="G9" s="269"/>
      <c r="H9" s="124"/>
      <c r="I9" s="142">
        <f t="shared" si="1"/>
        <v>0</v>
      </c>
      <c r="J9" s="286"/>
    </row>
    <row r="10" spans="1:10" ht="12.75" customHeight="1">
      <c r="A10" s="122" t="s">
        <v>108</v>
      </c>
      <c r="B10" s="123" t="s">
        <v>378</v>
      </c>
      <c r="C10" s="124"/>
      <c r="D10" s="124"/>
      <c r="E10" s="120">
        <f t="shared" si="0"/>
        <v>0</v>
      </c>
      <c r="F10" s="123" t="s">
        <v>261</v>
      </c>
      <c r="G10" s="269">
        <v>2854000</v>
      </c>
      <c r="H10" s="124"/>
      <c r="I10" s="142">
        <f t="shared" si="1"/>
        <v>2854000</v>
      </c>
      <c r="J10" s="286"/>
    </row>
    <row r="11" spans="1:10" ht="12.75" customHeight="1">
      <c r="A11" s="122" t="s">
        <v>132</v>
      </c>
      <c r="B11" s="123" t="s">
        <v>379</v>
      </c>
      <c r="C11" s="126"/>
      <c r="D11" s="126"/>
      <c r="E11" s="120">
        <f t="shared" si="0"/>
        <v>0</v>
      </c>
      <c r="F11" s="153"/>
      <c r="G11" s="269"/>
      <c r="H11" s="124"/>
      <c r="I11" s="142">
        <f t="shared" si="1"/>
        <v>0</v>
      </c>
      <c r="J11" s="286"/>
    </row>
    <row r="12" spans="1:10" ht="12.75" customHeight="1">
      <c r="A12" s="122" t="s">
        <v>293</v>
      </c>
      <c r="B12" s="127"/>
      <c r="C12" s="124"/>
      <c r="D12" s="124"/>
      <c r="E12" s="120">
        <f t="shared" si="0"/>
        <v>0</v>
      </c>
      <c r="F12" s="153"/>
      <c r="G12" s="269"/>
      <c r="H12" s="124"/>
      <c r="I12" s="142">
        <f t="shared" si="1"/>
        <v>0</v>
      </c>
      <c r="J12" s="286"/>
    </row>
    <row r="13" spans="1:10" ht="12.75" customHeight="1">
      <c r="A13" s="122" t="s">
        <v>154</v>
      </c>
      <c r="B13" s="127"/>
      <c r="C13" s="124"/>
      <c r="D13" s="124"/>
      <c r="E13" s="120">
        <f t="shared" si="0"/>
        <v>0</v>
      </c>
      <c r="F13" s="153"/>
      <c r="G13" s="269"/>
      <c r="H13" s="124"/>
      <c r="I13" s="142">
        <f t="shared" si="1"/>
        <v>0</v>
      </c>
      <c r="J13" s="286"/>
    </row>
    <row r="14" spans="1:10" ht="12.75" customHeight="1">
      <c r="A14" s="122" t="s">
        <v>302</v>
      </c>
      <c r="B14" s="154"/>
      <c r="C14" s="126"/>
      <c r="D14" s="126"/>
      <c r="E14" s="120">
        <f t="shared" si="0"/>
        <v>0</v>
      </c>
      <c r="F14" s="153"/>
      <c r="G14" s="269"/>
      <c r="H14" s="124"/>
      <c r="I14" s="142">
        <f t="shared" si="1"/>
        <v>0</v>
      </c>
      <c r="J14" s="286"/>
    </row>
    <row r="15" spans="1:10" ht="12.75">
      <c r="A15" s="122" t="s">
        <v>304</v>
      </c>
      <c r="B15" s="127"/>
      <c r="C15" s="126"/>
      <c r="D15" s="126"/>
      <c r="E15" s="120">
        <f t="shared" si="0"/>
        <v>0</v>
      </c>
      <c r="F15" s="153"/>
      <c r="G15" s="269"/>
      <c r="H15" s="124"/>
      <c r="I15" s="142">
        <f t="shared" si="1"/>
        <v>0</v>
      </c>
      <c r="J15" s="286"/>
    </row>
    <row r="16" spans="1:10" ht="12.75" customHeight="1">
      <c r="A16" s="136" t="s">
        <v>306</v>
      </c>
      <c r="B16" s="145"/>
      <c r="C16" s="155"/>
      <c r="D16" s="155"/>
      <c r="E16" s="120">
        <f t="shared" si="0"/>
        <v>0</v>
      </c>
      <c r="F16" s="137" t="s">
        <v>251</v>
      </c>
      <c r="G16" s="266"/>
      <c r="H16" s="139"/>
      <c r="I16" s="140">
        <f t="shared" si="1"/>
        <v>0</v>
      </c>
      <c r="J16" s="286"/>
    </row>
    <row r="17" spans="1:10" ht="15.75" customHeight="1">
      <c r="A17" s="132" t="s">
        <v>330</v>
      </c>
      <c r="B17" s="133" t="s">
        <v>380</v>
      </c>
      <c r="C17" s="134">
        <f>+C6+C8+C9+C11+C12+C13+C14+C15+C16</f>
        <v>0</v>
      </c>
      <c r="D17" s="134">
        <f>+D6+D8+D9+D11+D12+D13+D14+D15+D16</f>
        <v>0</v>
      </c>
      <c r="E17" s="134">
        <f>+E6+E8+E9+E11+E12+E13+E14+E15+E16</f>
        <v>0</v>
      </c>
      <c r="F17" s="133" t="s">
        <v>381</v>
      </c>
      <c r="G17" s="268">
        <f>+G6+G8+G10+G11+G12+G13+G14+G15+G16</f>
        <v>38795000</v>
      </c>
      <c r="H17" s="134">
        <f>+H6+H8+H10+H11+H12+H13+H14+H15+H16</f>
        <v>0</v>
      </c>
      <c r="I17" s="135">
        <f>+I6+I8+I10+I11+I12+I13+I14+I15+I16</f>
        <v>38795000</v>
      </c>
      <c r="J17" s="286"/>
    </row>
    <row r="18" spans="1:10" ht="12.75" customHeight="1">
      <c r="A18" s="117" t="s">
        <v>331</v>
      </c>
      <c r="B18" s="156" t="s">
        <v>382</v>
      </c>
      <c r="C18" s="157">
        <f>SUM(C19:C23)</f>
        <v>38795000</v>
      </c>
      <c r="D18" s="157">
        <f>+D19+D20+D21+D22+D23</f>
        <v>0</v>
      </c>
      <c r="E18" s="157">
        <f>+E19+E20+E21+E22+E23</f>
        <v>38795000</v>
      </c>
      <c r="F18" s="123" t="s">
        <v>336</v>
      </c>
      <c r="G18" s="265"/>
      <c r="H18" s="119"/>
      <c r="I18" s="121">
        <f t="shared" si="1"/>
        <v>0</v>
      </c>
      <c r="J18" s="286"/>
    </row>
    <row r="19" spans="1:10" ht="12.75" customHeight="1">
      <c r="A19" s="122" t="s">
        <v>334</v>
      </c>
      <c r="B19" s="158" t="s">
        <v>383</v>
      </c>
      <c r="C19" s="124">
        <v>38795000</v>
      </c>
      <c r="D19" s="124"/>
      <c r="E19" s="141">
        <f aca="true" t="shared" si="2" ref="E19:E29">C19+D19</f>
        <v>38795000</v>
      </c>
      <c r="F19" s="123" t="s">
        <v>384</v>
      </c>
      <c r="G19" s="269"/>
      <c r="H19" s="124"/>
      <c r="I19" s="142">
        <f t="shared" si="1"/>
        <v>0</v>
      </c>
      <c r="J19" s="286"/>
    </row>
    <row r="20" spans="1:10" ht="12.75" customHeight="1">
      <c r="A20" s="117" t="s">
        <v>337</v>
      </c>
      <c r="B20" s="158" t="s">
        <v>385</v>
      </c>
      <c r="C20" s="124"/>
      <c r="D20" s="124"/>
      <c r="E20" s="141">
        <f t="shared" si="2"/>
        <v>0</v>
      </c>
      <c r="F20" s="123" t="s">
        <v>342</v>
      </c>
      <c r="G20" s="269"/>
      <c r="H20" s="124"/>
      <c r="I20" s="142">
        <f t="shared" si="1"/>
        <v>0</v>
      </c>
      <c r="J20" s="286"/>
    </row>
    <row r="21" spans="1:10" ht="12.75" customHeight="1">
      <c r="A21" s="122" t="s">
        <v>340</v>
      </c>
      <c r="B21" s="158" t="s">
        <v>386</v>
      </c>
      <c r="C21" s="124"/>
      <c r="D21" s="124"/>
      <c r="E21" s="141">
        <f t="shared" si="2"/>
        <v>0</v>
      </c>
      <c r="F21" s="123" t="s">
        <v>345</v>
      </c>
      <c r="G21" s="269"/>
      <c r="H21" s="124"/>
      <c r="I21" s="142">
        <f t="shared" si="1"/>
        <v>0</v>
      </c>
      <c r="J21" s="286"/>
    </row>
    <row r="22" spans="1:10" ht="12.75" customHeight="1">
      <c r="A22" s="117" t="s">
        <v>343</v>
      </c>
      <c r="B22" s="158" t="s">
        <v>387</v>
      </c>
      <c r="C22" s="124"/>
      <c r="D22" s="124"/>
      <c r="E22" s="141">
        <f t="shared" si="2"/>
        <v>0</v>
      </c>
      <c r="F22" s="137" t="s">
        <v>348</v>
      </c>
      <c r="G22" s="269"/>
      <c r="H22" s="124"/>
      <c r="I22" s="142">
        <f t="shared" si="1"/>
        <v>0</v>
      </c>
      <c r="J22" s="286"/>
    </row>
    <row r="23" spans="1:10" ht="12.75" customHeight="1">
      <c r="A23" s="122" t="s">
        <v>346</v>
      </c>
      <c r="B23" s="159" t="s">
        <v>388</v>
      </c>
      <c r="C23" s="124"/>
      <c r="D23" s="124"/>
      <c r="E23" s="141">
        <f t="shared" si="2"/>
        <v>0</v>
      </c>
      <c r="F23" s="123" t="s">
        <v>389</v>
      </c>
      <c r="G23" s="269"/>
      <c r="H23" s="124"/>
      <c r="I23" s="142">
        <f t="shared" si="1"/>
        <v>0</v>
      </c>
      <c r="J23" s="286"/>
    </row>
    <row r="24" spans="1:10" ht="12.75" customHeight="1">
      <c r="A24" s="117" t="s">
        <v>349</v>
      </c>
      <c r="B24" s="160" t="s">
        <v>390</v>
      </c>
      <c r="C24" s="143">
        <f>+C25+C26+C27+C28+C29</f>
        <v>0</v>
      </c>
      <c r="D24" s="143">
        <f>+D25+D26+D27+D28+D29</f>
        <v>0</v>
      </c>
      <c r="E24" s="143">
        <f>+E25+E26+E27+E28+E29</f>
        <v>0</v>
      </c>
      <c r="F24" s="118" t="s">
        <v>391</v>
      </c>
      <c r="G24" s="269"/>
      <c r="H24" s="124"/>
      <c r="I24" s="142">
        <f t="shared" si="1"/>
        <v>0</v>
      </c>
      <c r="J24" s="286"/>
    </row>
    <row r="25" spans="1:10" ht="12.75" customHeight="1">
      <c r="A25" s="122" t="s">
        <v>352</v>
      </c>
      <c r="B25" s="159" t="s">
        <v>392</v>
      </c>
      <c r="C25" s="124"/>
      <c r="D25" s="124"/>
      <c r="E25" s="141">
        <f t="shared" si="2"/>
        <v>0</v>
      </c>
      <c r="F25" s="118" t="s">
        <v>292</v>
      </c>
      <c r="G25" s="269"/>
      <c r="H25" s="124"/>
      <c r="I25" s="142">
        <f t="shared" si="1"/>
        <v>0</v>
      </c>
      <c r="J25" s="286"/>
    </row>
    <row r="26" spans="1:10" ht="12.75" customHeight="1">
      <c r="A26" s="117" t="s">
        <v>354</v>
      </c>
      <c r="B26" s="159" t="s">
        <v>393</v>
      </c>
      <c r="C26" s="124"/>
      <c r="D26" s="124"/>
      <c r="E26" s="141">
        <f t="shared" si="2"/>
        <v>0</v>
      </c>
      <c r="F26" s="161"/>
      <c r="G26" s="269"/>
      <c r="H26" s="124"/>
      <c r="I26" s="142">
        <f t="shared" si="1"/>
        <v>0</v>
      </c>
      <c r="J26" s="286"/>
    </row>
    <row r="27" spans="1:10" ht="12.75" customHeight="1">
      <c r="A27" s="122" t="s">
        <v>356</v>
      </c>
      <c r="B27" s="158" t="s">
        <v>394</v>
      </c>
      <c r="C27" s="124"/>
      <c r="D27" s="124"/>
      <c r="E27" s="141">
        <f t="shared" si="2"/>
        <v>0</v>
      </c>
      <c r="F27" s="161"/>
      <c r="G27" s="269"/>
      <c r="H27" s="124"/>
      <c r="I27" s="142">
        <f t="shared" si="1"/>
        <v>0</v>
      </c>
      <c r="J27" s="286"/>
    </row>
    <row r="28" spans="1:10" ht="12.75" customHeight="1">
      <c r="A28" s="117" t="s">
        <v>358</v>
      </c>
      <c r="B28" s="162" t="s">
        <v>395</v>
      </c>
      <c r="C28" s="124"/>
      <c r="D28" s="124"/>
      <c r="E28" s="141">
        <f t="shared" si="2"/>
        <v>0</v>
      </c>
      <c r="F28" s="127"/>
      <c r="G28" s="269"/>
      <c r="H28" s="124"/>
      <c r="I28" s="142">
        <f t="shared" si="1"/>
        <v>0</v>
      </c>
      <c r="J28" s="286"/>
    </row>
    <row r="29" spans="1:10" ht="12.75" customHeight="1">
      <c r="A29" s="122" t="s">
        <v>359</v>
      </c>
      <c r="B29" s="163" t="s">
        <v>396</v>
      </c>
      <c r="C29" s="124"/>
      <c r="D29" s="124"/>
      <c r="E29" s="141">
        <f t="shared" si="2"/>
        <v>0</v>
      </c>
      <c r="F29" s="161"/>
      <c r="G29" s="269"/>
      <c r="H29" s="124"/>
      <c r="I29" s="142">
        <f t="shared" si="1"/>
        <v>0</v>
      </c>
      <c r="J29" s="286"/>
    </row>
    <row r="30" spans="1:10" ht="21.75" customHeight="1">
      <c r="A30" s="132" t="s">
        <v>362</v>
      </c>
      <c r="B30" s="133" t="s">
        <v>397</v>
      </c>
      <c r="C30" s="134">
        <f>+C18+C24</f>
        <v>38795000</v>
      </c>
      <c r="D30" s="134">
        <f>+D18+D24</f>
        <v>0</v>
      </c>
      <c r="E30" s="134">
        <f>+E18+E24</f>
        <v>38795000</v>
      </c>
      <c r="F30" s="133" t="s">
        <v>398</v>
      </c>
      <c r="G30" s="268">
        <f>SUM(G18:G29)</f>
        <v>0</v>
      </c>
      <c r="H30" s="134">
        <f>SUM(H18:H29)</f>
        <v>0</v>
      </c>
      <c r="I30" s="135">
        <f>SUM(I18:I29)</f>
        <v>0</v>
      </c>
      <c r="J30" s="286"/>
    </row>
    <row r="31" spans="1:10" ht="12.75">
      <c r="A31" s="132" t="s">
        <v>365</v>
      </c>
      <c r="B31" s="147" t="s">
        <v>399</v>
      </c>
      <c r="C31" s="274">
        <f>+C17+C30</f>
        <v>38795000</v>
      </c>
      <c r="D31" s="148">
        <f>+D17+D30</f>
        <v>0</v>
      </c>
      <c r="E31" s="149">
        <f>+E17+E30</f>
        <v>38795000</v>
      </c>
      <c r="F31" s="147" t="s">
        <v>400</v>
      </c>
      <c r="G31" s="274">
        <f>+G17+G30</f>
        <v>38795000</v>
      </c>
      <c r="H31" s="148">
        <f>+H17+H30</f>
        <v>0</v>
      </c>
      <c r="I31" s="149">
        <f>+I17+I30</f>
        <v>38795000</v>
      </c>
      <c r="J31" s="286"/>
    </row>
    <row r="32" spans="1:10" ht="12.75">
      <c r="A32" s="132" t="s">
        <v>368</v>
      </c>
      <c r="B32" s="147" t="s">
        <v>366</v>
      </c>
      <c r="C32" s="148">
        <f>IF(C17-G17&lt;0,G17-C17,"-")</f>
        <v>38795000</v>
      </c>
      <c r="D32" s="148" t="str">
        <f>IF(D17-H17&lt;0,H17-D17,"-")</f>
        <v>-</v>
      </c>
      <c r="E32" s="149">
        <f>IF(E17-I17&lt;0,I17-E17,"-")</f>
        <v>38795000</v>
      </c>
      <c r="F32" s="147" t="s">
        <v>367</v>
      </c>
      <c r="G32" s="148" t="str">
        <f>IF(C17-G17&gt;0,C17-G17,"-")</f>
        <v>-</v>
      </c>
      <c r="H32" s="148" t="str">
        <f>IF(D17-H17&gt;0,D17-H17,"-")</f>
        <v>-</v>
      </c>
      <c r="I32" s="149" t="str">
        <f>IF(E17-I17&gt;0,E17-I17,"-")</f>
        <v>-</v>
      </c>
      <c r="J32" s="286"/>
    </row>
    <row r="33" spans="1:10" ht="12.75">
      <c r="A33" s="132" t="s">
        <v>401</v>
      </c>
      <c r="B33" s="147" t="s">
        <v>369</v>
      </c>
      <c r="C33" s="148" t="str">
        <f>IF(C31-G31&lt;0,G31-C31,"-")</f>
        <v>-</v>
      </c>
      <c r="D33" s="148" t="str">
        <f>IF(D31-H31&lt;0,H31-D31,"-")</f>
        <v>-</v>
      </c>
      <c r="E33" s="148" t="str">
        <f>IF(E31-I31&lt;0,I31-E31,"-")</f>
        <v>-</v>
      </c>
      <c r="F33" s="147" t="s">
        <v>370</v>
      </c>
      <c r="G33" s="148" t="str">
        <f>IF(C31-G31&gt;0,C31-G31,"-")</f>
        <v>-</v>
      </c>
      <c r="H33" s="148" t="str">
        <f>IF(D31-H31&gt;0,D31-H31,"-")</f>
        <v>-</v>
      </c>
      <c r="I33" s="150" t="str">
        <f>IF(E31-I31&gt;0,E31-I31,"-")</f>
        <v>-</v>
      </c>
      <c r="J33" s="286"/>
    </row>
  </sheetData>
  <sheetProtection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4722222222222222" bottom="0.7875" header="0.5118055555555555" footer="0.5118055555555555"/>
  <pageSetup horizontalDpi="300" verticalDpi="300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" t="s">
        <v>402</v>
      </c>
      <c r="B1" s="2"/>
      <c r="C1" s="2"/>
      <c r="D1" s="2"/>
      <c r="E1" s="164" t="s">
        <v>403</v>
      </c>
    </row>
    <row r="2" spans="1:5" ht="12.75">
      <c r="A2" s="2"/>
      <c r="B2" s="2"/>
      <c r="C2" s="2"/>
      <c r="D2" s="2"/>
      <c r="E2" s="2"/>
    </row>
    <row r="3" spans="1:5" ht="12.75">
      <c r="A3" s="3"/>
      <c r="B3" s="165"/>
      <c r="C3" s="3"/>
      <c r="D3" s="166"/>
      <c r="E3" s="165"/>
    </row>
    <row r="4" spans="1:5" ht="15.75">
      <c r="A4" s="4" t="str">
        <f>+ÖSSZEFÜGGÉSEK!A6</f>
        <v>2017. évi eredeti előirányzat BEVÉTELEK</v>
      </c>
      <c r="B4" s="167"/>
      <c r="C4" s="5"/>
      <c r="D4" s="166"/>
      <c r="E4" s="165"/>
    </row>
    <row r="5" spans="1:5" ht="12.75">
      <c r="A5" s="3"/>
      <c r="B5" s="165"/>
      <c r="C5" s="3"/>
      <c r="D5" s="166"/>
      <c r="E5" s="165"/>
    </row>
    <row r="6" spans="1:5" ht="12.75">
      <c r="A6" s="3" t="s">
        <v>2</v>
      </c>
      <c r="B6" s="165">
        <f>+'1.sz.mell.'!C63</f>
        <v>548474357</v>
      </c>
      <c r="C6" s="3" t="s">
        <v>3</v>
      </c>
      <c r="D6" s="166">
        <f>+'3.sz.mell  '!C18+'4.sz.mell  '!C17</f>
        <v>548474357</v>
      </c>
      <c r="E6" s="165">
        <f>+B6-D6</f>
        <v>0</v>
      </c>
    </row>
    <row r="7" spans="1:5" ht="12.75">
      <c r="A7" s="3" t="s">
        <v>404</v>
      </c>
      <c r="B7" s="165">
        <f>+'1.sz.mell.'!C87</f>
        <v>90910504</v>
      </c>
      <c r="C7" s="3" t="s">
        <v>5</v>
      </c>
      <c r="D7" s="166">
        <f>+'3.sz.mell  '!C29+'4.sz.mell  '!C30</f>
        <v>90910504</v>
      </c>
      <c r="E7" s="165">
        <f>+B7-D7</f>
        <v>0</v>
      </c>
    </row>
    <row r="8" spans="1:5" ht="12.75">
      <c r="A8" s="3" t="s">
        <v>405</v>
      </c>
      <c r="B8" s="165">
        <f>+'1.sz.mell.'!C88</f>
        <v>639384861</v>
      </c>
      <c r="C8" s="3" t="s">
        <v>7</v>
      </c>
      <c r="D8" s="166">
        <f>+'3.sz.mell  '!C30+'4.sz.mell  '!C31</f>
        <v>639384861</v>
      </c>
      <c r="E8" s="165">
        <f>+B8-D8</f>
        <v>0</v>
      </c>
    </row>
    <row r="9" spans="1:5" ht="12.75">
      <c r="A9" s="3"/>
      <c r="B9" s="165"/>
      <c r="C9" s="3"/>
      <c r="D9" s="166"/>
      <c r="E9" s="165"/>
    </row>
    <row r="10" spans="1:5" ht="15.75">
      <c r="A10" s="4" t="str">
        <f>+ÖSSZEFÜGGÉSEK!A13</f>
        <v>2017. évi előirányzat módosítások BEVÉTELEK</v>
      </c>
      <c r="B10" s="167"/>
      <c r="C10" s="5"/>
      <c r="D10" s="166"/>
      <c r="E10" s="165"/>
    </row>
    <row r="11" spans="1:5" ht="12.75">
      <c r="A11" s="3"/>
      <c r="B11" s="165"/>
      <c r="C11" s="3"/>
      <c r="D11" s="166"/>
      <c r="E11" s="165"/>
    </row>
    <row r="12" spans="1:5" ht="12.75">
      <c r="A12" s="3" t="s">
        <v>8</v>
      </c>
      <c r="B12" s="165">
        <f>+'1.sz.mell.'!D63</f>
        <v>330120327</v>
      </c>
      <c r="C12" s="3" t="s">
        <v>9</v>
      </c>
      <c r="D12" s="166">
        <f>+'3.sz.mell  '!D18+'4.sz.mell  '!D17</f>
        <v>330120327</v>
      </c>
      <c r="E12" s="165">
        <f>+B12-D12</f>
        <v>0</v>
      </c>
    </row>
    <row r="13" spans="1:5" ht="12.75">
      <c r="A13" s="3" t="s">
        <v>10</v>
      </c>
      <c r="B13" s="165">
        <f>+'1.sz.mell.'!D87</f>
        <v>211462293</v>
      </c>
      <c r="C13" s="3" t="s">
        <v>11</v>
      </c>
      <c r="D13" s="166">
        <f>+'3.sz.mell  '!D29+'4.sz.mell  '!D30</f>
        <v>211462293</v>
      </c>
      <c r="E13" s="165">
        <f>+B13-D13</f>
        <v>0</v>
      </c>
    </row>
    <row r="14" spans="1:5" ht="12.75">
      <c r="A14" s="3" t="s">
        <v>12</v>
      </c>
      <c r="B14" s="165">
        <f>+'1.sz.mell.'!D88</f>
        <v>541582620</v>
      </c>
      <c r="C14" s="3" t="s">
        <v>13</v>
      </c>
      <c r="D14" s="166">
        <f>+'3.sz.mell  '!D30+'4.sz.mell  '!D31</f>
        <v>541582620</v>
      </c>
      <c r="E14" s="165">
        <f>+B14-D14</f>
        <v>0</v>
      </c>
    </row>
    <row r="15" spans="1:5" ht="12.75">
      <c r="A15" s="3"/>
      <c r="B15" s="165"/>
      <c r="C15" s="3"/>
      <c r="D15" s="166"/>
      <c r="E15" s="165"/>
    </row>
    <row r="16" spans="1:5" ht="14.25">
      <c r="A16" s="168" t="str">
        <f>+ÖSSZEFÜGGÉSEK!A19</f>
        <v>2017. módosítás utáni módosított előrirányzatok BEVÉTELEK</v>
      </c>
      <c r="B16" s="169"/>
      <c r="C16" s="5"/>
      <c r="D16" s="166"/>
      <c r="E16" s="165"/>
    </row>
    <row r="17" spans="1:5" ht="12.75">
      <c r="A17" s="3"/>
      <c r="B17" s="165"/>
      <c r="C17" s="3"/>
      <c r="D17" s="166"/>
      <c r="E17" s="165"/>
    </row>
    <row r="18" spans="1:5" ht="12.75">
      <c r="A18" s="3" t="s">
        <v>14</v>
      </c>
      <c r="B18" s="165">
        <f>+'1.sz.mell.'!E63</f>
        <v>878594684</v>
      </c>
      <c r="C18" s="3" t="s">
        <v>15</v>
      </c>
      <c r="D18" s="166">
        <f>+'3.sz.mell  '!E18+'4.sz.mell  '!E17</f>
        <v>878594684</v>
      </c>
      <c r="E18" s="165">
        <f>+B18-D18</f>
        <v>0</v>
      </c>
    </row>
    <row r="19" spans="1:5" ht="12.75">
      <c r="A19" s="3" t="s">
        <v>16</v>
      </c>
      <c r="B19" s="165">
        <f>+'1.sz.mell.'!E87</f>
        <v>302372797</v>
      </c>
      <c r="C19" s="3" t="s">
        <v>17</v>
      </c>
      <c r="D19" s="166">
        <f>+'3.sz.mell  '!E29+'4.sz.mell  '!E30</f>
        <v>302372797</v>
      </c>
      <c r="E19" s="165">
        <f>+B19-D19</f>
        <v>0</v>
      </c>
    </row>
    <row r="20" spans="1:5" ht="12.75">
      <c r="A20" s="3" t="s">
        <v>18</v>
      </c>
      <c r="B20" s="165">
        <f>+'1.sz.mell.'!E88</f>
        <v>1180967481</v>
      </c>
      <c r="C20" s="3" t="s">
        <v>19</v>
      </c>
      <c r="D20" s="166">
        <f>+'3.sz.mell  '!E30+'4.sz.mell  '!E31</f>
        <v>1180967481</v>
      </c>
      <c r="E20" s="165">
        <f>+B20-D20</f>
        <v>0</v>
      </c>
    </row>
    <row r="21" spans="1:5" ht="12.75">
      <c r="A21" s="3"/>
      <c r="B21" s="165"/>
      <c r="C21" s="3"/>
      <c r="D21" s="166"/>
      <c r="E21" s="165"/>
    </row>
    <row r="22" spans="1:5" ht="15.75">
      <c r="A22" s="4" t="str">
        <f>+ÖSSZEFÜGGÉSEK!A25</f>
        <v>2017. évi eredeti előirányzat KIADÁSOK</v>
      </c>
      <c r="B22" s="167"/>
      <c r="C22" s="5"/>
      <c r="D22" s="166"/>
      <c r="E22" s="165"/>
    </row>
    <row r="23" spans="1:5" ht="12.75">
      <c r="A23" s="3"/>
      <c r="B23" s="165"/>
      <c r="C23" s="3"/>
      <c r="D23" s="166"/>
      <c r="E23" s="165"/>
    </row>
    <row r="24" spans="1:5" ht="12.75">
      <c r="A24" s="3" t="s">
        <v>406</v>
      </c>
      <c r="B24" s="165">
        <f>+'1.sz.mell.'!C130</f>
        <v>624235513</v>
      </c>
      <c r="C24" s="3" t="s">
        <v>21</v>
      </c>
      <c r="D24" s="166">
        <f>+'3.sz.mell  '!G18+'4.sz.mell  '!G17</f>
        <v>624235513</v>
      </c>
      <c r="E24" s="165">
        <f>+B24-D24</f>
        <v>0</v>
      </c>
    </row>
    <row r="25" spans="1:5" ht="12.75">
      <c r="A25" s="3" t="s">
        <v>22</v>
      </c>
      <c r="B25" s="165">
        <f>+'1.sz.mell.'!C155</f>
        <v>15149348</v>
      </c>
      <c r="C25" s="3" t="s">
        <v>23</v>
      </c>
      <c r="D25" s="166">
        <f>+'3.sz.mell  '!G29+'4.sz.mell  '!G30</f>
        <v>15149348</v>
      </c>
      <c r="E25" s="165">
        <f>+B25-D25</f>
        <v>0</v>
      </c>
    </row>
    <row r="26" spans="1:5" ht="12.75">
      <c r="A26" s="3" t="s">
        <v>24</v>
      </c>
      <c r="B26" s="165">
        <f>+'1.sz.mell.'!C156</f>
        <v>639384861</v>
      </c>
      <c r="C26" s="3" t="s">
        <v>25</v>
      </c>
      <c r="D26" s="166">
        <f>+'3.sz.mell  '!G30+'4.sz.mell  '!G31</f>
        <v>639384861</v>
      </c>
      <c r="E26" s="165">
        <f>+B26-D26</f>
        <v>0</v>
      </c>
    </row>
    <row r="27" spans="1:5" ht="12.75">
      <c r="A27" s="3"/>
      <c r="B27" s="165"/>
      <c r="C27" s="3"/>
      <c r="D27" s="166"/>
      <c r="E27" s="165"/>
    </row>
    <row r="28" spans="1:5" ht="15.75">
      <c r="A28" s="4" t="str">
        <f>+ÖSSZEFÜGGÉSEK!A31</f>
        <v>2017. évi előirányzat módosítások KIADÁSOK</v>
      </c>
      <c r="B28" s="167"/>
      <c r="C28" s="5"/>
      <c r="D28" s="166"/>
      <c r="E28" s="165"/>
    </row>
    <row r="29" spans="1:5" ht="12.75">
      <c r="A29" s="3"/>
      <c r="B29" s="165"/>
      <c r="C29" s="3"/>
      <c r="D29" s="166"/>
      <c r="E29" s="165"/>
    </row>
    <row r="30" spans="1:5" ht="12.75">
      <c r="A30" s="3" t="s">
        <v>26</v>
      </c>
      <c r="B30" s="165">
        <f>+'1.sz.mell.'!D130</f>
        <v>541582620</v>
      </c>
      <c r="C30" s="3" t="s">
        <v>27</v>
      </c>
      <c r="D30" s="166">
        <f>+'3.sz.mell  '!H18+'4.sz.mell  '!H17</f>
        <v>541582620</v>
      </c>
      <c r="E30" s="165">
        <f>+B30-D30</f>
        <v>0</v>
      </c>
    </row>
    <row r="31" spans="1:5" ht="12.75">
      <c r="A31" s="3" t="s">
        <v>28</v>
      </c>
      <c r="B31" s="165">
        <f>+'1.sz.mell.'!D155</f>
        <v>0</v>
      </c>
      <c r="C31" s="3" t="s">
        <v>29</v>
      </c>
      <c r="D31" s="166">
        <f>+'3.sz.mell  '!H29+'4.sz.mell  '!H30</f>
        <v>0</v>
      </c>
      <c r="E31" s="165">
        <f>+B31-D31</f>
        <v>0</v>
      </c>
    </row>
    <row r="32" spans="1:5" ht="12.75">
      <c r="A32" s="3" t="s">
        <v>30</v>
      </c>
      <c r="B32" s="165">
        <f>+'1.sz.mell.'!D156</f>
        <v>541582620</v>
      </c>
      <c r="C32" s="3" t="s">
        <v>31</v>
      </c>
      <c r="D32" s="166">
        <f>+'3.sz.mell  '!H30+'4.sz.mell  '!H31</f>
        <v>541582620</v>
      </c>
      <c r="E32" s="165">
        <f>+B32-D32</f>
        <v>0</v>
      </c>
    </row>
    <row r="33" spans="1:5" ht="12.75">
      <c r="A33" s="3"/>
      <c r="B33" s="165"/>
      <c r="C33" s="3"/>
      <c r="D33" s="166"/>
      <c r="E33" s="165"/>
    </row>
    <row r="34" spans="1:5" ht="15.75">
      <c r="A34" s="8" t="str">
        <f>+ÖSSZEFÜGGÉSEK!A37</f>
        <v>2017. módosítás utáni módosított előirányzatok KIADÁSOK</v>
      </c>
      <c r="B34" s="167"/>
      <c r="C34" s="5"/>
      <c r="D34" s="166"/>
      <c r="E34" s="165"/>
    </row>
    <row r="35" spans="1:5" ht="12.75">
      <c r="A35" s="3"/>
      <c r="B35" s="165"/>
      <c r="C35" s="3"/>
      <c r="D35" s="166"/>
      <c r="E35" s="165"/>
    </row>
    <row r="36" spans="1:5" ht="12.75">
      <c r="A36" s="3" t="s">
        <v>32</v>
      </c>
      <c r="B36" s="165">
        <f>+'1.sz.mell.'!E130</f>
        <v>1165818133</v>
      </c>
      <c r="C36" s="3" t="s">
        <v>33</v>
      </c>
      <c r="D36" s="166">
        <f>+'3.sz.mell  '!I18+'4.sz.mell  '!I17</f>
        <v>1165818133</v>
      </c>
      <c r="E36" s="165">
        <f>+B36-D36</f>
        <v>0</v>
      </c>
    </row>
    <row r="37" spans="1:5" ht="12.75">
      <c r="A37" s="3" t="s">
        <v>34</v>
      </c>
      <c r="B37" s="165">
        <f>+'1.sz.mell.'!E155</f>
        <v>15149348</v>
      </c>
      <c r="C37" s="3" t="s">
        <v>35</v>
      </c>
      <c r="D37" s="166">
        <f>+'3.sz.mell  '!I29+'4.sz.mell  '!I30</f>
        <v>15149348</v>
      </c>
      <c r="E37" s="165">
        <f>+B37-D37</f>
        <v>0</v>
      </c>
    </row>
    <row r="38" spans="1:5" ht="12.75">
      <c r="A38" s="3" t="s">
        <v>407</v>
      </c>
      <c r="B38" s="165">
        <f>+'1.sz.mell.'!E156</f>
        <v>1180967481</v>
      </c>
      <c r="C38" s="3" t="s">
        <v>37</v>
      </c>
      <c r="D38" s="166">
        <f>+'3.sz.mell  '!I30+'4.sz.mell  '!I31</f>
        <v>1180967481</v>
      </c>
      <c r="E38" s="165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159"/>
  <sheetViews>
    <sheetView zoomScale="130" zoomScaleNormal="130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16.125" style="170" customWidth="1"/>
    <col min="2" max="2" width="62.00390625" style="171" customWidth="1"/>
    <col min="3" max="3" width="14.125" style="172" customWidth="1"/>
    <col min="4" max="5" width="14.125" style="173" customWidth="1"/>
    <col min="6" max="16384" width="9.375" style="173" customWidth="1"/>
  </cols>
  <sheetData>
    <row r="1" ht="12.75">
      <c r="E1" s="276" t="s">
        <v>482</v>
      </c>
    </row>
    <row r="2" spans="1:5" s="176" customFormat="1" ht="16.5" customHeight="1">
      <c r="A2" s="174"/>
      <c r="B2" s="175"/>
      <c r="E2" s="177" t="s">
        <v>479</v>
      </c>
    </row>
    <row r="3" spans="1:5" s="180" customFormat="1" ht="21" customHeight="1">
      <c r="A3" s="178" t="s">
        <v>316</v>
      </c>
      <c r="B3" s="289" t="s">
        <v>408</v>
      </c>
      <c r="C3" s="289"/>
      <c r="D3" s="289"/>
      <c r="E3" s="179" t="s">
        <v>409</v>
      </c>
    </row>
    <row r="4" spans="1:5" s="180" customFormat="1" ht="24">
      <c r="A4" s="178" t="s">
        <v>410</v>
      </c>
      <c r="B4" s="289" t="s">
        <v>411</v>
      </c>
      <c r="C4" s="289"/>
      <c r="D4" s="289"/>
      <c r="E4" s="181" t="s">
        <v>409</v>
      </c>
    </row>
    <row r="5" spans="1:5" s="184" customFormat="1" ht="15.75" customHeight="1">
      <c r="A5" s="182"/>
      <c r="B5" s="182"/>
      <c r="C5" s="183"/>
      <c r="E5" s="185"/>
    </row>
    <row r="6" spans="1:5" ht="36">
      <c r="A6" s="186" t="s">
        <v>412</v>
      </c>
      <c r="B6" s="187" t="s">
        <v>413</v>
      </c>
      <c r="C6" s="13" t="s">
        <v>43</v>
      </c>
      <c r="D6" s="13" t="s">
        <v>219</v>
      </c>
      <c r="E6" s="188" t="str">
        <f>+CONCATENATE(LEFT(ÖSSZEFÜGGÉSEK!A7,4),"2017.03.31.",CHAR(10),"Módosítás utáni")</f>
        <v>2017.03.31.
Módosítás utáni</v>
      </c>
    </row>
    <row r="7" spans="1:5" s="192" customFormat="1" ht="12.75" customHeight="1">
      <c r="A7" s="189" t="s">
        <v>45</v>
      </c>
      <c r="B7" s="190" t="s">
        <v>46</v>
      </c>
      <c r="C7" s="190" t="s">
        <v>47</v>
      </c>
      <c r="D7" s="191" t="s">
        <v>48</v>
      </c>
      <c r="E7" s="58" t="s">
        <v>49</v>
      </c>
    </row>
    <row r="8" spans="1:5" s="192" customFormat="1" ht="15.75" customHeight="1">
      <c r="A8" s="290" t="s">
        <v>314</v>
      </c>
      <c r="B8" s="290"/>
      <c r="C8" s="290"/>
      <c r="D8" s="290"/>
      <c r="E8" s="290"/>
    </row>
    <row r="9" spans="1:5" s="192" customFormat="1" ht="12" customHeight="1">
      <c r="A9" s="56" t="s">
        <v>50</v>
      </c>
      <c r="B9" s="22" t="s">
        <v>51</v>
      </c>
      <c r="C9" s="251">
        <f>+C10+C11+C12+C13+C14+C15</f>
        <v>406399386</v>
      </c>
      <c r="D9" s="87">
        <f>+D10+D11+D12+D13+D14+D15</f>
        <v>1547919</v>
      </c>
      <c r="E9" s="24">
        <f>+E10+E11+E12+E13+E14+E15</f>
        <v>407947305</v>
      </c>
    </row>
    <row r="10" spans="1:5" s="194" customFormat="1" ht="12" customHeight="1">
      <c r="A10" s="193" t="s">
        <v>52</v>
      </c>
      <c r="B10" s="27" t="s">
        <v>53</v>
      </c>
      <c r="C10" s="252">
        <v>168076061</v>
      </c>
      <c r="D10" s="82">
        <v>360680</v>
      </c>
      <c r="E10" s="29">
        <f aca="true" t="shared" si="0" ref="E10:E15">C10+D10</f>
        <v>168436741</v>
      </c>
    </row>
    <row r="11" spans="1:5" s="196" customFormat="1" ht="12" customHeight="1">
      <c r="A11" s="195" t="s">
        <v>54</v>
      </c>
      <c r="B11" s="31" t="s">
        <v>55</v>
      </c>
      <c r="C11" s="253">
        <v>82715372</v>
      </c>
      <c r="D11" s="84"/>
      <c r="E11" s="40">
        <f t="shared" si="0"/>
        <v>82715372</v>
      </c>
    </row>
    <row r="12" spans="1:5" s="196" customFormat="1" ht="12" customHeight="1">
      <c r="A12" s="195" t="s">
        <v>56</v>
      </c>
      <c r="B12" s="31" t="s">
        <v>57</v>
      </c>
      <c r="C12" s="253">
        <v>150078953</v>
      </c>
      <c r="D12" s="84">
        <v>1187239</v>
      </c>
      <c r="E12" s="40">
        <f t="shared" si="0"/>
        <v>151266192</v>
      </c>
    </row>
    <row r="13" spans="1:5" s="196" customFormat="1" ht="12" customHeight="1">
      <c r="A13" s="195" t="s">
        <v>58</v>
      </c>
      <c r="B13" s="31" t="s">
        <v>59</v>
      </c>
      <c r="C13" s="253">
        <v>5529000</v>
      </c>
      <c r="D13" s="84"/>
      <c r="E13" s="40">
        <f t="shared" si="0"/>
        <v>5529000</v>
      </c>
    </row>
    <row r="14" spans="1:5" s="196" customFormat="1" ht="12" customHeight="1">
      <c r="A14" s="195" t="s">
        <v>60</v>
      </c>
      <c r="B14" s="31" t="s">
        <v>414</v>
      </c>
      <c r="C14" s="253"/>
      <c r="D14" s="84"/>
      <c r="E14" s="40">
        <f t="shared" si="0"/>
        <v>0</v>
      </c>
    </row>
    <row r="15" spans="1:5" s="194" customFormat="1" ht="12" customHeight="1">
      <c r="A15" s="197" t="s">
        <v>62</v>
      </c>
      <c r="B15" s="38" t="s">
        <v>63</v>
      </c>
      <c r="C15" s="253"/>
      <c r="D15" s="84"/>
      <c r="E15" s="40">
        <f t="shared" si="0"/>
        <v>0</v>
      </c>
    </row>
    <row r="16" spans="1:5" s="194" customFormat="1" ht="12" customHeight="1">
      <c r="A16" s="56" t="s">
        <v>64</v>
      </c>
      <c r="B16" s="36" t="s">
        <v>65</v>
      </c>
      <c r="C16" s="251">
        <f>+C17+C18+C19+C20+C21</f>
        <v>303600</v>
      </c>
      <c r="D16" s="87">
        <f>+D17+D18+D19+D20+D21</f>
        <v>328572408</v>
      </c>
      <c r="E16" s="24">
        <f>+E17+E18+E19+E20+E21</f>
        <v>328876008</v>
      </c>
    </row>
    <row r="17" spans="1:5" s="194" customFormat="1" ht="12" customHeight="1">
      <c r="A17" s="193" t="s">
        <v>66</v>
      </c>
      <c r="B17" s="27" t="s">
        <v>67</v>
      </c>
      <c r="C17" s="252"/>
      <c r="D17" s="82"/>
      <c r="E17" s="29">
        <f aca="true" t="shared" si="1" ref="E17:E22">C17+D17</f>
        <v>0</v>
      </c>
    </row>
    <row r="18" spans="1:5" s="194" customFormat="1" ht="12" customHeight="1">
      <c r="A18" s="195" t="s">
        <v>68</v>
      </c>
      <c r="B18" s="31" t="s">
        <v>69</v>
      </c>
      <c r="C18" s="253"/>
      <c r="D18" s="84"/>
      <c r="E18" s="40">
        <f t="shared" si="1"/>
        <v>0</v>
      </c>
    </row>
    <row r="19" spans="1:5" s="194" customFormat="1" ht="12" customHeight="1">
      <c r="A19" s="195" t="s">
        <v>70</v>
      </c>
      <c r="B19" s="31" t="s">
        <v>71</v>
      </c>
      <c r="C19" s="253"/>
      <c r="D19" s="84"/>
      <c r="E19" s="40">
        <f t="shared" si="1"/>
        <v>0</v>
      </c>
    </row>
    <row r="20" spans="1:5" s="194" customFormat="1" ht="12" customHeight="1">
      <c r="A20" s="195" t="s">
        <v>72</v>
      </c>
      <c r="B20" s="31" t="s">
        <v>73</v>
      </c>
      <c r="C20" s="253"/>
      <c r="D20" s="84"/>
      <c r="E20" s="40">
        <f t="shared" si="1"/>
        <v>0</v>
      </c>
    </row>
    <row r="21" spans="1:5" s="194" customFormat="1" ht="12" customHeight="1">
      <c r="A21" s="195" t="s">
        <v>74</v>
      </c>
      <c r="B21" s="31" t="s">
        <v>75</v>
      </c>
      <c r="C21" s="253">
        <v>303600</v>
      </c>
      <c r="D21" s="84">
        <v>328572408</v>
      </c>
      <c r="E21" s="40">
        <f t="shared" si="1"/>
        <v>328876008</v>
      </c>
    </row>
    <row r="22" spans="1:5" s="196" customFormat="1" ht="12" customHeight="1">
      <c r="A22" s="197" t="s">
        <v>76</v>
      </c>
      <c r="B22" s="38" t="s">
        <v>77</v>
      </c>
      <c r="C22" s="254"/>
      <c r="D22" s="86"/>
      <c r="E22" s="68">
        <f t="shared" si="1"/>
        <v>0</v>
      </c>
    </row>
    <row r="23" spans="1:5" s="196" customFormat="1" ht="12" customHeight="1">
      <c r="A23" s="56" t="s">
        <v>78</v>
      </c>
      <c r="B23" s="22" t="s">
        <v>79</v>
      </c>
      <c r="C23" s="251">
        <f>+C24+C25+C26+C27+C28</f>
        <v>0</v>
      </c>
      <c r="D23" s="87">
        <f>+D24+D25+D26+D27+D28</f>
        <v>0</v>
      </c>
      <c r="E23" s="24">
        <f>+E24+E25+E26+E27+E28</f>
        <v>0</v>
      </c>
    </row>
    <row r="24" spans="1:5" s="196" customFormat="1" ht="12" customHeight="1">
      <c r="A24" s="193" t="s">
        <v>80</v>
      </c>
      <c r="B24" s="27" t="s">
        <v>81</v>
      </c>
      <c r="C24" s="252"/>
      <c r="D24" s="82"/>
      <c r="E24" s="29">
        <f aca="true" t="shared" si="2" ref="E24:E65">C24+D24</f>
        <v>0</v>
      </c>
    </row>
    <row r="25" spans="1:5" s="194" customFormat="1" ht="12" customHeight="1">
      <c r="A25" s="195" t="s">
        <v>82</v>
      </c>
      <c r="B25" s="31" t="s">
        <v>83</v>
      </c>
      <c r="C25" s="253"/>
      <c r="D25" s="84"/>
      <c r="E25" s="40">
        <f t="shared" si="2"/>
        <v>0</v>
      </c>
    </row>
    <row r="26" spans="1:5" s="196" customFormat="1" ht="12" customHeight="1">
      <c r="A26" s="195" t="s">
        <v>84</v>
      </c>
      <c r="B26" s="31" t="s">
        <v>85</v>
      </c>
      <c r="C26" s="253"/>
      <c r="D26" s="84"/>
      <c r="E26" s="40">
        <f t="shared" si="2"/>
        <v>0</v>
      </c>
    </row>
    <row r="27" spans="1:5" s="196" customFormat="1" ht="12" customHeight="1">
      <c r="A27" s="195" t="s">
        <v>86</v>
      </c>
      <c r="B27" s="31" t="s">
        <v>87</v>
      </c>
      <c r="C27" s="253"/>
      <c r="D27" s="84"/>
      <c r="E27" s="40">
        <f t="shared" si="2"/>
        <v>0</v>
      </c>
    </row>
    <row r="28" spans="1:5" s="196" customFormat="1" ht="12" customHeight="1">
      <c r="A28" s="195" t="s">
        <v>88</v>
      </c>
      <c r="B28" s="31" t="s">
        <v>89</v>
      </c>
      <c r="C28" s="253"/>
      <c r="D28" s="84"/>
      <c r="E28" s="40">
        <f t="shared" si="2"/>
        <v>0</v>
      </c>
    </row>
    <row r="29" spans="1:5" s="196" customFormat="1" ht="12" customHeight="1">
      <c r="A29" s="197" t="s">
        <v>90</v>
      </c>
      <c r="B29" s="38" t="s">
        <v>91</v>
      </c>
      <c r="C29" s="254"/>
      <c r="D29" s="86"/>
      <c r="E29" s="68">
        <f t="shared" si="2"/>
        <v>0</v>
      </c>
    </row>
    <row r="30" spans="1:5" s="196" customFormat="1" ht="12" customHeight="1">
      <c r="A30" s="56" t="s">
        <v>92</v>
      </c>
      <c r="B30" s="22" t="s">
        <v>93</v>
      </c>
      <c r="C30" s="251">
        <f>SUM(C31:C37)</f>
        <v>55000000</v>
      </c>
      <c r="D30" s="23">
        <f>+D31+D32+D33+D34+D35+D36+D37</f>
        <v>0</v>
      </c>
      <c r="E30" s="24">
        <f>+E31+E32+E33+E34+E35+E36+E37</f>
        <v>55000000</v>
      </c>
    </row>
    <row r="31" spans="1:5" s="196" customFormat="1" ht="12" customHeight="1">
      <c r="A31" s="193" t="s">
        <v>94</v>
      </c>
      <c r="B31" s="27" t="s">
        <v>464</v>
      </c>
      <c r="C31" s="252">
        <v>5000000</v>
      </c>
      <c r="D31" s="28"/>
      <c r="E31" s="29">
        <f t="shared" si="2"/>
        <v>5000000</v>
      </c>
    </row>
    <row r="32" spans="1:5" s="196" customFormat="1" ht="12" customHeight="1">
      <c r="A32" s="195" t="s">
        <v>96</v>
      </c>
      <c r="B32" s="31" t="s">
        <v>97</v>
      </c>
      <c r="C32" s="253"/>
      <c r="D32" s="32"/>
      <c r="E32" s="40">
        <f t="shared" si="2"/>
        <v>0</v>
      </c>
    </row>
    <row r="33" spans="1:5" s="196" customFormat="1" ht="12" customHeight="1">
      <c r="A33" s="195" t="s">
        <v>98</v>
      </c>
      <c r="B33" s="31" t="s">
        <v>99</v>
      </c>
      <c r="C33" s="253">
        <v>43000000</v>
      </c>
      <c r="D33" s="32"/>
      <c r="E33" s="40">
        <f t="shared" si="2"/>
        <v>43000000</v>
      </c>
    </row>
    <row r="34" spans="1:5" s="196" customFormat="1" ht="12" customHeight="1">
      <c r="A34" s="195" t="s">
        <v>100</v>
      </c>
      <c r="B34" s="31" t="s">
        <v>101</v>
      </c>
      <c r="C34" s="253"/>
      <c r="D34" s="32"/>
      <c r="E34" s="40">
        <f t="shared" si="2"/>
        <v>0</v>
      </c>
    </row>
    <row r="35" spans="1:5" s="196" customFormat="1" ht="12" customHeight="1">
      <c r="A35" s="195" t="s">
        <v>102</v>
      </c>
      <c r="B35" s="31" t="s">
        <v>103</v>
      </c>
      <c r="C35" s="253">
        <v>7000000</v>
      </c>
      <c r="D35" s="32"/>
      <c r="E35" s="40">
        <f t="shared" si="2"/>
        <v>7000000</v>
      </c>
    </row>
    <row r="36" spans="1:5" s="196" customFormat="1" ht="12" customHeight="1">
      <c r="A36" s="195" t="s">
        <v>104</v>
      </c>
      <c r="B36" s="31" t="s">
        <v>105</v>
      </c>
      <c r="C36" s="253"/>
      <c r="D36" s="32"/>
      <c r="E36" s="40">
        <f t="shared" si="2"/>
        <v>0</v>
      </c>
    </row>
    <row r="37" spans="1:5" s="196" customFormat="1" ht="12" customHeight="1">
      <c r="A37" s="197" t="s">
        <v>106</v>
      </c>
      <c r="B37" s="38" t="s">
        <v>107</v>
      </c>
      <c r="C37" s="254"/>
      <c r="D37" s="37"/>
      <c r="E37" s="68">
        <f t="shared" si="2"/>
        <v>0</v>
      </c>
    </row>
    <row r="38" spans="1:5" s="196" customFormat="1" ht="12" customHeight="1">
      <c r="A38" s="56" t="s">
        <v>108</v>
      </c>
      <c r="B38" s="22" t="s">
        <v>109</v>
      </c>
      <c r="C38" s="23">
        <f>SUM(C39:C49)</f>
        <v>27746000</v>
      </c>
      <c r="D38" s="87">
        <f>SUM(D39:D49)</f>
        <v>0</v>
      </c>
      <c r="E38" s="24">
        <f>SUM(E39:E49)</f>
        <v>27746000</v>
      </c>
    </row>
    <row r="39" spans="1:5" s="196" customFormat="1" ht="12" customHeight="1">
      <c r="A39" s="193" t="s">
        <v>110</v>
      </c>
      <c r="B39" s="27" t="s">
        <v>111</v>
      </c>
      <c r="C39" s="252">
        <v>2000000</v>
      </c>
      <c r="D39" s="82"/>
      <c r="E39" s="29">
        <f t="shared" si="2"/>
        <v>2000000</v>
      </c>
    </row>
    <row r="40" spans="1:5" s="196" customFormat="1" ht="12" customHeight="1">
      <c r="A40" s="195" t="s">
        <v>112</v>
      </c>
      <c r="B40" s="31" t="s">
        <v>113</v>
      </c>
      <c r="C40" s="253">
        <v>4250000</v>
      </c>
      <c r="D40" s="84"/>
      <c r="E40" s="40">
        <f t="shared" si="2"/>
        <v>4250000</v>
      </c>
    </row>
    <row r="41" spans="1:5" s="196" customFormat="1" ht="12" customHeight="1">
      <c r="A41" s="195" t="s">
        <v>114</v>
      </c>
      <c r="B41" s="31" t="s">
        <v>115</v>
      </c>
      <c r="C41" s="253">
        <v>3800000</v>
      </c>
      <c r="D41" s="84"/>
      <c r="E41" s="40">
        <f t="shared" si="2"/>
        <v>3800000</v>
      </c>
    </row>
    <row r="42" spans="1:5" s="196" customFormat="1" ht="12" customHeight="1">
      <c r="A42" s="195" t="s">
        <v>116</v>
      </c>
      <c r="B42" s="31" t="s">
        <v>117</v>
      </c>
      <c r="C42" s="253">
        <v>13465000</v>
      </c>
      <c r="D42" s="84"/>
      <c r="E42" s="40">
        <f t="shared" si="2"/>
        <v>13465000</v>
      </c>
    </row>
    <row r="43" spans="1:5" s="196" customFormat="1" ht="12" customHeight="1">
      <c r="A43" s="195" t="s">
        <v>118</v>
      </c>
      <c r="B43" s="31" t="s">
        <v>119</v>
      </c>
      <c r="C43" s="253"/>
      <c r="D43" s="84"/>
      <c r="E43" s="40">
        <f t="shared" si="2"/>
        <v>0</v>
      </c>
    </row>
    <row r="44" spans="1:5" s="196" customFormat="1" ht="12" customHeight="1">
      <c r="A44" s="195" t="s">
        <v>120</v>
      </c>
      <c r="B44" s="31" t="s">
        <v>121</v>
      </c>
      <c r="C44" s="253">
        <v>3531000</v>
      </c>
      <c r="D44" s="84"/>
      <c r="E44" s="40">
        <f t="shared" si="2"/>
        <v>3531000</v>
      </c>
    </row>
    <row r="45" spans="1:5" s="196" customFormat="1" ht="12" customHeight="1">
      <c r="A45" s="195" t="s">
        <v>122</v>
      </c>
      <c r="B45" s="31" t="s">
        <v>123</v>
      </c>
      <c r="C45" s="253"/>
      <c r="D45" s="84"/>
      <c r="E45" s="40">
        <f t="shared" si="2"/>
        <v>0</v>
      </c>
    </row>
    <row r="46" spans="1:5" s="196" customFormat="1" ht="12" customHeight="1">
      <c r="A46" s="195" t="s">
        <v>124</v>
      </c>
      <c r="B46" s="31" t="s">
        <v>312</v>
      </c>
      <c r="C46" s="253"/>
      <c r="D46" s="84"/>
      <c r="E46" s="40">
        <f t="shared" si="2"/>
        <v>0</v>
      </c>
    </row>
    <row r="47" spans="1:5" s="196" customFormat="1" ht="12" customHeight="1">
      <c r="A47" s="195" t="s">
        <v>126</v>
      </c>
      <c r="B47" s="31" t="s">
        <v>127</v>
      </c>
      <c r="C47" s="253"/>
      <c r="D47" s="84"/>
      <c r="E47" s="40">
        <f t="shared" si="2"/>
        <v>0</v>
      </c>
    </row>
    <row r="48" spans="1:5" s="196" customFormat="1" ht="12" customHeight="1">
      <c r="A48" s="197" t="s">
        <v>128</v>
      </c>
      <c r="B48" s="38" t="s">
        <v>129</v>
      </c>
      <c r="C48" s="254"/>
      <c r="D48" s="86"/>
      <c r="E48" s="68">
        <f t="shared" si="2"/>
        <v>0</v>
      </c>
    </row>
    <row r="49" spans="1:5" s="196" customFormat="1" ht="12" customHeight="1">
      <c r="A49" s="197" t="s">
        <v>130</v>
      </c>
      <c r="B49" s="38" t="s">
        <v>131</v>
      </c>
      <c r="C49" s="254">
        <v>700000</v>
      </c>
      <c r="D49" s="86"/>
      <c r="E49" s="68">
        <f t="shared" si="2"/>
        <v>700000</v>
      </c>
    </row>
    <row r="50" spans="1:5" s="196" customFormat="1" ht="12" customHeight="1">
      <c r="A50" s="56" t="s">
        <v>132</v>
      </c>
      <c r="B50" s="22" t="s">
        <v>133</v>
      </c>
      <c r="C50" s="23">
        <f>SUM(C51:C55)</f>
        <v>0</v>
      </c>
      <c r="D50" s="87">
        <f>SUM(D51:D55)</f>
        <v>0</v>
      </c>
      <c r="E50" s="24">
        <f>SUM(E51:E55)</f>
        <v>0</v>
      </c>
    </row>
    <row r="51" spans="1:5" s="196" customFormat="1" ht="12" customHeight="1">
      <c r="A51" s="193" t="s">
        <v>134</v>
      </c>
      <c r="B51" s="27" t="s">
        <v>135</v>
      </c>
      <c r="C51" s="28"/>
      <c r="D51" s="82"/>
      <c r="E51" s="29">
        <f t="shared" si="2"/>
        <v>0</v>
      </c>
    </row>
    <row r="52" spans="1:5" s="196" customFormat="1" ht="12" customHeight="1">
      <c r="A52" s="195" t="s">
        <v>136</v>
      </c>
      <c r="B52" s="31" t="s">
        <v>137</v>
      </c>
      <c r="C52" s="32"/>
      <c r="D52" s="84"/>
      <c r="E52" s="40">
        <f t="shared" si="2"/>
        <v>0</v>
      </c>
    </row>
    <row r="53" spans="1:5" s="196" customFormat="1" ht="12" customHeight="1">
      <c r="A53" s="195" t="s">
        <v>138</v>
      </c>
      <c r="B53" s="31" t="s">
        <v>139</v>
      </c>
      <c r="C53" s="32"/>
      <c r="D53" s="84"/>
      <c r="E53" s="40">
        <f t="shared" si="2"/>
        <v>0</v>
      </c>
    </row>
    <row r="54" spans="1:5" s="196" customFormat="1" ht="12" customHeight="1">
      <c r="A54" s="195" t="s">
        <v>140</v>
      </c>
      <c r="B54" s="31" t="s">
        <v>141</v>
      </c>
      <c r="C54" s="32"/>
      <c r="D54" s="84"/>
      <c r="E54" s="40">
        <f t="shared" si="2"/>
        <v>0</v>
      </c>
    </row>
    <row r="55" spans="1:5" s="196" customFormat="1" ht="12" customHeight="1">
      <c r="A55" s="197" t="s">
        <v>142</v>
      </c>
      <c r="B55" s="38" t="s">
        <v>143</v>
      </c>
      <c r="C55" s="37"/>
      <c r="D55" s="86"/>
      <c r="E55" s="68">
        <f t="shared" si="2"/>
        <v>0</v>
      </c>
    </row>
    <row r="56" spans="1:5" s="196" customFormat="1" ht="12" customHeight="1">
      <c r="A56" s="56" t="s">
        <v>144</v>
      </c>
      <c r="B56" s="22" t="s">
        <v>145</v>
      </c>
      <c r="C56" s="23">
        <f>SUM(C57:C59)</f>
        <v>0</v>
      </c>
      <c r="D56" s="87">
        <f>SUM(D57:D59)</f>
        <v>0</v>
      </c>
      <c r="E56" s="24">
        <f>SUM(E57:E59)</f>
        <v>0</v>
      </c>
    </row>
    <row r="57" spans="1:5" s="196" customFormat="1" ht="12" customHeight="1">
      <c r="A57" s="193" t="s">
        <v>146</v>
      </c>
      <c r="B57" s="27" t="s">
        <v>147</v>
      </c>
      <c r="C57" s="28"/>
      <c r="D57" s="82"/>
      <c r="E57" s="29">
        <f t="shared" si="2"/>
        <v>0</v>
      </c>
    </row>
    <row r="58" spans="1:5" s="196" customFormat="1" ht="12" customHeight="1">
      <c r="A58" s="195" t="s">
        <v>148</v>
      </c>
      <c r="B58" s="31" t="s">
        <v>149</v>
      </c>
      <c r="C58" s="32"/>
      <c r="D58" s="84"/>
      <c r="E58" s="40">
        <f t="shared" si="2"/>
        <v>0</v>
      </c>
    </row>
    <row r="59" spans="1:5" s="196" customFormat="1" ht="12" customHeight="1">
      <c r="A59" s="195" t="s">
        <v>150</v>
      </c>
      <c r="B59" s="31" t="s">
        <v>151</v>
      </c>
      <c r="C59" s="32"/>
      <c r="D59" s="84"/>
      <c r="E59" s="40">
        <f t="shared" si="2"/>
        <v>0</v>
      </c>
    </row>
    <row r="60" spans="1:5" s="196" customFormat="1" ht="12" customHeight="1">
      <c r="A60" s="197" t="s">
        <v>152</v>
      </c>
      <c r="B60" s="38" t="s">
        <v>153</v>
      </c>
      <c r="C60" s="37"/>
      <c r="D60" s="86"/>
      <c r="E60" s="68">
        <f t="shared" si="2"/>
        <v>0</v>
      </c>
    </row>
    <row r="61" spans="1:5" s="196" customFormat="1" ht="12" customHeight="1">
      <c r="A61" s="56" t="s">
        <v>154</v>
      </c>
      <c r="B61" s="36" t="s">
        <v>155</v>
      </c>
      <c r="C61" s="23">
        <f>SUM(C62:C64)</f>
        <v>0</v>
      </c>
      <c r="D61" s="87">
        <f>SUM(D62:D64)</f>
        <v>0</v>
      </c>
      <c r="E61" s="24">
        <f>SUM(E62:E64)</f>
        <v>0</v>
      </c>
    </row>
    <row r="62" spans="1:5" s="196" customFormat="1" ht="12" customHeight="1">
      <c r="A62" s="193" t="s">
        <v>156</v>
      </c>
      <c r="B62" s="27" t="s">
        <v>157</v>
      </c>
      <c r="C62" s="32"/>
      <c r="D62" s="84"/>
      <c r="E62" s="40">
        <f t="shared" si="2"/>
        <v>0</v>
      </c>
    </row>
    <row r="63" spans="1:5" s="196" customFormat="1" ht="12" customHeight="1">
      <c r="A63" s="195" t="s">
        <v>158</v>
      </c>
      <c r="B63" s="31" t="s">
        <v>159</v>
      </c>
      <c r="C63" s="32"/>
      <c r="D63" s="84"/>
      <c r="E63" s="40">
        <f t="shared" si="2"/>
        <v>0</v>
      </c>
    </row>
    <row r="64" spans="1:5" s="196" customFormat="1" ht="12" customHeight="1">
      <c r="A64" s="195" t="s">
        <v>160</v>
      </c>
      <c r="B64" s="31" t="s">
        <v>161</v>
      </c>
      <c r="C64" s="32"/>
      <c r="D64" s="84"/>
      <c r="E64" s="40">
        <f t="shared" si="2"/>
        <v>0</v>
      </c>
    </row>
    <row r="65" spans="1:5" s="196" customFormat="1" ht="12" customHeight="1">
      <c r="A65" s="197" t="s">
        <v>162</v>
      </c>
      <c r="B65" s="38" t="s">
        <v>163</v>
      </c>
      <c r="C65" s="32"/>
      <c r="D65" s="84"/>
      <c r="E65" s="40">
        <f t="shared" si="2"/>
        <v>0</v>
      </c>
    </row>
    <row r="66" spans="1:5" s="196" customFormat="1" ht="12" customHeight="1">
      <c r="A66" s="56" t="s">
        <v>302</v>
      </c>
      <c r="B66" s="22" t="s">
        <v>165</v>
      </c>
      <c r="C66" s="23">
        <f>+C9+C16+C23+C30+C38+C50+C56+C61</f>
        <v>489448986</v>
      </c>
      <c r="D66" s="87">
        <f>+D9+D16+D23+D30+D38+D50+D56+D61</f>
        <v>330120327</v>
      </c>
      <c r="E66" s="24">
        <f>+E9+E16+E23+E30+E38+E50+E56+E61</f>
        <v>819569313</v>
      </c>
    </row>
    <row r="67" spans="1:5" s="196" customFormat="1" ht="12" customHeight="1">
      <c r="A67" s="198" t="s">
        <v>415</v>
      </c>
      <c r="B67" s="36" t="s">
        <v>167</v>
      </c>
      <c r="C67" s="23">
        <f>SUM(C68:C70)</f>
        <v>0</v>
      </c>
      <c r="D67" s="87">
        <f>SUM(D68:D70)</f>
        <v>0</v>
      </c>
      <c r="E67" s="24">
        <f>SUM(E68:E70)</f>
        <v>0</v>
      </c>
    </row>
    <row r="68" spans="1:5" s="196" customFormat="1" ht="12" customHeight="1">
      <c r="A68" s="193" t="s">
        <v>168</v>
      </c>
      <c r="B68" s="27" t="s">
        <v>169</v>
      </c>
      <c r="C68" s="32"/>
      <c r="D68" s="84"/>
      <c r="E68" s="40">
        <f>C68+D68</f>
        <v>0</v>
      </c>
    </row>
    <row r="69" spans="1:5" s="196" customFormat="1" ht="12" customHeight="1">
      <c r="A69" s="195" t="s">
        <v>170</v>
      </c>
      <c r="B69" s="31" t="s">
        <v>171</v>
      </c>
      <c r="C69" s="32"/>
      <c r="D69" s="84"/>
      <c r="E69" s="40">
        <f>C69+D69</f>
        <v>0</v>
      </c>
    </row>
    <row r="70" spans="1:5" s="196" customFormat="1" ht="12" customHeight="1">
      <c r="A70" s="197" t="s">
        <v>172</v>
      </c>
      <c r="B70" s="199" t="s">
        <v>416</v>
      </c>
      <c r="C70" s="32"/>
      <c r="D70" s="200"/>
      <c r="E70" s="40">
        <f>C70+D70</f>
        <v>0</v>
      </c>
    </row>
    <row r="71" spans="1:5" s="196" customFormat="1" ht="12" customHeight="1">
      <c r="A71" s="198" t="s">
        <v>174</v>
      </c>
      <c r="B71" s="36" t="s">
        <v>175</v>
      </c>
      <c r="C71" s="23">
        <f>SUM(C72:C75)</f>
        <v>0</v>
      </c>
      <c r="D71" s="23">
        <f>SUM(D72:D75)</f>
        <v>0</v>
      </c>
      <c r="E71" s="24">
        <f>SUM(E72:E75)</f>
        <v>0</v>
      </c>
    </row>
    <row r="72" spans="1:5" s="196" customFormat="1" ht="12" customHeight="1">
      <c r="A72" s="193" t="s">
        <v>176</v>
      </c>
      <c r="B72" s="27" t="s">
        <v>177</v>
      </c>
      <c r="C72" s="32"/>
      <c r="D72" s="32"/>
      <c r="E72" s="40">
        <f>C72+D72</f>
        <v>0</v>
      </c>
    </row>
    <row r="73" spans="1:5" s="196" customFormat="1" ht="12" customHeight="1">
      <c r="A73" s="195" t="s">
        <v>178</v>
      </c>
      <c r="B73" s="31" t="s">
        <v>179</v>
      </c>
      <c r="C73" s="32"/>
      <c r="D73" s="32"/>
      <c r="E73" s="40">
        <f>C73+D73</f>
        <v>0</v>
      </c>
    </row>
    <row r="74" spans="1:5" s="196" customFormat="1" ht="12" customHeight="1">
      <c r="A74" s="195" t="s">
        <v>180</v>
      </c>
      <c r="B74" s="31" t="s">
        <v>181</v>
      </c>
      <c r="C74" s="32"/>
      <c r="D74" s="32"/>
      <c r="E74" s="40">
        <f>C74+D74</f>
        <v>0</v>
      </c>
    </row>
    <row r="75" spans="1:5" s="196" customFormat="1" ht="12" customHeight="1">
      <c r="A75" s="197" t="s">
        <v>182</v>
      </c>
      <c r="B75" s="38" t="s">
        <v>183</v>
      </c>
      <c r="C75" s="32"/>
      <c r="D75" s="32"/>
      <c r="E75" s="40">
        <f>C75+D75</f>
        <v>0</v>
      </c>
    </row>
    <row r="76" spans="1:5" s="196" customFormat="1" ht="12" customHeight="1">
      <c r="A76" s="198" t="s">
        <v>184</v>
      </c>
      <c r="B76" s="36" t="s">
        <v>185</v>
      </c>
      <c r="C76" s="23">
        <f>SUM(C77:C78)</f>
        <v>90910504</v>
      </c>
      <c r="D76" s="23">
        <f>SUM(D77:D78)</f>
        <v>209529073</v>
      </c>
      <c r="E76" s="24">
        <f>SUM(E77:E78)</f>
        <v>300439577</v>
      </c>
    </row>
    <row r="77" spans="1:5" s="196" customFormat="1" ht="12" customHeight="1">
      <c r="A77" s="193" t="s">
        <v>186</v>
      </c>
      <c r="B77" s="27" t="s">
        <v>187</v>
      </c>
      <c r="C77" s="253">
        <v>90910504</v>
      </c>
      <c r="D77" s="32">
        <v>209529073</v>
      </c>
      <c r="E77" s="40">
        <f>C77+D77</f>
        <v>300439577</v>
      </c>
    </row>
    <row r="78" spans="1:5" s="196" customFormat="1" ht="12" customHeight="1">
      <c r="A78" s="197" t="s">
        <v>188</v>
      </c>
      <c r="B78" s="38" t="s">
        <v>189</v>
      </c>
      <c r="C78" s="32"/>
      <c r="D78" s="32"/>
      <c r="E78" s="40">
        <f>C78+D78</f>
        <v>0</v>
      </c>
    </row>
    <row r="79" spans="1:5" s="194" customFormat="1" ht="12" customHeight="1">
      <c r="A79" s="198" t="s">
        <v>190</v>
      </c>
      <c r="B79" s="36" t="s">
        <v>191</v>
      </c>
      <c r="C79" s="23">
        <f>SUM(C80:C82)</f>
        <v>0</v>
      </c>
      <c r="D79" s="23">
        <f>SUM(D80:D82)</f>
        <v>0</v>
      </c>
      <c r="E79" s="24">
        <f>SUM(E80:E82)</f>
        <v>0</v>
      </c>
    </row>
    <row r="80" spans="1:5" s="196" customFormat="1" ht="12" customHeight="1">
      <c r="A80" s="193" t="s">
        <v>192</v>
      </c>
      <c r="B80" s="27" t="s">
        <v>193</v>
      </c>
      <c r="C80" s="32"/>
      <c r="D80" s="32"/>
      <c r="E80" s="40">
        <f>C80+D80</f>
        <v>0</v>
      </c>
    </row>
    <row r="81" spans="1:5" s="196" customFormat="1" ht="12" customHeight="1">
      <c r="A81" s="195" t="s">
        <v>194</v>
      </c>
      <c r="B81" s="31" t="s">
        <v>195</v>
      </c>
      <c r="C81" s="32"/>
      <c r="D81" s="32"/>
      <c r="E81" s="40">
        <f>C81+D81</f>
        <v>0</v>
      </c>
    </row>
    <row r="82" spans="1:5" s="196" customFormat="1" ht="12" customHeight="1">
      <c r="A82" s="197" t="s">
        <v>196</v>
      </c>
      <c r="B82" s="38" t="s">
        <v>197</v>
      </c>
      <c r="C82" s="32"/>
      <c r="D82" s="32"/>
      <c r="E82" s="40">
        <f>C82+D82</f>
        <v>0</v>
      </c>
    </row>
    <row r="83" spans="1:5" s="196" customFormat="1" ht="12" customHeight="1">
      <c r="A83" s="198" t="s">
        <v>198</v>
      </c>
      <c r="B83" s="36" t="s">
        <v>199</v>
      </c>
      <c r="C83" s="23">
        <f>SUM(C84:C87)</f>
        <v>0</v>
      </c>
      <c r="D83" s="23">
        <f>SUM(D84:D87)</f>
        <v>0</v>
      </c>
      <c r="E83" s="24">
        <f>SUM(E84:E87)</f>
        <v>0</v>
      </c>
    </row>
    <row r="84" spans="1:5" s="196" customFormat="1" ht="12" customHeight="1">
      <c r="A84" s="201" t="s">
        <v>200</v>
      </c>
      <c r="B84" s="27" t="s">
        <v>201</v>
      </c>
      <c r="C84" s="32"/>
      <c r="D84" s="32"/>
      <c r="E84" s="40">
        <f aca="true" t="shared" si="3" ref="E84:E89">C84+D84</f>
        <v>0</v>
      </c>
    </row>
    <row r="85" spans="1:5" s="196" customFormat="1" ht="12" customHeight="1">
      <c r="A85" s="202" t="s">
        <v>202</v>
      </c>
      <c r="B85" s="31" t="s">
        <v>203</v>
      </c>
      <c r="C85" s="32"/>
      <c r="D85" s="32"/>
      <c r="E85" s="40">
        <f t="shared" si="3"/>
        <v>0</v>
      </c>
    </row>
    <row r="86" spans="1:5" s="196" customFormat="1" ht="12" customHeight="1">
      <c r="A86" s="202" t="s">
        <v>204</v>
      </c>
      <c r="B86" s="31" t="s">
        <v>205</v>
      </c>
      <c r="C86" s="32"/>
      <c r="D86" s="32"/>
      <c r="E86" s="40">
        <f t="shared" si="3"/>
        <v>0</v>
      </c>
    </row>
    <row r="87" spans="1:5" s="194" customFormat="1" ht="12" customHeight="1">
      <c r="A87" s="203" t="s">
        <v>206</v>
      </c>
      <c r="B87" s="38" t="s">
        <v>207</v>
      </c>
      <c r="C87" s="32"/>
      <c r="D87" s="32"/>
      <c r="E87" s="40">
        <f t="shared" si="3"/>
        <v>0</v>
      </c>
    </row>
    <row r="88" spans="1:5" s="194" customFormat="1" ht="12" customHeight="1">
      <c r="A88" s="198" t="s">
        <v>208</v>
      </c>
      <c r="B88" s="36" t="s">
        <v>209</v>
      </c>
      <c r="C88" s="47"/>
      <c r="D88" s="47"/>
      <c r="E88" s="24">
        <f t="shared" si="3"/>
        <v>0</v>
      </c>
    </row>
    <row r="89" spans="1:5" s="194" customFormat="1" ht="12" customHeight="1">
      <c r="A89" s="198" t="s">
        <v>417</v>
      </c>
      <c r="B89" s="36" t="s">
        <v>211</v>
      </c>
      <c r="C89" s="47"/>
      <c r="D89" s="47"/>
      <c r="E89" s="24">
        <f t="shared" si="3"/>
        <v>0</v>
      </c>
    </row>
    <row r="90" spans="1:5" s="194" customFormat="1" ht="12" customHeight="1">
      <c r="A90" s="198" t="s">
        <v>418</v>
      </c>
      <c r="B90" s="48" t="s">
        <v>213</v>
      </c>
      <c r="C90" s="23">
        <f>+C67+C71+C76+C79+C83+C89+C88</f>
        <v>90910504</v>
      </c>
      <c r="D90" s="23">
        <f>+D67+D71+D76+D79+D83+D89+D88</f>
        <v>209529073</v>
      </c>
      <c r="E90" s="24">
        <f>+E67+E71+E76+E79+E83+E89+E88</f>
        <v>300439577</v>
      </c>
    </row>
    <row r="91" spans="1:5" s="194" customFormat="1" ht="12" customHeight="1">
      <c r="A91" s="204" t="s">
        <v>419</v>
      </c>
      <c r="B91" s="50" t="s">
        <v>420</v>
      </c>
      <c r="C91" s="23">
        <f>+C66+C90</f>
        <v>580359490</v>
      </c>
      <c r="D91" s="23">
        <f>+D66+D90</f>
        <v>539649400</v>
      </c>
      <c r="E91" s="24">
        <f>+E66+E90</f>
        <v>1120008890</v>
      </c>
    </row>
    <row r="92" spans="1:3" s="196" customFormat="1" ht="15" customHeight="1">
      <c r="A92" s="205"/>
      <c r="B92" s="206"/>
      <c r="C92" s="207"/>
    </row>
    <row r="93" spans="1:5" s="192" customFormat="1" ht="16.5" customHeight="1">
      <c r="A93" s="290" t="s">
        <v>315</v>
      </c>
      <c r="B93" s="290"/>
      <c r="C93" s="290"/>
      <c r="D93" s="290"/>
      <c r="E93" s="290"/>
    </row>
    <row r="94" spans="1:5" s="208" customFormat="1" ht="12" customHeight="1">
      <c r="A94" s="17" t="s">
        <v>50</v>
      </c>
      <c r="B94" s="60" t="s">
        <v>421</v>
      </c>
      <c r="C94" s="256">
        <f>+C95+C96+C97+C98+C99+C112</f>
        <v>220346782</v>
      </c>
      <c r="D94" s="61">
        <f>+D95+D96+D97+D98+D99+D112</f>
        <v>537935313</v>
      </c>
      <c r="E94" s="62">
        <f>+E95+E96+E97+E98+E99+E112</f>
        <v>758282095</v>
      </c>
    </row>
    <row r="95" spans="1:5" ht="12" customHeight="1">
      <c r="A95" s="209" t="s">
        <v>52</v>
      </c>
      <c r="B95" s="64" t="s">
        <v>221</v>
      </c>
      <c r="C95" s="257">
        <v>84060597</v>
      </c>
      <c r="D95" s="65">
        <v>216290127</v>
      </c>
      <c r="E95" s="66">
        <f aca="true" t="shared" si="4" ref="E95:E114">C95+D95</f>
        <v>300350724</v>
      </c>
    </row>
    <row r="96" spans="1:5" ht="12" customHeight="1">
      <c r="A96" s="195" t="s">
        <v>54</v>
      </c>
      <c r="B96" s="67" t="s">
        <v>222</v>
      </c>
      <c r="C96" s="253">
        <v>12563585</v>
      </c>
      <c r="D96" s="32">
        <v>23976767</v>
      </c>
      <c r="E96" s="40">
        <f t="shared" si="4"/>
        <v>36540352</v>
      </c>
    </row>
    <row r="97" spans="1:5" ht="12" customHeight="1">
      <c r="A97" s="195" t="s">
        <v>56</v>
      </c>
      <c r="B97" s="67" t="s">
        <v>223</v>
      </c>
      <c r="C97" s="254">
        <v>70818600</v>
      </c>
      <c r="D97" s="32">
        <v>42677484</v>
      </c>
      <c r="E97" s="68">
        <f t="shared" si="4"/>
        <v>113496084</v>
      </c>
    </row>
    <row r="98" spans="1:5" ht="12" customHeight="1">
      <c r="A98" s="195" t="s">
        <v>58</v>
      </c>
      <c r="B98" s="69" t="s">
        <v>224</v>
      </c>
      <c r="C98" s="254">
        <v>18800000</v>
      </c>
      <c r="D98" s="86"/>
      <c r="E98" s="68">
        <f t="shared" si="4"/>
        <v>18800000</v>
      </c>
    </row>
    <row r="99" spans="1:5" ht="12" customHeight="1">
      <c r="A99" s="195" t="s">
        <v>225</v>
      </c>
      <c r="B99" s="70" t="s">
        <v>226</v>
      </c>
      <c r="C99" s="254">
        <v>14104000</v>
      </c>
      <c r="D99" s="86">
        <v>-600000</v>
      </c>
      <c r="E99" s="68">
        <f t="shared" si="4"/>
        <v>13504000</v>
      </c>
    </row>
    <row r="100" spans="1:5" ht="12" customHeight="1">
      <c r="A100" s="195" t="s">
        <v>62</v>
      </c>
      <c r="B100" s="67" t="s">
        <v>422</v>
      </c>
      <c r="C100" s="254"/>
      <c r="D100" s="86"/>
      <c r="E100" s="68">
        <f t="shared" si="4"/>
        <v>0</v>
      </c>
    </row>
    <row r="101" spans="1:5" ht="12" customHeight="1">
      <c r="A101" s="195" t="s">
        <v>228</v>
      </c>
      <c r="B101" s="72" t="s">
        <v>229</v>
      </c>
      <c r="C101" s="254"/>
      <c r="D101" s="86"/>
      <c r="E101" s="68">
        <f t="shared" si="4"/>
        <v>0</v>
      </c>
    </row>
    <row r="102" spans="1:5" ht="12" customHeight="1">
      <c r="A102" s="195" t="s">
        <v>230</v>
      </c>
      <c r="B102" s="72" t="s">
        <v>231</v>
      </c>
      <c r="C102" s="254">
        <v>3000000</v>
      </c>
      <c r="D102" s="86"/>
      <c r="E102" s="68">
        <f t="shared" si="4"/>
        <v>3000000</v>
      </c>
    </row>
    <row r="103" spans="1:5" ht="12" customHeight="1">
      <c r="A103" s="195" t="s">
        <v>232</v>
      </c>
      <c r="B103" s="72" t="s">
        <v>233</v>
      </c>
      <c r="C103" s="254"/>
      <c r="D103" s="86"/>
      <c r="E103" s="68">
        <f t="shared" si="4"/>
        <v>0</v>
      </c>
    </row>
    <row r="104" spans="1:5" ht="12" customHeight="1">
      <c r="A104" s="195" t="s">
        <v>234</v>
      </c>
      <c r="B104" s="73" t="s">
        <v>235</v>
      </c>
      <c r="C104" s="254"/>
      <c r="D104" s="86"/>
      <c r="E104" s="68">
        <f t="shared" si="4"/>
        <v>0</v>
      </c>
    </row>
    <row r="105" spans="1:5" ht="12" customHeight="1">
      <c r="A105" s="195" t="s">
        <v>236</v>
      </c>
      <c r="B105" s="73" t="s">
        <v>237</v>
      </c>
      <c r="C105" s="254"/>
      <c r="D105" s="86"/>
      <c r="E105" s="68">
        <f t="shared" si="4"/>
        <v>0</v>
      </c>
    </row>
    <row r="106" spans="1:5" ht="12" customHeight="1">
      <c r="A106" s="195" t="s">
        <v>238</v>
      </c>
      <c r="B106" s="72" t="s">
        <v>239</v>
      </c>
      <c r="C106" s="254">
        <v>8654000</v>
      </c>
      <c r="D106" s="86"/>
      <c r="E106" s="68">
        <f t="shared" si="4"/>
        <v>8654000</v>
      </c>
    </row>
    <row r="107" spans="1:5" ht="12" customHeight="1">
      <c r="A107" s="195" t="s">
        <v>240</v>
      </c>
      <c r="B107" s="72" t="s">
        <v>241</v>
      </c>
      <c r="C107" s="254"/>
      <c r="D107" s="86"/>
      <c r="E107" s="68">
        <f t="shared" si="4"/>
        <v>0</v>
      </c>
    </row>
    <row r="108" spans="1:5" ht="12" customHeight="1">
      <c r="A108" s="195" t="s">
        <v>242</v>
      </c>
      <c r="B108" s="73" t="s">
        <v>243</v>
      </c>
      <c r="C108" s="254"/>
      <c r="D108" s="86"/>
      <c r="E108" s="68">
        <f t="shared" si="4"/>
        <v>0</v>
      </c>
    </row>
    <row r="109" spans="1:5" ht="12" customHeight="1">
      <c r="A109" s="210" t="s">
        <v>244</v>
      </c>
      <c r="B109" s="71" t="s">
        <v>245</v>
      </c>
      <c r="C109" s="254"/>
      <c r="D109" s="86"/>
      <c r="E109" s="68">
        <f t="shared" si="4"/>
        <v>0</v>
      </c>
    </row>
    <row r="110" spans="1:5" ht="12" customHeight="1">
      <c r="A110" s="195" t="s">
        <v>246</v>
      </c>
      <c r="B110" s="71" t="s">
        <v>247</v>
      </c>
      <c r="C110" s="254"/>
      <c r="D110" s="86"/>
      <c r="E110" s="68">
        <f t="shared" si="4"/>
        <v>0</v>
      </c>
    </row>
    <row r="111" spans="1:5" ht="12" customHeight="1">
      <c r="A111" s="195" t="s">
        <v>248</v>
      </c>
      <c r="B111" s="73" t="s">
        <v>249</v>
      </c>
      <c r="C111" s="253">
        <v>2450000</v>
      </c>
      <c r="D111" s="84">
        <v>-600000</v>
      </c>
      <c r="E111" s="40">
        <f t="shared" si="4"/>
        <v>1850000</v>
      </c>
    </row>
    <row r="112" spans="1:5" ht="12" customHeight="1">
      <c r="A112" s="195" t="s">
        <v>250</v>
      </c>
      <c r="B112" s="69" t="s">
        <v>251</v>
      </c>
      <c r="C112" s="253">
        <f>SUM(C113:C114)</f>
        <v>20000000</v>
      </c>
      <c r="D112" s="253">
        <f>SUM(D113:D114)</f>
        <v>255590935</v>
      </c>
      <c r="E112" s="40">
        <f t="shared" si="4"/>
        <v>275590935</v>
      </c>
    </row>
    <row r="113" spans="1:5" ht="12" customHeight="1">
      <c r="A113" s="197" t="s">
        <v>252</v>
      </c>
      <c r="B113" s="67" t="s">
        <v>423</v>
      </c>
      <c r="C113" s="254">
        <v>20000000</v>
      </c>
      <c r="D113" s="86">
        <v>255590935</v>
      </c>
      <c r="E113" s="68">
        <f t="shared" si="4"/>
        <v>275590935</v>
      </c>
    </row>
    <row r="114" spans="1:5" ht="12" customHeight="1">
      <c r="A114" s="211" t="s">
        <v>254</v>
      </c>
      <c r="B114" s="212" t="s">
        <v>424</v>
      </c>
      <c r="C114" s="258"/>
      <c r="D114" s="200"/>
      <c r="E114" s="78">
        <f t="shared" si="4"/>
        <v>0</v>
      </c>
    </row>
    <row r="115" spans="1:5" ht="12" customHeight="1">
      <c r="A115" s="56" t="s">
        <v>64</v>
      </c>
      <c r="B115" s="101" t="s">
        <v>256</v>
      </c>
      <c r="C115" s="251">
        <f>+C116+C118+C120</f>
        <v>38645000</v>
      </c>
      <c r="D115" s="87">
        <f>+D116+D118+D120</f>
        <v>0</v>
      </c>
      <c r="E115" s="24">
        <f>+E116+E118+E120</f>
        <v>38645000</v>
      </c>
    </row>
    <row r="116" spans="1:5" ht="12" customHeight="1">
      <c r="A116" s="193" t="s">
        <v>66</v>
      </c>
      <c r="B116" s="67" t="s">
        <v>257</v>
      </c>
      <c r="C116" s="252">
        <v>29521000</v>
      </c>
      <c r="D116" s="82"/>
      <c r="E116" s="29">
        <f aca="true" t="shared" si="5" ref="E116:E128">C116+D116</f>
        <v>29521000</v>
      </c>
    </row>
    <row r="117" spans="1:5" ht="12" customHeight="1">
      <c r="A117" s="193" t="s">
        <v>68</v>
      </c>
      <c r="B117" s="83" t="s">
        <v>258</v>
      </c>
      <c r="C117" s="252"/>
      <c r="D117" s="82"/>
      <c r="E117" s="29">
        <f t="shared" si="5"/>
        <v>0</v>
      </c>
    </row>
    <row r="118" spans="1:5" ht="12" customHeight="1">
      <c r="A118" s="193" t="s">
        <v>70</v>
      </c>
      <c r="B118" s="83" t="s">
        <v>259</v>
      </c>
      <c r="C118" s="253">
        <v>6270000</v>
      </c>
      <c r="D118" s="84"/>
      <c r="E118" s="40">
        <f t="shared" si="5"/>
        <v>6270000</v>
      </c>
    </row>
    <row r="119" spans="1:5" ht="12" customHeight="1">
      <c r="A119" s="193" t="s">
        <v>72</v>
      </c>
      <c r="B119" s="83" t="s">
        <v>260</v>
      </c>
      <c r="C119" s="260"/>
      <c r="D119" s="84"/>
      <c r="E119" s="40">
        <f t="shared" si="5"/>
        <v>0</v>
      </c>
    </row>
    <row r="120" spans="1:5" ht="12" customHeight="1">
      <c r="A120" s="193" t="s">
        <v>74</v>
      </c>
      <c r="B120" s="35" t="s">
        <v>261</v>
      </c>
      <c r="C120" s="260">
        <v>2854000</v>
      </c>
      <c r="D120" s="84"/>
      <c r="E120" s="40">
        <f t="shared" si="5"/>
        <v>2854000</v>
      </c>
    </row>
    <row r="121" spans="1:5" ht="12" customHeight="1">
      <c r="A121" s="193" t="s">
        <v>76</v>
      </c>
      <c r="B121" s="33" t="s">
        <v>262</v>
      </c>
      <c r="C121" s="260"/>
      <c r="D121" s="84"/>
      <c r="E121" s="40">
        <f t="shared" si="5"/>
        <v>0</v>
      </c>
    </row>
    <row r="122" spans="1:5" ht="12" customHeight="1">
      <c r="A122" s="193" t="s">
        <v>263</v>
      </c>
      <c r="B122" s="85" t="s">
        <v>264</v>
      </c>
      <c r="C122" s="260"/>
      <c r="D122" s="84"/>
      <c r="E122" s="40">
        <f t="shared" si="5"/>
        <v>0</v>
      </c>
    </row>
    <row r="123" spans="1:5" ht="12" customHeight="1">
      <c r="A123" s="193" t="s">
        <v>265</v>
      </c>
      <c r="B123" s="73" t="s">
        <v>237</v>
      </c>
      <c r="C123" s="260"/>
      <c r="D123" s="84"/>
      <c r="E123" s="40">
        <f t="shared" si="5"/>
        <v>0</v>
      </c>
    </row>
    <row r="124" spans="1:5" ht="12" customHeight="1">
      <c r="A124" s="193" t="s">
        <v>266</v>
      </c>
      <c r="B124" s="73" t="s">
        <v>267</v>
      </c>
      <c r="C124" s="260"/>
      <c r="D124" s="84"/>
      <c r="E124" s="40">
        <f t="shared" si="5"/>
        <v>0</v>
      </c>
    </row>
    <row r="125" spans="1:5" ht="12" customHeight="1">
      <c r="A125" s="193" t="s">
        <v>268</v>
      </c>
      <c r="B125" s="73" t="s">
        <v>269</v>
      </c>
      <c r="C125" s="260"/>
      <c r="D125" s="84"/>
      <c r="E125" s="40">
        <f t="shared" si="5"/>
        <v>0</v>
      </c>
    </row>
    <row r="126" spans="1:5" ht="12" customHeight="1">
      <c r="A126" s="193" t="s">
        <v>270</v>
      </c>
      <c r="B126" s="73" t="s">
        <v>243</v>
      </c>
      <c r="C126" s="260"/>
      <c r="D126" s="84"/>
      <c r="E126" s="40">
        <f t="shared" si="5"/>
        <v>0</v>
      </c>
    </row>
    <row r="127" spans="1:5" ht="12" customHeight="1">
      <c r="A127" s="193" t="s">
        <v>271</v>
      </c>
      <c r="B127" s="73" t="s">
        <v>272</v>
      </c>
      <c r="C127" s="260"/>
      <c r="D127" s="84"/>
      <c r="E127" s="40">
        <f t="shared" si="5"/>
        <v>0</v>
      </c>
    </row>
    <row r="128" spans="1:5" ht="12" customHeight="1">
      <c r="A128" s="210" t="s">
        <v>273</v>
      </c>
      <c r="B128" s="73" t="s">
        <v>274</v>
      </c>
      <c r="C128" s="261">
        <v>2854000</v>
      </c>
      <c r="D128" s="86"/>
      <c r="E128" s="68">
        <f t="shared" si="5"/>
        <v>2854000</v>
      </c>
    </row>
    <row r="129" spans="1:5" ht="12" customHeight="1">
      <c r="A129" s="56" t="s">
        <v>78</v>
      </c>
      <c r="B129" s="22" t="s">
        <v>275</v>
      </c>
      <c r="C129" s="251">
        <f>+C94+C115</f>
        <v>258991782</v>
      </c>
      <c r="D129" s="87">
        <f>+D94+D115</f>
        <v>537935313</v>
      </c>
      <c r="E129" s="24">
        <f>+E94+E115</f>
        <v>796927095</v>
      </c>
    </row>
    <row r="130" spans="1:5" ht="12" customHeight="1">
      <c r="A130" s="56" t="s">
        <v>276</v>
      </c>
      <c r="B130" s="22" t="s">
        <v>425</v>
      </c>
      <c r="C130" s="251">
        <f>+C131+C132+C133</f>
        <v>0</v>
      </c>
      <c r="D130" s="87">
        <f>+D131+D132+D133</f>
        <v>0</v>
      </c>
      <c r="E130" s="24">
        <f>+E131+E132+E133</f>
        <v>0</v>
      </c>
    </row>
    <row r="131" spans="1:5" s="208" customFormat="1" ht="12" customHeight="1">
      <c r="A131" s="193" t="s">
        <v>94</v>
      </c>
      <c r="B131" s="88" t="s">
        <v>426</v>
      </c>
      <c r="C131" s="260"/>
      <c r="D131" s="84"/>
      <c r="E131" s="40">
        <f>C131+D131</f>
        <v>0</v>
      </c>
    </row>
    <row r="132" spans="1:5" ht="12" customHeight="1">
      <c r="A132" s="193" t="s">
        <v>96</v>
      </c>
      <c r="B132" s="88" t="s">
        <v>279</v>
      </c>
      <c r="C132" s="260"/>
      <c r="D132" s="84"/>
      <c r="E132" s="40">
        <f>C132+D132</f>
        <v>0</v>
      </c>
    </row>
    <row r="133" spans="1:5" ht="12" customHeight="1">
      <c r="A133" s="210" t="s">
        <v>98</v>
      </c>
      <c r="B133" s="89" t="s">
        <v>427</v>
      </c>
      <c r="C133" s="260"/>
      <c r="D133" s="84"/>
      <c r="E133" s="40">
        <f>C133+D133</f>
        <v>0</v>
      </c>
    </row>
    <row r="134" spans="1:5" ht="12" customHeight="1">
      <c r="A134" s="56" t="s">
        <v>108</v>
      </c>
      <c r="B134" s="22" t="s">
        <v>281</v>
      </c>
      <c r="C134" s="251">
        <f>+C135+C136+C137+C138+C139+C140</f>
        <v>0</v>
      </c>
      <c r="D134" s="87">
        <f>+D135+D136+D137+D138+D139+D140</f>
        <v>0</v>
      </c>
      <c r="E134" s="24">
        <f>+E135+E136+E137+E138+E139+E140</f>
        <v>0</v>
      </c>
    </row>
    <row r="135" spans="1:5" ht="12" customHeight="1">
      <c r="A135" s="193" t="s">
        <v>110</v>
      </c>
      <c r="B135" s="88" t="s">
        <v>282</v>
      </c>
      <c r="C135" s="260"/>
      <c r="D135" s="84"/>
      <c r="E135" s="40">
        <f aca="true" t="shared" si="6" ref="E135:E140">C135+D135</f>
        <v>0</v>
      </c>
    </row>
    <row r="136" spans="1:5" ht="12" customHeight="1">
      <c r="A136" s="193" t="s">
        <v>112</v>
      </c>
      <c r="B136" s="88" t="s">
        <v>283</v>
      </c>
      <c r="C136" s="260"/>
      <c r="D136" s="84"/>
      <c r="E136" s="40">
        <f t="shared" si="6"/>
        <v>0</v>
      </c>
    </row>
    <row r="137" spans="1:5" ht="12" customHeight="1">
      <c r="A137" s="193" t="s">
        <v>114</v>
      </c>
      <c r="B137" s="88" t="s">
        <v>284</v>
      </c>
      <c r="C137" s="260"/>
      <c r="D137" s="84"/>
      <c r="E137" s="40">
        <f t="shared" si="6"/>
        <v>0</v>
      </c>
    </row>
    <row r="138" spans="1:5" ht="12" customHeight="1">
      <c r="A138" s="193" t="s">
        <v>116</v>
      </c>
      <c r="B138" s="88" t="s">
        <v>428</v>
      </c>
      <c r="C138" s="260"/>
      <c r="D138" s="84"/>
      <c r="E138" s="40">
        <f t="shared" si="6"/>
        <v>0</v>
      </c>
    </row>
    <row r="139" spans="1:5" ht="12" customHeight="1">
      <c r="A139" s="193" t="s">
        <v>118</v>
      </c>
      <c r="B139" s="88" t="s">
        <v>286</v>
      </c>
      <c r="C139" s="260"/>
      <c r="D139" s="84"/>
      <c r="E139" s="40">
        <f t="shared" si="6"/>
        <v>0</v>
      </c>
    </row>
    <row r="140" spans="1:5" s="208" customFormat="1" ht="12" customHeight="1">
      <c r="A140" s="210" t="s">
        <v>120</v>
      </c>
      <c r="B140" s="89" t="s">
        <v>287</v>
      </c>
      <c r="C140" s="260"/>
      <c r="D140" s="84"/>
      <c r="E140" s="40">
        <f t="shared" si="6"/>
        <v>0</v>
      </c>
    </row>
    <row r="141" spans="1:11" ht="12" customHeight="1">
      <c r="A141" s="56" t="s">
        <v>132</v>
      </c>
      <c r="B141" s="22" t="s">
        <v>429</v>
      </c>
      <c r="C141" s="251">
        <f>+C142+C143+C145+C146+C144</f>
        <v>321367708</v>
      </c>
      <c r="D141" s="87">
        <f>+D142+D143+D145+D146+D144</f>
        <v>1714087</v>
      </c>
      <c r="E141" s="24">
        <f>+E142+E143+E145+E146+E144</f>
        <v>323081795</v>
      </c>
      <c r="K141" s="213"/>
    </row>
    <row r="142" spans="1:5" ht="12.75">
      <c r="A142" s="193" t="s">
        <v>134</v>
      </c>
      <c r="B142" s="88" t="s">
        <v>289</v>
      </c>
      <c r="C142" s="260"/>
      <c r="D142" s="84"/>
      <c r="E142" s="40">
        <f>C142+D142</f>
        <v>0</v>
      </c>
    </row>
    <row r="143" spans="1:5" ht="12" customHeight="1">
      <c r="A143" s="193" t="s">
        <v>136</v>
      </c>
      <c r="B143" s="88" t="s">
        <v>290</v>
      </c>
      <c r="C143" s="260">
        <v>15149348</v>
      </c>
      <c r="D143" s="84"/>
      <c r="E143" s="40">
        <f>C143+D143</f>
        <v>15149348</v>
      </c>
    </row>
    <row r="144" spans="1:5" ht="12" customHeight="1">
      <c r="A144" s="193" t="s">
        <v>138</v>
      </c>
      <c r="B144" s="88" t="s">
        <v>430</v>
      </c>
      <c r="C144" s="260">
        <v>306218360</v>
      </c>
      <c r="D144" s="84">
        <v>1714087</v>
      </c>
      <c r="E144" s="40">
        <f>C144+D144</f>
        <v>307932447</v>
      </c>
    </row>
    <row r="145" spans="1:5" s="208" customFormat="1" ht="12" customHeight="1">
      <c r="A145" s="193" t="s">
        <v>140</v>
      </c>
      <c r="B145" s="88" t="s">
        <v>291</v>
      </c>
      <c r="C145" s="260"/>
      <c r="D145" s="84"/>
      <c r="E145" s="40">
        <f>C145+D145</f>
        <v>0</v>
      </c>
    </row>
    <row r="146" spans="1:5" s="208" customFormat="1" ht="12" customHeight="1">
      <c r="A146" s="210" t="s">
        <v>142</v>
      </c>
      <c r="B146" s="89" t="s">
        <v>292</v>
      </c>
      <c r="C146" s="260"/>
      <c r="D146" s="84"/>
      <c r="E146" s="40">
        <f>C146+D146</f>
        <v>0</v>
      </c>
    </row>
    <row r="147" spans="1:5" s="208" customFormat="1" ht="12" customHeight="1">
      <c r="A147" s="56" t="s">
        <v>293</v>
      </c>
      <c r="B147" s="22" t="s">
        <v>294</v>
      </c>
      <c r="C147" s="262">
        <f>+C148+C149+C150+C151+C152</f>
        <v>0</v>
      </c>
      <c r="D147" s="90">
        <f>+D148+D149+D150+D151+D152</f>
        <v>0</v>
      </c>
      <c r="E147" s="91">
        <f>+E148+E149+E150+E151+E152</f>
        <v>0</v>
      </c>
    </row>
    <row r="148" spans="1:5" s="208" customFormat="1" ht="12" customHeight="1">
      <c r="A148" s="193" t="s">
        <v>146</v>
      </c>
      <c r="B148" s="88" t="s">
        <v>295</v>
      </c>
      <c r="C148" s="260"/>
      <c r="D148" s="84"/>
      <c r="E148" s="40">
        <f aca="true" t="shared" si="7" ref="E148:E154">C148+D148</f>
        <v>0</v>
      </c>
    </row>
    <row r="149" spans="1:5" s="208" customFormat="1" ht="12" customHeight="1">
      <c r="A149" s="193" t="s">
        <v>148</v>
      </c>
      <c r="B149" s="88" t="s">
        <v>296</v>
      </c>
      <c r="C149" s="260"/>
      <c r="D149" s="84"/>
      <c r="E149" s="40">
        <f t="shared" si="7"/>
        <v>0</v>
      </c>
    </row>
    <row r="150" spans="1:5" s="208" customFormat="1" ht="12" customHeight="1">
      <c r="A150" s="193" t="s">
        <v>150</v>
      </c>
      <c r="B150" s="88" t="s">
        <v>297</v>
      </c>
      <c r="C150" s="260"/>
      <c r="D150" s="84"/>
      <c r="E150" s="40">
        <f t="shared" si="7"/>
        <v>0</v>
      </c>
    </row>
    <row r="151" spans="1:5" s="208" customFormat="1" ht="12" customHeight="1">
      <c r="A151" s="193" t="s">
        <v>152</v>
      </c>
      <c r="B151" s="88" t="s">
        <v>431</v>
      </c>
      <c r="C151" s="260"/>
      <c r="D151" s="84"/>
      <c r="E151" s="40">
        <f t="shared" si="7"/>
        <v>0</v>
      </c>
    </row>
    <row r="152" spans="1:5" ht="12.75" customHeight="1">
      <c r="A152" s="210" t="s">
        <v>299</v>
      </c>
      <c r="B152" s="89" t="s">
        <v>300</v>
      </c>
      <c r="C152" s="261"/>
      <c r="D152" s="86"/>
      <c r="E152" s="68">
        <f t="shared" si="7"/>
        <v>0</v>
      </c>
    </row>
    <row r="153" spans="1:5" ht="12.75" customHeight="1">
      <c r="A153" s="214" t="s">
        <v>154</v>
      </c>
      <c r="B153" s="22" t="s">
        <v>301</v>
      </c>
      <c r="C153" s="262"/>
      <c r="D153" s="92"/>
      <c r="E153" s="91">
        <f t="shared" si="7"/>
        <v>0</v>
      </c>
    </row>
    <row r="154" spans="1:5" ht="12.75" customHeight="1">
      <c r="A154" s="214" t="s">
        <v>302</v>
      </c>
      <c r="B154" s="22" t="s">
        <v>303</v>
      </c>
      <c r="C154" s="262"/>
      <c r="D154" s="92"/>
      <c r="E154" s="91">
        <f t="shared" si="7"/>
        <v>0</v>
      </c>
    </row>
    <row r="155" spans="1:5" ht="12" customHeight="1">
      <c r="A155" s="56" t="s">
        <v>304</v>
      </c>
      <c r="B155" s="22" t="s">
        <v>305</v>
      </c>
      <c r="C155" s="264">
        <f>+C130+C134+C141+C147+C153+C154</f>
        <v>321367708</v>
      </c>
      <c r="D155" s="94">
        <f>+D130+D134+D141+D147+D153+D154</f>
        <v>1714087</v>
      </c>
      <c r="E155" s="95">
        <f>+E130+E134+E141+E147+E153+E154</f>
        <v>323081795</v>
      </c>
    </row>
    <row r="156" spans="1:5" ht="15" customHeight="1">
      <c r="A156" s="215" t="s">
        <v>306</v>
      </c>
      <c r="B156" s="99" t="s">
        <v>307</v>
      </c>
      <c r="C156" s="264">
        <f>+C129+C155</f>
        <v>580359490</v>
      </c>
      <c r="D156" s="94">
        <f>+D129+D155</f>
        <v>539649400</v>
      </c>
      <c r="E156" s="95">
        <f>+E129+E155</f>
        <v>1120008890</v>
      </c>
    </row>
    <row r="157" spans="4:5" ht="12.75">
      <c r="D157" s="172"/>
      <c r="E157" s="172"/>
    </row>
    <row r="158" spans="1:5" ht="15" customHeight="1">
      <c r="A158" s="216" t="s">
        <v>432</v>
      </c>
      <c r="B158" s="217"/>
      <c r="C158" s="218">
        <v>4</v>
      </c>
      <c r="D158" s="218"/>
      <c r="E158" s="219">
        <f>C158+D158</f>
        <v>4</v>
      </c>
    </row>
    <row r="159" spans="1:5" ht="14.25" customHeight="1">
      <c r="A159" s="216" t="s">
        <v>433</v>
      </c>
      <c r="B159" s="217"/>
      <c r="C159" s="218">
        <v>47</v>
      </c>
      <c r="D159" s="218">
        <v>241</v>
      </c>
      <c r="E159" s="219">
        <f>C159+D159</f>
        <v>288</v>
      </c>
    </row>
  </sheetData>
  <sheetProtection formatCells="0"/>
  <mergeCells count="4">
    <mergeCell ref="B3:D3"/>
    <mergeCell ref="B4:D4"/>
    <mergeCell ref="A8:E8"/>
    <mergeCell ref="A93:E9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 r:id="rId1"/>
  <rowBreaks count="2" manualBreakCount="2">
    <brk id="70" max="255" man="1"/>
    <brk id="9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59"/>
  <sheetViews>
    <sheetView zoomScale="130" zoomScaleNormal="130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16.125" style="170" customWidth="1"/>
    <col min="2" max="2" width="62.00390625" style="171" customWidth="1"/>
    <col min="3" max="3" width="14.125" style="172" customWidth="1"/>
    <col min="4" max="5" width="14.125" style="173" customWidth="1"/>
    <col min="6" max="16384" width="9.375" style="173" customWidth="1"/>
  </cols>
  <sheetData>
    <row r="1" ht="12.75">
      <c r="E1" s="276" t="s">
        <v>483</v>
      </c>
    </row>
    <row r="2" spans="1:5" s="176" customFormat="1" ht="16.5" customHeight="1">
      <c r="A2" s="174"/>
      <c r="B2" s="175"/>
      <c r="E2" s="177" t="s">
        <v>478</v>
      </c>
    </row>
    <row r="3" spans="1:5" s="180" customFormat="1" ht="21" customHeight="1">
      <c r="A3" s="178" t="s">
        <v>316</v>
      </c>
      <c r="B3" s="289" t="s">
        <v>408</v>
      </c>
      <c r="C3" s="289"/>
      <c r="D3" s="289"/>
      <c r="E3" s="179" t="s">
        <v>409</v>
      </c>
    </row>
    <row r="4" spans="1:5" s="180" customFormat="1" ht="24">
      <c r="A4" s="178" t="s">
        <v>410</v>
      </c>
      <c r="B4" s="289" t="s">
        <v>434</v>
      </c>
      <c r="C4" s="289"/>
      <c r="D4" s="289"/>
      <c r="E4" s="181" t="s">
        <v>435</v>
      </c>
    </row>
    <row r="5" spans="1:5" s="184" customFormat="1" ht="15.75" customHeight="1">
      <c r="A5" s="182"/>
      <c r="B5" s="182"/>
      <c r="C5" s="183"/>
      <c r="E5" s="183"/>
    </row>
    <row r="6" spans="1:5" ht="36">
      <c r="A6" s="186" t="s">
        <v>412</v>
      </c>
      <c r="B6" s="187" t="s">
        <v>413</v>
      </c>
      <c r="C6" s="13" t="s">
        <v>43</v>
      </c>
      <c r="D6" s="13" t="s">
        <v>219</v>
      </c>
      <c r="E6" s="188" t="str">
        <f>+CONCATENATE(LEFT(ÖSSZEFÜGGÉSEK!A7,4),"2017.03.31.",CHAR(10),"Módosítás utáni")</f>
        <v>2017.03.31.
Módosítás utáni</v>
      </c>
    </row>
    <row r="7" spans="1:5" s="192" customFormat="1" ht="12.75" customHeight="1">
      <c r="A7" s="189" t="s">
        <v>45</v>
      </c>
      <c r="B7" s="190" t="s">
        <v>46</v>
      </c>
      <c r="C7" s="190" t="s">
        <v>47</v>
      </c>
      <c r="D7" s="191" t="s">
        <v>48</v>
      </c>
      <c r="E7" s="58" t="s">
        <v>49</v>
      </c>
    </row>
    <row r="8" spans="1:5" s="192" customFormat="1" ht="15.75" customHeight="1">
      <c r="A8" s="290" t="s">
        <v>314</v>
      </c>
      <c r="B8" s="290"/>
      <c r="C8" s="290"/>
      <c r="D8" s="290"/>
      <c r="E8" s="290"/>
    </row>
    <row r="9" spans="1:5" s="192" customFormat="1" ht="12" customHeight="1">
      <c r="A9" s="56" t="s">
        <v>50</v>
      </c>
      <c r="B9" s="22" t="s">
        <v>51</v>
      </c>
      <c r="C9" s="251">
        <f>+C10+C11+C12+C13+C14+C15</f>
        <v>406399386</v>
      </c>
      <c r="D9" s="87">
        <f>+D10+D11+D12+D13+D14+D15</f>
        <v>1547919</v>
      </c>
      <c r="E9" s="24">
        <f>+E10+E11+E12+E13+E14+E15</f>
        <v>407947305</v>
      </c>
    </row>
    <row r="10" spans="1:5" s="194" customFormat="1" ht="12" customHeight="1">
      <c r="A10" s="193" t="s">
        <v>52</v>
      </c>
      <c r="B10" s="27" t="s">
        <v>53</v>
      </c>
      <c r="C10" s="252">
        <v>168076061</v>
      </c>
      <c r="D10" s="82">
        <v>360680</v>
      </c>
      <c r="E10" s="29">
        <f aca="true" t="shared" si="0" ref="E10:E15">C10+D10</f>
        <v>168436741</v>
      </c>
    </row>
    <row r="11" spans="1:5" s="196" customFormat="1" ht="12" customHeight="1">
      <c r="A11" s="195" t="s">
        <v>54</v>
      </c>
      <c r="B11" s="31" t="s">
        <v>55</v>
      </c>
      <c r="C11" s="253">
        <v>82715372</v>
      </c>
      <c r="D11" s="84"/>
      <c r="E11" s="40">
        <f t="shared" si="0"/>
        <v>82715372</v>
      </c>
    </row>
    <row r="12" spans="1:5" s="196" customFormat="1" ht="12" customHeight="1">
      <c r="A12" s="195" t="s">
        <v>56</v>
      </c>
      <c r="B12" s="31" t="s">
        <v>57</v>
      </c>
      <c r="C12" s="253">
        <v>150078953</v>
      </c>
      <c r="D12" s="84">
        <v>1187239</v>
      </c>
      <c r="E12" s="40">
        <f t="shared" si="0"/>
        <v>151266192</v>
      </c>
    </row>
    <row r="13" spans="1:5" s="196" customFormat="1" ht="12" customHeight="1">
      <c r="A13" s="195" t="s">
        <v>58</v>
      </c>
      <c r="B13" s="31" t="s">
        <v>59</v>
      </c>
      <c r="C13" s="253">
        <v>5529000</v>
      </c>
      <c r="D13" s="84"/>
      <c r="E13" s="40">
        <f t="shared" si="0"/>
        <v>5529000</v>
      </c>
    </row>
    <row r="14" spans="1:5" s="196" customFormat="1" ht="12" customHeight="1">
      <c r="A14" s="195" t="s">
        <v>60</v>
      </c>
      <c r="B14" s="31" t="s">
        <v>414</v>
      </c>
      <c r="C14" s="253"/>
      <c r="D14" s="84"/>
      <c r="E14" s="40">
        <f t="shared" si="0"/>
        <v>0</v>
      </c>
    </row>
    <row r="15" spans="1:5" s="194" customFormat="1" ht="12" customHeight="1">
      <c r="A15" s="197" t="s">
        <v>62</v>
      </c>
      <c r="B15" s="38" t="s">
        <v>63</v>
      </c>
      <c r="C15" s="253"/>
      <c r="D15" s="84"/>
      <c r="E15" s="40">
        <f t="shared" si="0"/>
        <v>0</v>
      </c>
    </row>
    <row r="16" spans="1:5" s="194" customFormat="1" ht="12" customHeight="1">
      <c r="A16" s="56" t="s">
        <v>64</v>
      </c>
      <c r="B16" s="36" t="s">
        <v>65</v>
      </c>
      <c r="C16" s="251">
        <f>+C17+C18+C19+C20+C21</f>
        <v>303600</v>
      </c>
      <c r="D16" s="87">
        <f>+D17+D18+D19+D20+D21</f>
        <v>328572408</v>
      </c>
      <c r="E16" s="24">
        <f>+E17+E18+E19+E20+E21</f>
        <v>328876008</v>
      </c>
    </row>
    <row r="17" spans="1:5" s="194" customFormat="1" ht="12" customHeight="1">
      <c r="A17" s="193" t="s">
        <v>66</v>
      </c>
      <c r="B17" s="27" t="s">
        <v>67</v>
      </c>
      <c r="C17" s="252"/>
      <c r="D17" s="82"/>
      <c r="E17" s="29">
        <f aca="true" t="shared" si="1" ref="E17:E22">C17+D17</f>
        <v>0</v>
      </c>
    </row>
    <row r="18" spans="1:5" s="194" customFormat="1" ht="12" customHeight="1">
      <c r="A18" s="195" t="s">
        <v>68</v>
      </c>
      <c r="B18" s="31" t="s">
        <v>69</v>
      </c>
      <c r="C18" s="253"/>
      <c r="D18" s="84"/>
      <c r="E18" s="40">
        <f t="shared" si="1"/>
        <v>0</v>
      </c>
    </row>
    <row r="19" spans="1:5" s="194" customFormat="1" ht="12" customHeight="1">
      <c r="A19" s="195" t="s">
        <v>70</v>
      </c>
      <c r="B19" s="31" t="s">
        <v>71</v>
      </c>
      <c r="C19" s="253"/>
      <c r="D19" s="84"/>
      <c r="E19" s="40">
        <f t="shared" si="1"/>
        <v>0</v>
      </c>
    </row>
    <row r="20" spans="1:5" s="194" customFormat="1" ht="12" customHeight="1">
      <c r="A20" s="195" t="s">
        <v>72</v>
      </c>
      <c r="B20" s="31" t="s">
        <v>73</v>
      </c>
      <c r="C20" s="253"/>
      <c r="D20" s="84"/>
      <c r="E20" s="40">
        <f t="shared" si="1"/>
        <v>0</v>
      </c>
    </row>
    <row r="21" spans="1:5" s="194" customFormat="1" ht="12" customHeight="1">
      <c r="A21" s="195" t="s">
        <v>74</v>
      </c>
      <c r="B21" s="31" t="s">
        <v>75</v>
      </c>
      <c r="C21" s="253">
        <v>303600</v>
      </c>
      <c r="D21" s="84">
        <v>328572408</v>
      </c>
      <c r="E21" s="40">
        <f t="shared" si="1"/>
        <v>328876008</v>
      </c>
    </row>
    <row r="22" spans="1:5" s="196" customFormat="1" ht="12" customHeight="1">
      <c r="A22" s="197" t="s">
        <v>76</v>
      </c>
      <c r="B22" s="38" t="s">
        <v>77</v>
      </c>
      <c r="C22" s="254"/>
      <c r="D22" s="86"/>
      <c r="E22" s="68">
        <f t="shared" si="1"/>
        <v>0</v>
      </c>
    </row>
    <row r="23" spans="1:5" s="196" customFormat="1" ht="12" customHeight="1">
      <c r="A23" s="56" t="s">
        <v>78</v>
      </c>
      <c r="B23" s="22" t="s">
        <v>79</v>
      </c>
      <c r="C23" s="251">
        <f>+C24+C25+C26+C27+C28</f>
        <v>0</v>
      </c>
      <c r="D23" s="87">
        <f>+D24+D25+D26+D27+D28</f>
        <v>0</v>
      </c>
      <c r="E23" s="24">
        <f>+E24+E25+E26+E27+E28</f>
        <v>0</v>
      </c>
    </row>
    <row r="24" spans="1:5" s="196" customFormat="1" ht="12" customHeight="1">
      <c r="A24" s="193" t="s">
        <v>80</v>
      </c>
      <c r="B24" s="27" t="s">
        <v>81</v>
      </c>
      <c r="C24" s="252"/>
      <c r="D24" s="82"/>
      <c r="E24" s="29">
        <f aca="true" t="shared" si="2" ref="E24:E65">C24+D24</f>
        <v>0</v>
      </c>
    </row>
    <row r="25" spans="1:5" s="194" customFormat="1" ht="12" customHeight="1">
      <c r="A25" s="195" t="s">
        <v>82</v>
      </c>
      <c r="B25" s="31" t="s">
        <v>83</v>
      </c>
      <c r="C25" s="253"/>
      <c r="D25" s="84"/>
      <c r="E25" s="40">
        <f t="shared" si="2"/>
        <v>0</v>
      </c>
    </row>
    <row r="26" spans="1:5" s="196" customFormat="1" ht="12" customHeight="1">
      <c r="A26" s="195" t="s">
        <v>84</v>
      </c>
      <c r="B26" s="31" t="s">
        <v>85</v>
      </c>
      <c r="C26" s="253"/>
      <c r="D26" s="84"/>
      <c r="E26" s="40">
        <f t="shared" si="2"/>
        <v>0</v>
      </c>
    </row>
    <row r="27" spans="1:5" s="196" customFormat="1" ht="12" customHeight="1">
      <c r="A27" s="195" t="s">
        <v>86</v>
      </c>
      <c r="B27" s="31" t="s">
        <v>87</v>
      </c>
      <c r="C27" s="253"/>
      <c r="D27" s="84"/>
      <c r="E27" s="40">
        <f t="shared" si="2"/>
        <v>0</v>
      </c>
    </row>
    <row r="28" spans="1:5" s="196" customFormat="1" ht="12" customHeight="1">
      <c r="A28" s="195" t="s">
        <v>88</v>
      </c>
      <c r="B28" s="31" t="s">
        <v>89</v>
      </c>
      <c r="C28" s="253"/>
      <c r="D28" s="84"/>
      <c r="E28" s="40">
        <f t="shared" si="2"/>
        <v>0</v>
      </c>
    </row>
    <row r="29" spans="1:5" s="196" customFormat="1" ht="12" customHeight="1">
      <c r="A29" s="197" t="s">
        <v>90</v>
      </c>
      <c r="B29" s="38" t="s">
        <v>91</v>
      </c>
      <c r="C29" s="254"/>
      <c r="D29" s="86"/>
      <c r="E29" s="68">
        <f t="shared" si="2"/>
        <v>0</v>
      </c>
    </row>
    <row r="30" spans="1:5" s="196" customFormat="1" ht="12" customHeight="1">
      <c r="A30" s="56" t="s">
        <v>92</v>
      </c>
      <c r="B30" s="22" t="s">
        <v>93</v>
      </c>
      <c r="C30" s="251">
        <f>SUM(C31:C37)</f>
        <v>55000000</v>
      </c>
      <c r="D30" s="23">
        <f>+D31+D32+D33+D34+D35+D36+D37</f>
        <v>0</v>
      </c>
      <c r="E30" s="24">
        <f>+E31+E32+E33+E34+E35+E36+E37</f>
        <v>55000000</v>
      </c>
    </row>
    <row r="31" spans="1:5" s="196" customFormat="1" ht="12" customHeight="1">
      <c r="A31" s="193" t="s">
        <v>94</v>
      </c>
      <c r="B31" s="27" t="s">
        <v>95</v>
      </c>
      <c r="C31" s="252">
        <v>5000000</v>
      </c>
      <c r="D31" s="28"/>
      <c r="E31" s="29">
        <f t="shared" si="2"/>
        <v>5000000</v>
      </c>
    </row>
    <row r="32" spans="1:5" s="196" customFormat="1" ht="12" customHeight="1">
      <c r="A32" s="195" t="s">
        <v>96</v>
      </c>
      <c r="B32" s="31" t="s">
        <v>97</v>
      </c>
      <c r="C32" s="253"/>
      <c r="D32" s="32"/>
      <c r="E32" s="40">
        <f t="shared" si="2"/>
        <v>0</v>
      </c>
    </row>
    <row r="33" spans="1:5" s="196" customFormat="1" ht="12" customHeight="1">
      <c r="A33" s="195" t="s">
        <v>98</v>
      </c>
      <c r="B33" s="31" t="s">
        <v>99</v>
      </c>
      <c r="C33" s="253">
        <v>43000000</v>
      </c>
      <c r="D33" s="32"/>
      <c r="E33" s="40">
        <f t="shared" si="2"/>
        <v>43000000</v>
      </c>
    </row>
    <row r="34" spans="1:5" s="196" customFormat="1" ht="12" customHeight="1">
      <c r="A34" s="195" t="s">
        <v>100</v>
      </c>
      <c r="B34" s="31" t="s">
        <v>101</v>
      </c>
      <c r="C34" s="253"/>
      <c r="D34" s="32"/>
      <c r="E34" s="40">
        <f t="shared" si="2"/>
        <v>0</v>
      </c>
    </row>
    <row r="35" spans="1:5" s="196" customFormat="1" ht="12" customHeight="1">
      <c r="A35" s="195" t="s">
        <v>102</v>
      </c>
      <c r="B35" s="31" t="s">
        <v>103</v>
      </c>
      <c r="C35" s="253">
        <v>7000000</v>
      </c>
      <c r="D35" s="32"/>
      <c r="E35" s="40">
        <f t="shared" si="2"/>
        <v>7000000</v>
      </c>
    </row>
    <row r="36" spans="1:5" s="196" customFormat="1" ht="12" customHeight="1">
      <c r="A36" s="195" t="s">
        <v>104</v>
      </c>
      <c r="B36" s="31" t="s">
        <v>105</v>
      </c>
      <c r="C36" s="253"/>
      <c r="D36" s="32"/>
      <c r="E36" s="40">
        <f t="shared" si="2"/>
        <v>0</v>
      </c>
    </row>
    <row r="37" spans="1:5" s="196" customFormat="1" ht="12" customHeight="1">
      <c r="A37" s="197" t="s">
        <v>106</v>
      </c>
      <c r="B37" s="38" t="s">
        <v>107</v>
      </c>
      <c r="C37" s="254"/>
      <c r="D37" s="37"/>
      <c r="E37" s="68">
        <f t="shared" si="2"/>
        <v>0</v>
      </c>
    </row>
    <row r="38" spans="1:5" s="196" customFormat="1" ht="12" customHeight="1">
      <c r="A38" s="56" t="s">
        <v>108</v>
      </c>
      <c r="B38" s="22" t="s">
        <v>109</v>
      </c>
      <c r="C38" s="251">
        <f>SUM(C39:C49)</f>
        <v>27746000</v>
      </c>
      <c r="D38" s="87">
        <f>SUM(D39:D49)</f>
        <v>0</v>
      </c>
      <c r="E38" s="24">
        <f>SUM(E39:E49)</f>
        <v>27746000</v>
      </c>
    </row>
    <row r="39" spans="1:5" s="196" customFormat="1" ht="12" customHeight="1">
      <c r="A39" s="193" t="s">
        <v>110</v>
      </c>
      <c r="B39" s="27" t="s">
        <v>111</v>
      </c>
      <c r="C39" s="252">
        <v>2000000</v>
      </c>
      <c r="D39" s="82"/>
      <c r="E39" s="29">
        <f t="shared" si="2"/>
        <v>2000000</v>
      </c>
    </row>
    <row r="40" spans="1:5" s="196" customFormat="1" ht="12" customHeight="1">
      <c r="A40" s="195" t="s">
        <v>112</v>
      </c>
      <c r="B40" s="31" t="s">
        <v>113</v>
      </c>
      <c r="C40" s="253">
        <v>4250000</v>
      </c>
      <c r="D40" s="84"/>
      <c r="E40" s="40">
        <f t="shared" si="2"/>
        <v>4250000</v>
      </c>
    </row>
    <row r="41" spans="1:5" s="196" customFormat="1" ht="12" customHeight="1">
      <c r="A41" s="195" t="s">
        <v>114</v>
      </c>
      <c r="B41" s="31" t="s">
        <v>115</v>
      </c>
      <c r="C41" s="253">
        <v>3800000</v>
      </c>
      <c r="D41" s="84"/>
      <c r="E41" s="40">
        <f t="shared" si="2"/>
        <v>3800000</v>
      </c>
    </row>
    <row r="42" spans="1:5" s="196" customFormat="1" ht="12" customHeight="1">
      <c r="A42" s="195" t="s">
        <v>116</v>
      </c>
      <c r="B42" s="31" t="s">
        <v>117</v>
      </c>
      <c r="C42" s="253">
        <v>13465000</v>
      </c>
      <c r="D42" s="84"/>
      <c r="E42" s="40">
        <f t="shared" si="2"/>
        <v>13465000</v>
      </c>
    </row>
    <row r="43" spans="1:5" s="196" customFormat="1" ht="12" customHeight="1">
      <c r="A43" s="195" t="s">
        <v>118</v>
      </c>
      <c r="B43" s="31" t="s">
        <v>119</v>
      </c>
      <c r="C43" s="253"/>
      <c r="D43" s="84"/>
      <c r="E43" s="40">
        <f t="shared" si="2"/>
        <v>0</v>
      </c>
    </row>
    <row r="44" spans="1:5" s="196" customFormat="1" ht="12" customHeight="1">
      <c r="A44" s="195" t="s">
        <v>120</v>
      </c>
      <c r="B44" s="31" t="s">
        <v>121</v>
      </c>
      <c r="C44" s="253">
        <v>3531000</v>
      </c>
      <c r="D44" s="84"/>
      <c r="E44" s="40">
        <f t="shared" si="2"/>
        <v>3531000</v>
      </c>
    </row>
    <row r="45" spans="1:5" s="196" customFormat="1" ht="12" customHeight="1">
      <c r="A45" s="195" t="s">
        <v>122</v>
      </c>
      <c r="B45" s="31" t="s">
        <v>123</v>
      </c>
      <c r="C45" s="253"/>
      <c r="D45" s="84"/>
      <c r="E45" s="40">
        <f t="shared" si="2"/>
        <v>0</v>
      </c>
    </row>
    <row r="46" spans="1:5" s="196" customFormat="1" ht="12" customHeight="1">
      <c r="A46" s="195" t="s">
        <v>124</v>
      </c>
      <c r="B46" s="31" t="s">
        <v>312</v>
      </c>
      <c r="C46" s="253"/>
      <c r="D46" s="84"/>
      <c r="E46" s="40">
        <f t="shared" si="2"/>
        <v>0</v>
      </c>
    </row>
    <row r="47" spans="1:5" s="196" customFormat="1" ht="12" customHeight="1">
      <c r="A47" s="195" t="s">
        <v>126</v>
      </c>
      <c r="B47" s="31" t="s">
        <v>127</v>
      </c>
      <c r="C47" s="253"/>
      <c r="D47" s="84"/>
      <c r="E47" s="40">
        <f t="shared" si="2"/>
        <v>0</v>
      </c>
    </row>
    <row r="48" spans="1:5" s="196" customFormat="1" ht="12" customHeight="1">
      <c r="A48" s="197" t="s">
        <v>128</v>
      </c>
      <c r="B48" s="38" t="s">
        <v>129</v>
      </c>
      <c r="C48" s="254"/>
      <c r="D48" s="86"/>
      <c r="E48" s="68">
        <f t="shared" si="2"/>
        <v>0</v>
      </c>
    </row>
    <row r="49" spans="1:5" s="196" customFormat="1" ht="12" customHeight="1">
      <c r="A49" s="197" t="s">
        <v>130</v>
      </c>
      <c r="B49" s="38" t="s">
        <v>131</v>
      </c>
      <c r="C49" s="254">
        <v>700000</v>
      </c>
      <c r="D49" s="86"/>
      <c r="E49" s="68">
        <f t="shared" si="2"/>
        <v>700000</v>
      </c>
    </row>
    <row r="50" spans="1:5" s="196" customFormat="1" ht="12" customHeight="1">
      <c r="A50" s="56" t="s">
        <v>132</v>
      </c>
      <c r="B50" s="22" t="s">
        <v>133</v>
      </c>
      <c r="C50" s="251">
        <f>SUM(C51:C55)</f>
        <v>0</v>
      </c>
      <c r="D50" s="87">
        <f>SUM(D51:D55)</f>
        <v>0</v>
      </c>
      <c r="E50" s="24">
        <f>SUM(E51:E55)</f>
        <v>0</v>
      </c>
    </row>
    <row r="51" spans="1:5" s="196" customFormat="1" ht="12" customHeight="1">
      <c r="A51" s="193" t="s">
        <v>134</v>
      </c>
      <c r="B51" s="27" t="s">
        <v>135</v>
      </c>
      <c r="C51" s="252"/>
      <c r="D51" s="82"/>
      <c r="E51" s="29">
        <f t="shared" si="2"/>
        <v>0</v>
      </c>
    </row>
    <row r="52" spans="1:5" s="196" customFormat="1" ht="12" customHeight="1">
      <c r="A52" s="195" t="s">
        <v>136</v>
      </c>
      <c r="B52" s="31" t="s">
        <v>137</v>
      </c>
      <c r="C52" s="253"/>
      <c r="D52" s="84"/>
      <c r="E52" s="40">
        <f t="shared" si="2"/>
        <v>0</v>
      </c>
    </row>
    <row r="53" spans="1:5" s="196" customFormat="1" ht="12" customHeight="1">
      <c r="A53" s="195" t="s">
        <v>138</v>
      </c>
      <c r="B53" s="31" t="s">
        <v>139</v>
      </c>
      <c r="C53" s="253"/>
      <c r="D53" s="84"/>
      <c r="E53" s="40">
        <f t="shared" si="2"/>
        <v>0</v>
      </c>
    </row>
    <row r="54" spans="1:5" s="196" customFormat="1" ht="12" customHeight="1">
      <c r="A54" s="195" t="s">
        <v>140</v>
      </c>
      <c r="B54" s="31" t="s">
        <v>141</v>
      </c>
      <c r="C54" s="253"/>
      <c r="D54" s="84"/>
      <c r="E54" s="40">
        <f t="shared" si="2"/>
        <v>0</v>
      </c>
    </row>
    <row r="55" spans="1:5" s="196" customFormat="1" ht="12" customHeight="1">
      <c r="A55" s="197" t="s">
        <v>142</v>
      </c>
      <c r="B55" s="38" t="s">
        <v>143</v>
      </c>
      <c r="C55" s="254"/>
      <c r="D55" s="86"/>
      <c r="E55" s="68">
        <f t="shared" si="2"/>
        <v>0</v>
      </c>
    </row>
    <row r="56" spans="1:5" s="196" customFormat="1" ht="12" customHeight="1">
      <c r="A56" s="56" t="s">
        <v>144</v>
      </c>
      <c r="B56" s="22" t="s">
        <v>145</v>
      </c>
      <c r="C56" s="251">
        <f>SUM(C57:C59)</f>
        <v>0</v>
      </c>
      <c r="D56" s="87">
        <f>SUM(D57:D59)</f>
        <v>0</v>
      </c>
      <c r="E56" s="24">
        <f>SUM(E57:E59)</f>
        <v>0</v>
      </c>
    </row>
    <row r="57" spans="1:5" s="196" customFormat="1" ht="12" customHeight="1">
      <c r="A57" s="193" t="s">
        <v>146</v>
      </c>
      <c r="B57" s="27" t="s">
        <v>147</v>
      </c>
      <c r="C57" s="252"/>
      <c r="D57" s="82"/>
      <c r="E57" s="29">
        <f t="shared" si="2"/>
        <v>0</v>
      </c>
    </row>
    <row r="58" spans="1:5" s="196" customFormat="1" ht="12" customHeight="1">
      <c r="A58" s="195" t="s">
        <v>148</v>
      </c>
      <c r="B58" s="31" t="s">
        <v>149</v>
      </c>
      <c r="C58" s="253"/>
      <c r="D58" s="84"/>
      <c r="E58" s="40">
        <f t="shared" si="2"/>
        <v>0</v>
      </c>
    </row>
    <row r="59" spans="1:5" s="196" customFormat="1" ht="12" customHeight="1">
      <c r="A59" s="195" t="s">
        <v>150</v>
      </c>
      <c r="B59" s="31" t="s">
        <v>151</v>
      </c>
      <c r="C59" s="253"/>
      <c r="D59" s="84"/>
      <c r="E59" s="40">
        <f t="shared" si="2"/>
        <v>0</v>
      </c>
    </row>
    <row r="60" spans="1:5" s="196" customFormat="1" ht="12" customHeight="1">
      <c r="A60" s="197" t="s">
        <v>152</v>
      </c>
      <c r="B60" s="38" t="s">
        <v>153</v>
      </c>
      <c r="C60" s="254"/>
      <c r="D60" s="86"/>
      <c r="E60" s="68">
        <f t="shared" si="2"/>
        <v>0</v>
      </c>
    </row>
    <row r="61" spans="1:5" s="196" customFormat="1" ht="12" customHeight="1">
      <c r="A61" s="56" t="s">
        <v>154</v>
      </c>
      <c r="B61" s="36" t="s">
        <v>155</v>
      </c>
      <c r="C61" s="251">
        <f>SUM(C62:C64)</f>
        <v>0</v>
      </c>
      <c r="D61" s="87">
        <f>SUM(D62:D64)</f>
        <v>0</v>
      </c>
      <c r="E61" s="24">
        <f>SUM(E62:E64)</f>
        <v>0</v>
      </c>
    </row>
    <row r="62" spans="1:5" s="196" customFormat="1" ht="12" customHeight="1">
      <c r="A62" s="193" t="s">
        <v>156</v>
      </c>
      <c r="B62" s="27" t="s">
        <v>157</v>
      </c>
      <c r="C62" s="253"/>
      <c r="D62" s="84"/>
      <c r="E62" s="40">
        <f t="shared" si="2"/>
        <v>0</v>
      </c>
    </row>
    <row r="63" spans="1:5" s="196" customFormat="1" ht="12" customHeight="1">
      <c r="A63" s="195" t="s">
        <v>158</v>
      </c>
      <c r="B63" s="31" t="s">
        <v>159</v>
      </c>
      <c r="C63" s="253"/>
      <c r="D63" s="84"/>
      <c r="E63" s="40">
        <f t="shared" si="2"/>
        <v>0</v>
      </c>
    </row>
    <row r="64" spans="1:5" s="196" customFormat="1" ht="12" customHeight="1">
      <c r="A64" s="195" t="s">
        <v>160</v>
      </c>
      <c r="B64" s="31" t="s">
        <v>161</v>
      </c>
      <c r="C64" s="253"/>
      <c r="D64" s="84"/>
      <c r="E64" s="40">
        <f t="shared" si="2"/>
        <v>0</v>
      </c>
    </row>
    <row r="65" spans="1:5" s="196" customFormat="1" ht="12" customHeight="1">
      <c r="A65" s="197" t="s">
        <v>162</v>
      </c>
      <c r="B65" s="38" t="s">
        <v>163</v>
      </c>
      <c r="C65" s="253"/>
      <c r="D65" s="84"/>
      <c r="E65" s="40">
        <f t="shared" si="2"/>
        <v>0</v>
      </c>
    </row>
    <row r="66" spans="1:5" s="196" customFormat="1" ht="12" customHeight="1">
      <c r="A66" s="56" t="s">
        <v>302</v>
      </c>
      <c r="B66" s="22" t="s">
        <v>165</v>
      </c>
      <c r="C66" s="251">
        <f>+C9+C16+C23+C30+C38+C50+C56+C61</f>
        <v>489448986</v>
      </c>
      <c r="D66" s="87">
        <f>+D9+D16+D23+D30+D38+D50+D56+D61</f>
        <v>330120327</v>
      </c>
      <c r="E66" s="24">
        <f>+E9+E16+E23+E30+E38+E50+E56+E61</f>
        <v>819569313</v>
      </c>
    </row>
    <row r="67" spans="1:5" s="196" customFormat="1" ht="12" customHeight="1">
      <c r="A67" s="198" t="s">
        <v>415</v>
      </c>
      <c r="B67" s="36" t="s">
        <v>167</v>
      </c>
      <c r="C67" s="251">
        <f>SUM(C68:C70)</f>
        <v>0</v>
      </c>
      <c r="D67" s="87">
        <f>SUM(D68:D70)</f>
        <v>0</v>
      </c>
      <c r="E67" s="24">
        <f>SUM(E68:E70)</f>
        <v>0</v>
      </c>
    </row>
    <row r="68" spans="1:5" s="196" customFormat="1" ht="12" customHeight="1">
      <c r="A68" s="193" t="s">
        <v>168</v>
      </c>
      <c r="B68" s="27" t="s">
        <v>169</v>
      </c>
      <c r="C68" s="253"/>
      <c r="D68" s="84"/>
      <c r="E68" s="40">
        <f>C68+D68</f>
        <v>0</v>
      </c>
    </row>
    <row r="69" spans="1:5" s="196" customFormat="1" ht="12" customHeight="1">
      <c r="A69" s="195" t="s">
        <v>170</v>
      </c>
      <c r="B69" s="31" t="s">
        <v>171</v>
      </c>
      <c r="C69" s="253"/>
      <c r="D69" s="84"/>
      <c r="E69" s="40">
        <f>C69+D69</f>
        <v>0</v>
      </c>
    </row>
    <row r="70" spans="1:5" s="196" customFormat="1" ht="12" customHeight="1">
      <c r="A70" s="197" t="s">
        <v>172</v>
      </c>
      <c r="B70" s="199" t="s">
        <v>416</v>
      </c>
      <c r="C70" s="253"/>
      <c r="D70" s="200"/>
      <c r="E70" s="40">
        <f>C70+D70</f>
        <v>0</v>
      </c>
    </row>
    <row r="71" spans="1:5" s="196" customFormat="1" ht="12" customHeight="1">
      <c r="A71" s="198" t="s">
        <v>174</v>
      </c>
      <c r="B71" s="36" t="s">
        <v>175</v>
      </c>
      <c r="C71" s="251">
        <f>SUM(C72:C75)</f>
        <v>0</v>
      </c>
      <c r="D71" s="23">
        <f>SUM(D72:D75)</f>
        <v>0</v>
      </c>
      <c r="E71" s="24">
        <f>SUM(E72:E75)</f>
        <v>0</v>
      </c>
    </row>
    <row r="72" spans="1:5" s="196" customFormat="1" ht="12" customHeight="1">
      <c r="A72" s="193" t="s">
        <v>176</v>
      </c>
      <c r="B72" s="27" t="s">
        <v>177</v>
      </c>
      <c r="C72" s="253"/>
      <c r="D72" s="32"/>
      <c r="E72" s="40">
        <f>C72+D72</f>
        <v>0</v>
      </c>
    </row>
    <row r="73" spans="1:5" s="196" customFormat="1" ht="12" customHeight="1">
      <c r="A73" s="195" t="s">
        <v>178</v>
      </c>
      <c r="B73" s="31" t="s">
        <v>179</v>
      </c>
      <c r="C73" s="253"/>
      <c r="D73" s="32"/>
      <c r="E73" s="40">
        <f>C73+D73</f>
        <v>0</v>
      </c>
    </row>
    <row r="74" spans="1:5" s="196" customFormat="1" ht="12" customHeight="1">
      <c r="A74" s="195" t="s">
        <v>180</v>
      </c>
      <c r="B74" s="31" t="s">
        <v>181</v>
      </c>
      <c r="C74" s="253"/>
      <c r="D74" s="32"/>
      <c r="E74" s="40">
        <f>C74+D74</f>
        <v>0</v>
      </c>
    </row>
    <row r="75" spans="1:5" s="196" customFormat="1" ht="12" customHeight="1">
      <c r="A75" s="197" t="s">
        <v>182</v>
      </c>
      <c r="B75" s="38" t="s">
        <v>183</v>
      </c>
      <c r="C75" s="253"/>
      <c r="D75" s="32"/>
      <c r="E75" s="40">
        <f>C75+D75</f>
        <v>0</v>
      </c>
    </row>
    <row r="76" spans="1:5" s="196" customFormat="1" ht="12" customHeight="1">
      <c r="A76" s="198" t="s">
        <v>184</v>
      </c>
      <c r="B76" s="36" t="s">
        <v>185</v>
      </c>
      <c r="C76" s="251">
        <f>SUM(C77:C78)</f>
        <v>78653885</v>
      </c>
      <c r="D76" s="23">
        <f>SUM(D77:D78)</f>
        <v>209529073</v>
      </c>
      <c r="E76" s="24">
        <f>SUM(E77:E78)</f>
        <v>288182958</v>
      </c>
    </row>
    <row r="77" spans="1:5" s="196" customFormat="1" ht="12" customHeight="1">
      <c r="A77" s="193" t="s">
        <v>186</v>
      </c>
      <c r="B77" s="27" t="s">
        <v>187</v>
      </c>
      <c r="C77" s="253">
        <v>78653885</v>
      </c>
      <c r="D77" s="32">
        <v>209529073</v>
      </c>
      <c r="E77" s="40">
        <f>C77+D77</f>
        <v>288182958</v>
      </c>
    </row>
    <row r="78" spans="1:5" s="196" customFormat="1" ht="12" customHeight="1">
      <c r="A78" s="197" t="s">
        <v>188</v>
      </c>
      <c r="B78" s="38" t="s">
        <v>189</v>
      </c>
      <c r="C78" s="253"/>
      <c r="D78" s="32"/>
      <c r="E78" s="40">
        <f>C78+D78</f>
        <v>0</v>
      </c>
    </row>
    <row r="79" spans="1:5" s="194" customFormat="1" ht="12" customHeight="1">
      <c r="A79" s="198" t="s">
        <v>190</v>
      </c>
      <c r="B79" s="36" t="s">
        <v>191</v>
      </c>
      <c r="C79" s="251">
        <f>SUM(C80:C82)</f>
        <v>0</v>
      </c>
      <c r="D79" s="23">
        <f>SUM(D80:D82)</f>
        <v>0</v>
      </c>
      <c r="E79" s="24">
        <f>SUM(E80:E82)</f>
        <v>0</v>
      </c>
    </row>
    <row r="80" spans="1:5" s="196" customFormat="1" ht="12" customHeight="1">
      <c r="A80" s="193" t="s">
        <v>192</v>
      </c>
      <c r="B80" s="27" t="s">
        <v>193</v>
      </c>
      <c r="C80" s="253"/>
      <c r="D80" s="32"/>
      <c r="E80" s="40">
        <f>C80+D80</f>
        <v>0</v>
      </c>
    </row>
    <row r="81" spans="1:5" s="196" customFormat="1" ht="12" customHeight="1">
      <c r="A81" s="195" t="s">
        <v>194</v>
      </c>
      <c r="B81" s="31" t="s">
        <v>195</v>
      </c>
      <c r="C81" s="253"/>
      <c r="D81" s="32"/>
      <c r="E81" s="40">
        <f>C81+D81</f>
        <v>0</v>
      </c>
    </row>
    <row r="82" spans="1:5" s="196" customFormat="1" ht="12" customHeight="1">
      <c r="A82" s="197" t="s">
        <v>196</v>
      </c>
      <c r="B82" s="38" t="s">
        <v>197</v>
      </c>
      <c r="C82" s="253"/>
      <c r="D82" s="32"/>
      <c r="E82" s="40">
        <f>C82+D82</f>
        <v>0</v>
      </c>
    </row>
    <row r="83" spans="1:5" s="196" customFormat="1" ht="12" customHeight="1">
      <c r="A83" s="198" t="s">
        <v>198</v>
      </c>
      <c r="B83" s="36" t="s">
        <v>199</v>
      </c>
      <c r="C83" s="251">
        <f>SUM(C84:C87)</f>
        <v>0</v>
      </c>
      <c r="D83" s="23">
        <f>SUM(D84:D87)</f>
        <v>0</v>
      </c>
      <c r="E83" s="24">
        <f>SUM(E84:E87)</f>
        <v>0</v>
      </c>
    </row>
    <row r="84" spans="1:5" s="196" customFormat="1" ht="12" customHeight="1">
      <c r="A84" s="201" t="s">
        <v>200</v>
      </c>
      <c r="B84" s="27" t="s">
        <v>201</v>
      </c>
      <c r="C84" s="253"/>
      <c r="D84" s="32"/>
      <c r="E84" s="40">
        <f aca="true" t="shared" si="3" ref="E84:E89">C84+D84</f>
        <v>0</v>
      </c>
    </row>
    <row r="85" spans="1:5" s="196" customFormat="1" ht="12" customHeight="1">
      <c r="A85" s="202" t="s">
        <v>202</v>
      </c>
      <c r="B85" s="31" t="s">
        <v>203</v>
      </c>
      <c r="C85" s="253"/>
      <c r="D85" s="32"/>
      <c r="E85" s="40">
        <f t="shared" si="3"/>
        <v>0</v>
      </c>
    </row>
    <row r="86" spans="1:5" s="196" customFormat="1" ht="12" customHeight="1">
      <c r="A86" s="202" t="s">
        <v>204</v>
      </c>
      <c r="B86" s="31" t="s">
        <v>205</v>
      </c>
      <c r="C86" s="253"/>
      <c r="D86" s="32"/>
      <c r="E86" s="40">
        <f t="shared" si="3"/>
        <v>0</v>
      </c>
    </row>
    <row r="87" spans="1:5" s="194" customFormat="1" ht="12" customHeight="1">
      <c r="A87" s="203" t="s">
        <v>206</v>
      </c>
      <c r="B87" s="38" t="s">
        <v>207</v>
      </c>
      <c r="C87" s="253"/>
      <c r="D87" s="32"/>
      <c r="E87" s="40">
        <f t="shared" si="3"/>
        <v>0</v>
      </c>
    </row>
    <row r="88" spans="1:5" s="194" customFormat="1" ht="12" customHeight="1">
      <c r="A88" s="198" t="s">
        <v>208</v>
      </c>
      <c r="B88" s="36" t="s">
        <v>209</v>
      </c>
      <c r="C88" s="255"/>
      <c r="D88" s="47"/>
      <c r="E88" s="24">
        <f t="shared" si="3"/>
        <v>0</v>
      </c>
    </row>
    <row r="89" spans="1:5" s="194" customFormat="1" ht="12" customHeight="1">
      <c r="A89" s="198" t="s">
        <v>417</v>
      </c>
      <c r="B89" s="36" t="s">
        <v>211</v>
      </c>
      <c r="C89" s="255"/>
      <c r="D89" s="47"/>
      <c r="E89" s="24">
        <f t="shared" si="3"/>
        <v>0</v>
      </c>
    </row>
    <row r="90" spans="1:5" s="194" customFormat="1" ht="12" customHeight="1">
      <c r="A90" s="198" t="s">
        <v>418</v>
      </c>
      <c r="B90" s="48" t="s">
        <v>213</v>
      </c>
      <c r="C90" s="251">
        <f>+C67+C71+C76+C79+C83+C89+C88</f>
        <v>78653885</v>
      </c>
      <c r="D90" s="23">
        <f>+D67+D71+D76+D79+D83+D89+D88</f>
        <v>209529073</v>
      </c>
      <c r="E90" s="24">
        <f>+E67+E71+E76+E79+E83+E89+E88</f>
        <v>288182958</v>
      </c>
    </row>
    <row r="91" spans="1:5" s="194" customFormat="1" ht="12" customHeight="1">
      <c r="A91" s="204" t="s">
        <v>419</v>
      </c>
      <c r="B91" s="50" t="s">
        <v>420</v>
      </c>
      <c r="C91" s="251">
        <f>+C66+C90</f>
        <v>568102871</v>
      </c>
      <c r="D91" s="23">
        <f>+D66+D90</f>
        <v>539649400</v>
      </c>
      <c r="E91" s="24">
        <f>+E66+E90</f>
        <v>1107752271</v>
      </c>
    </row>
    <row r="92" spans="1:3" s="196" customFormat="1" ht="15" customHeight="1">
      <c r="A92" s="205"/>
      <c r="B92" s="206"/>
      <c r="C92" s="207"/>
    </row>
    <row r="93" spans="1:5" s="192" customFormat="1" ht="16.5" customHeight="1">
      <c r="A93" s="290" t="s">
        <v>315</v>
      </c>
      <c r="B93" s="290"/>
      <c r="C93" s="290"/>
      <c r="D93" s="290"/>
      <c r="E93" s="290"/>
    </row>
    <row r="94" spans="1:5" s="208" customFormat="1" ht="12" customHeight="1">
      <c r="A94" s="17" t="s">
        <v>50</v>
      </c>
      <c r="B94" s="60" t="s">
        <v>421</v>
      </c>
      <c r="C94" s="256">
        <f>+C95+C96+C97+C98+C99+C112</f>
        <v>211592782</v>
      </c>
      <c r="D94" s="61">
        <f>+D95+D96+D97+D98+D99+D112</f>
        <v>537935313</v>
      </c>
      <c r="E94" s="62">
        <f>+E95+E96+E97+E98+E99+E112</f>
        <v>749528095</v>
      </c>
    </row>
    <row r="95" spans="1:5" ht="12" customHeight="1">
      <c r="A95" s="209" t="s">
        <v>52</v>
      </c>
      <c r="B95" s="64" t="s">
        <v>221</v>
      </c>
      <c r="C95" s="257">
        <v>84060597</v>
      </c>
      <c r="D95" s="65">
        <v>216290127</v>
      </c>
      <c r="E95" s="66">
        <f aca="true" t="shared" si="4" ref="E95:E114">C95+D95</f>
        <v>300350724</v>
      </c>
    </row>
    <row r="96" spans="1:5" ht="12" customHeight="1">
      <c r="A96" s="195" t="s">
        <v>54</v>
      </c>
      <c r="B96" s="67" t="s">
        <v>222</v>
      </c>
      <c r="C96" s="253">
        <v>12563585</v>
      </c>
      <c r="D96" s="32">
        <v>23976767</v>
      </c>
      <c r="E96" s="40">
        <f t="shared" si="4"/>
        <v>36540352</v>
      </c>
    </row>
    <row r="97" spans="1:5" ht="12" customHeight="1">
      <c r="A97" s="195" t="s">
        <v>56</v>
      </c>
      <c r="B97" s="67" t="s">
        <v>223</v>
      </c>
      <c r="C97" s="254">
        <v>68048600</v>
      </c>
      <c r="D97" s="32">
        <v>42677484</v>
      </c>
      <c r="E97" s="68">
        <f t="shared" si="4"/>
        <v>110726084</v>
      </c>
    </row>
    <row r="98" spans="1:5" ht="12" customHeight="1">
      <c r="A98" s="195" t="s">
        <v>58</v>
      </c>
      <c r="B98" s="69" t="s">
        <v>224</v>
      </c>
      <c r="C98" s="254">
        <v>18800000</v>
      </c>
      <c r="D98" s="86"/>
      <c r="E98" s="68">
        <f t="shared" si="4"/>
        <v>18800000</v>
      </c>
    </row>
    <row r="99" spans="1:5" ht="12" customHeight="1">
      <c r="A99" s="195" t="s">
        <v>225</v>
      </c>
      <c r="B99" s="70" t="s">
        <v>226</v>
      </c>
      <c r="C99" s="254">
        <v>8120000</v>
      </c>
      <c r="D99" s="86">
        <v>-600000</v>
      </c>
      <c r="E99" s="68">
        <f t="shared" si="4"/>
        <v>7520000</v>
      </c>
    </row>
    <row r="100" spans="1:5" ht="12" customHeight="1">
      <c r="A100" s="195" t="s">
        <v>62</v>
      </c>
      <c r="B100" s="67" t="s">
        <v>422</v>
      </c>
      <c r="C100" s="254"/>
      <c r="D100" s="86"/>
      <c r="E100" s="68">
        <f t="shared" si="4"/>
        <v>0</v>
      </c>
    </row>
    <row r="101" spans="1:5" ht="12" customHeight="1">
      <c r="A101" s="195" t="s">
        <v>228</v>
      </c>
      <c r="B101" s="72" t="s">
        <v>229</v>
      </c>
      <c r="C101" s="254"/>
      <c r="D101" s="86"/>
      <c r="E101" s="68">
        <f t="shared" si="4"/>
        <v>0</v>
      </c>
    </row>
    <row r="102" spans="1:5" ht="12" customHeight="1">
      <c r="A102" s="195" t="s">
        <v>230</v>
      </c>
      <c r="B102" s="72" t="s">
        <v>231</v>
      </c>
      <c r="C102" s="254">
        <v>3000000</v>
      </c>
      <c r="D102" s="86"/>
      <c r="E102" s="68">
        <f t="shared" si="4"/>
        <v>3000000</v>
      </c>
    </row>
    <row r="103" spans="1:5" ht="12" customHeight="1">
      <c r="A103" s="195" t="s">
        <v>232</v>
      </c>
      <c r="B103" s="72" t="s">
        <v>233</v>
      </c>
      <c r="C103" s="254"/>
      <c r="D103" s="86"/>
      <c r="E103" s="68">
        <f t="shared" si="4"/>
        <v>0</v>
      </c>
    </row>
    <row r="104" spans="1:5" ht="12" customHeight="1">
      <c r="A104" s="195" t="s">
        <v>234</v>
      </c>
      <c r="B104" s="73" t="s">
        <v>235</v>
      </c>
      <c r="C104" s="254"/>
      <c r="D104" s="86"/>
      <c r="E104" s="68">
        <f t="shared" si="4"/>
        <v>0</v>
      </c>
    </row>
    <row r="105" spans="1:5" ht="12" customHeight="1">
      <c r="A105" s="195" t="s">
        <v>236</v>
      </c>
      <c r="B105" s="73" t="s">
        <v>237</v>
      </c>
      <c r="C105" s="254"/>
      <c r="D105" s="86"/>
      <c r="E105" s="68">
        <f t="shared" si="4"/>
        <v>0</v>
      </c>
    </row>
    <row r="106" spans="1:5" ht="12" customHeight="1">
      <c r="A106" s="195" t="s">
        <v>238</v>
      </c>
      <c r="B106" s="72" t="s">
        <v>239</v>
      </c>
      <c r="C106" s="254">
        <v>5120000</v>
      </c>
      <c r="D106" s="86"/>
      <c r="E106" s="68">
        <f t="shared" si="4"/>
        <v>5120000</v>
      </c>
    </row>
    <row r="107" spans="1:5" ht="12" customHeight="1">
      <c r="A107" s="195" t="s">
        <v>240</v>
      </c>
      <c r="B107" s="72" t="s">
        <v>241</v>
      </c>
      <c r="C107" s="254"/>
      <c r="D107" s="86"/>
      <c r="E107" s="68">
        <f t="shared" si="4"/>
        <v>0</v>
      </c>
    </row>
    <row r="108" spans="1:5" ht="12" customHeight="1">
      <c r="A108" s="195" t="s">
        <v>242</v>
      </c>
      <c r="B108" s="73" t="s">
        <v>243</v>
      </c>
      <c r="C108" s="254"/>
      <c r="D108" s="86"/>
      <c r="E108" s="68">
        <f t="shared" si="4"/>
        <v>0</v>
      </c>
    </row>
    <row r="109" spans="1:5" ht="12" customHeight="1">
      <c r="A109" s="210" t="s">
        <v>244</v>
      </c>
      <c r="B109" s="71" t="s">
        <v>245</v>
      </c>
      <c r="C109" s="254"/>
      <c r="D109" s="86"/>
      <c r="E109" s="68">
        <f t="shared" si="4"/>
        <v>0</v>
      </c>
    </row>
    <row r="110" spans="1:5" ht="12" customHeight="1">
      <c r="A110" s="195" t="s">
        <v>246</v>
      </c>
      <c r="B110" s="71" t="s">
        <v>247</v>
      </c>
      <c r="C110" s="254"/>
      <c r="D110" s="86"/>
      <c r="E110" s="68">
        <f t="shared" si="4"/>
        <v>0</v>
      </c>
    </row>
    <row r="111" spans="1:5" ht="12" customHeight="1">
      <c r="A111" s="195" t="s">
        <v>248</v>
      </c>
      <c r="B111" s="73" t="s">
        <v>249</v>
      </c>
      <c r="C111" s="253"/>
      <c r="D111" s="84">
        <v>-600000</v>
      </c>
      <c r="E111" s="40">
        <f t="shared" si="4"/>
        <v>-600000</v>
      </c>
    </row>
    <row r="112" spans="1:5" ht="12" customHeight="1">
      <c r="A112" s="195" t="s">
        <v>250</v>
      </c>
      <c r="B112" s="69" t="s">
        <v>251</v>
      </c>
      <c r="C112" s="253">
        <f>SUM(C113:C114)</f>
        <v>20000000</v>
      </c>
      <c r="D112" s="253">
        <f>SUM(D113:D114)</f>
        <v>255590935</v>
      </c>
      <c r="E112" s="40">
        <f t="shared" si="4"/>
        <v>275590935</v>
      </c>
    </row>
    <row r="113" spans="1:5" ht="12" customHeight="1">
      <c r="A113" s="197" t="s">
        <v>252</v>
      </c>
      <c r="B113" s="67" t="s">
        <v>423</v>
      </c>
      <c r="C113" s="254">
        <v>20000000</v>
      </c>
      <c r="D113" s="86">
        <v>255590935</v>
      </c>
      <c r="E113" s="68">
        <f t="shared" si="4"/>
        <v>275590935</v>
      </c>
    </row>
    <row r="114" spans="1:5" ht="12" customHeight="1">
      <c r="A114" s="211" t="s">
        <v>254</v>
      </c>
      <c r="B114" s="212" t="s">
        <v>424</v>
      </c>
      <c r="C114" s="258"/>
      <c r="D114" s="200"/>
      <c r="E114" s="78">
        <f t="shared" si="4"/>
        <v>0</v>
      </c>
    </row>
    <row r="115" spans="1:5" ht="12" customHeight="1">
      <c r="A115" s="56" t="s">
        <v>64</v>
      </c>
      <c r="B115" s="101" t="s">
        <v>256</v>
      </c>
      <c r="C115" s="251">
        <f>+C116+C118+C120</f>
        <v>35791000</v>
      </c>
      <c r="D115" s="87">
        <f>+D116+D118+D120</f>
        <v>0</v>
      </c>
      <c r="E115" s="24">
        <f>+E116+E118+E120</f>
        <v>35791000</v>
      </c>
    </row>
    <row r="116" spans="1:5" ht="12" customHeight="1">
      <c r="A116" s="193" t="s">
        <v>66</v>
      </c>
      <c r="B116" s="67" t="s">
        <v>257</v>
      </c>
      <c r="C116" s="252">
        <v>29521000</v>
      </c>
      <c r="D116" s="82"/>
      <c r="E116" s="29">
        <f aca="true" t="shared" si="5" ref="E116:E128">C116+D116</f>
        <v>29521000</v>
      </c>
    </row>
    <row r="117" spans="1:5" ht="12" customHeight="1">
      <c r="A117" s="193" t="s">
        <v>68</v>
      </c>
      <c r="B117" s="83" t="s">
        <v>258</v>
      </c>
      <c r="C117" s="252"/>
      <c r="D117" s="82"/>
      <c r="E117" s="29">
        <f t="shared" si="5"/>
        <v>0</v>
      </c>
    </row>
    <row r="118" spans="1:5" ht="12" customHeight="1">
      <c r="A118" s="193" t="s">
        <v>70</v>
      </c>
      <c r="B118" s="83" t="s">
        <v>259</v>
      </c>
      <c r="C118" s="253">
        <v>6270000</v>
      </c>
      <c r="D118" s="84"/>
      <c r="E118" s="40">
        <f t="shared" si="5"/>
        <v>6270000</v>
      </c>
    </row>
    <row r="119" spans="1:5" ht="12" customHeight="1">
      <c r="A119" s="193" t="s">
        <v>72</v>
      </c>
      <c r="B119" s="83" t="s">
        <v>260</v>
      </c>
      <c r="C119" s="260"/>
      <c r="D119" s="84"/>
      <c r="E119" s="40">
        <f t="shared" si="5"/>
        <v>0</v>
      </c>
    </row>
    <row r="120" spans="1:5" ht="12" customHeight="1">
      <c r="A120" s="193" t="s">
        <v>74</v>
      </c>
      <c r="B120" s="35" t="s">
        <v>261</v>
      </c>
      <c r="C120" s="260"/>
      <c r="D120" s="84"/>
      <c r="E120" s="40">
        <f t="shared" si="5"/>
        <v>0</v>
      </c>
    </row>
    <row r="121" spans="1:5" ht="12" customHeight="1">
      <c r="A121" s="193" t="s">
        <v>76</v>
      </c>
      <c r="B121" s="33" t="s">
        <v>262</v>
      </c>
      <c r="C121" s="260"/>
      <c r="D121" s="84"/>
      <c r="E121" s="40">
        <f t="shared" si="5"/>
        <v>0</v>
      </c>
    </row>
    <row r="122" spans="1:5" ht="12" customHeight="1">
      <c r="A122" s="193" t="s">
        <v>263</v>
      </c>
      <c r="B122" s="85" t="s">
        <v>264</v>
      </c>
      <c r="C122" s="260"/>
      <c r="D122" s="84"/>
      <c r="E122" s="40">
        <f t="shared" si="5"/>
        <v>0</v>
      </c>
    </row>
    <row r="123" spans="1:5" ht="12" customHeight="1">
      <c r="A123" s="193" t="s">
        <v>265</v>
      </c>
      <c r="B123" s="73" t="s">
        <v>237</v>
      </c>
      <c r="C123" s="260"/>
      <c r="D123" s="84"/>
      <c r="E123" s="40">
        <f t="shared" si="5"/>
        <v>0</v>
      </c>
    </row>
    <row r="124" spans="1:5" ht="12" customHeight="1">
      <c r="A124" s="193" t="s">
        <v>266</v>
      </c>
      <c r="B124" s="73" t="s">
        <v>267</v>
      </c>
      <c r="C124" s="260"/>
      <c r="D124" s="84"/>
      <c r="E124" s="40">
        <f t="shared" si="5"/>
        <v>0</v>
      </c>
    </row>
    <row r="125" spans="1:5" ht="12" customHeight="1">
      <c r="A125" s="193" t="s">
        <v>268</v>
      </c>
      <c r="B125" s="73" t="s">
        <v>269</v>
      </c>
      <c r="C125" s="260"/>
      <c r="D125" s="84"/>
      <c r="E125" s="40">
        <f t="shared" si="5"/>
        <v>0</v>
      </c>
    </row>
    <row r="126" spans="1:5" ht="12" customHeight="1">
      <c r="A126" s="193" t="s">
        <v>270</v>
      </c>
      <c r="B126" s="73" t="s">
        <v>243</v>
      </c>
      <c r="C126" s="260"/>
      <c r="D126" s="84"/>
      <c r="E126" s="40">
        <f t="shared" si="5"/>
        <v>0</v>
      </c>
    </row>
    <row r="127" spans="1:5" ht="12" customHeight="1">
      <c r="A127" s="193" t="s">
        <v>271</v>
      </c>
      <c r="B127" s="73" t="s">
        <v>272</v>
      </c>
      <c r="C127" s="260"/>
      <c r="D127" s="84"/>
      <c r="E127" s="40">
        <f t="shared" si="5"/>
        <v>0</v>
      </c>
    </row>
    <row r="128" spans="1:5" ht="12" customHeight="1">
      <c r="A128" s="210" t="s">
        <v>273</v>
      </c>
      <c r="B128" s="73" t="s">
        <v>274</v>
      </c>
      <c r="C128" s="261"/>
      <c r="D128" s="86"/>
      <c r="E128" s="68">
        <f t="shared" si="5"/>
        <v>0</v>
      </c>
    </row>
    <row r="129" spans="1:5" ht="12" customHeight="1">
      <c r="A129" s="56" t="s">
        <v>78</v>
      </c>
      <c r="B129" s="22" t="s">
        <v>275</v>
      </c>
      <c r="C129" s="251">
        <f>+C94+C115</f>
        <v>247383782</v>
      </c>
      <c r="D129" s="87">
        <f>+D94+D115</f>
        <v>537935313</v>
      </c>
      <c r="E129" s="24">
        <f>+E94+E115</f>
        <v>785319095</v>
      </c>
    </row>
    <row r="130" spans="1:5" ht="12" customHeight="1">
      <c r="A130" s="56" t="s">
        <v>276</v>
      </c>
      <c r="B130" s="22" t="s">
        <v>425</v>
      </c>
      <c r="C130" s="251">
        <f>+C131+C132+C133</f>
        <v>0</v>
      </c>
      <c r="D130" s="87">
        <f>+D131+D132+D133</f>
        <v>0</v>
      </c>
      <c r="E130" s="24">
        <f>+E131+E132+E133</f>
        <v>0</v>
      </c>
    </row>
    <row r="131" spans="1:5" s="208" customFormat="1" ht="12" customHeight="1">
      <c r="A131" s="193" t="s">
        <v>94</v>
      </c>
      <c r="B131" s="88" t="s">
        <v>426</v>
      </c>
      <c r="C131" s="260"/>
      <c r="D131" s="84"/>
      <c r="E131" s="40">
        <f>C131+D131</f>
        <v>0</v>
      </c>
    </row>
    <row r="132" spans="1:5" ht="12" customHeight="1">
      <c r="A132" s="193" t="s">
        <v>96</v>
      </c>
      <c r="B132" s="88" t="s">
        <v>279</v>
      </c>
      <c r="C132" s="260"/>
      <c r="D132" s="84"/>
      <c r="E132" s="40">
        <f>C132+D132</f>
        <v>0</v>
      </c>
    </row>
    <row r="133" spans="1:5" ht="12" customHeight="1">
      <c r="A133" s="210" t="s">
        <v>98</v>
      </c>
      <c r="B133" s="89" t="s">
        <v>427</v>
      </c>
      <c r="C133" s="260"/>
      <c r="D133" s="84"/>
      <c r="E133" s="40">
        <f>C133+D133</f>
        <v>0</v>
      </c>
    </row>
    <row r="134" spans="1:5" ht="12" customHeight="1">
      <c r="A134" s="56" t="s">
        <v>108</v>
      </c>
      <c r="B134" s="22" t="s">
        <v>281</v>
      </c>
      <c r="C134" s="251">
        <f>+C135+C136+C137+C138+C139+C140</f>
        <v>0</v>
      </c>
      <c r="D134" s="87">
        <f>+D135+D136+D137+D138+D139+D140</f>
        <v>0</v>
      </c>
      <c r="E134" s="24">
        <f>+E135+E136+E137+E138+E139+E140</f>
        <v>0</v>
      </c>
    </row>
    <row r="135" spans="1:5" ht="12" customHeight="1">
      <c r="A135" s="193" t="s">
        <v>110</v>
      </c>
      <c r="B135" s="88" t="s">
        <v>282</v>
      </c>
      <c r="C135" s="260"/>
      <c r="D135" s="84"/>
      <c r="E135" s="40">
        <f aca="true" t="shared" si="6" ref="E135:E140">C135+D135</f>
        <v>0</v>
      </c>
    </row>
    <row r="136" spans="1:5" ht="12" customHeight="1">
      <c r="A136" s="193" t="s">
        <v>112</v>
      </c>
      <c r="B136" s="88" t="s">
        <v>283</v>
      </c>
      <c r="C136" s="260"/>
      <c r="D136" s="84"/>
      <c r="E136" s="40">
        <f t="shared" si="6"/>
        <v>0</v>
      </c>
    </row>
    <row r="137" spans="1:5" ht="12" customHeight="1">
      <c r="A137" s="193" t="s">
        <v>114</v>
      </c>
      <c r="B137" s="88" t="s">
        <v>284</v>
      </c>
      <c r="C137" s="260"/>
      <c r="D137" s="84"/>
      <c r="E137" s="40">
        <f t="shared" si="6"/>
        <v>0</v>
      </c>
    </row>
    <row r="138" spans="1:5" ht="12" customHeight="1">
      <c r="A138" s="193" t="s">
        <v>116</v>
      </c>
      <c r="B138" s="88" t="s">
        <v>428</v>
      </c>
      <c r="C138" s="260"/>
      <c r="D138" s="84"/>
      <c r="E138" s="40">
        <f t="shared" si="6"/>
        <v>0</v>
      </c>
    </row>
    <row r="139" spans="1:5" ht="12" customHeight="1">
      <c r="A139" s="193" t="s">
        <v>118</v>
      </c>
      <c r="B139" s="88" t="s">
        <v>286</v>
      </c>
      <c r="C139" s="260"/>
      <c r="D139" s="84"/>
      <c r="E139" s="40">
        <f t="shared" si="6"/>
        <v>0</v>
      </c>
    </row>
    <row r="140" spans="1:5" s="208" customFormat="1" ht="12" customHeight="1">
      <c r="A140" s="210" t="s">
        <v>120</v>
      </c>
      <c r="B140" s="89" t="s">
        <v>287</v>
      </c>
      <c r="C140" s="260"/>
      <c r="D140" s="84"/>
      <c r="E140" s="40">
        <f t="shared" si="6"/>
        <v>0</v>
      </c>
    </row>
    <row r="141" spans="1:11" ht="12" customHeight="1">
      <c r="A141" s="56" t="s">
        <v>132</v>
      </c>
      <c r="B141" s="22" t="s">
        <v>429</v>
      </c>
      <c r="C141" s="251">
        <f>+C142+C143+C145+C146+C144</f>
        <v>320719089</v>
      </c>
      <c r="D141" s="87">
        <f>+D142+D143+D145+D146+D144</f>
        <v>1714087</v>
      </c>
      <c r="E141" s="24">
        <f>+E142+E143+E145+E146+E144</f>
        <v>322433176</v>
      </c>
      <c r="K141" s="213"/>
    </row>
    <row r="142" spans="1:5" ht="12.75">
      <c r="A142" s="193" t="s">
        <v>134</v>
      </c>
      <c r="B142" s="88" t="s">
        <v>289</v>
      </c>
      <c r="C142" s="260"/>
      <c r="D142" s="84"/>
      <c r="E142" s="40">
        <f>C142+D142</f>
        <v>0</v>
      </c>
    </row>
    <row r="143" spans="1:5" ht="12" customHeight="1">
      <c r="A143" s="193" t="s">
        <v>136</v>
      </c>
      <c r="B143" s="88" t="s">
        <v>290</v>
      </c>
      <c r="C143" s="260">
        <v>15149348</v>
      </c>
      <c r="D143" s="84"/>
      <c r="E143" s="40">
        <f>C143+D143</f>
        <v>15149348</v>
      </c>
    </row>
    <row r="144" spans="1:5" ht="12" customHeight="1">
      <c r="A144" s="193" t="s">
        <v>138</v>
      </c>
      <c r="B144" s="88" t="s">
        <v>430</v>
      </c>
      <c r="C144" s="260">
        <v>305569741</v>
      </c>
      <c r="D144" s="84">
        <v>1714087</v>
      </c>
      <c r="E144" s="40">
        <f>C144+D144</f>
        <v>307283828</v>
      </c>
    </row>
    <row r="145" spans="1:5" s="208" customFormat="1" ht="12" customHeight="1">
      <c r="A145" s="193" t="s">
        <v>140</v>
      </c>
      <c r="B145" s="88" t="s">
        <v>291</v>
      </c>
      <c r="C145" s="260"/>
      <c r="D145" s="84"/>
      <c r="E145" s="40">
        <f>C145+D145</f>
        <v>0</v>
      </c>
    </row>
    <row r="146" spans="1:5" s="208" customFormat="1" ht="12" customHeight="1">
      <c r="A146" s="210" t="s">
        <v>142</v>
      </c>
      <c r="B146" s="89" t="s">
        <v>292</v>
      </c>
      <c r="C146" s="260"/>
      <c r="D146" s="84"/>
      <c r="E146" s="40">
        <f>C146+D146</f>
        <v>0</v>
      </c>
    </row>
    <row r="147" spans="1:5" s="208" customFormat="1" ht="12" customHeight="1">
      <c r="A147" s="56" t="s">
        <v>293</v>
      </c>
      <c r="B147" s="22" t="s">
        <v>294</v>
      </c>
      <c r="C147" s="262">
        <f>+C148+C149+C150+C151+C152</f>
        <v>0</v>
      </c>
      <c r="D147" s="90">
        <f>+D148+D149+D150+D151+D152</f>
        <v>0</v>
      </c>
      <c r="E147" s="91">
        <f>+E148+E149+E150+E151+E152</f>
        <v>0</v>
      </c>
    </row>
    <row r="148" spans="1:5" s="208" customFormat="1" ht="12" customHeight="1">
      <c r="A148" s="193" t="s">
        <v>146</v>
      </c>
      <c r="B148" s="88" t="s">
        <v>295</v>
      </c>
      <c r="C148" s="260"/>
      <c r="D148" s="84"/>
      <c r="E148" s="40">
        <f aca="true" t="shared" si="7" ref="E148:E154">C148+D148</f>
        <v>0</v>
      </c>
    </row>
    <row r="149" spans="1:5" s="208" customFormat="1" ht="12" customHeight="1">
      <c r="A149" s="193" t="s">
        <v>148</v>
      </c>
      <c r="B149" s="88" t="s">
        <v>296</v>
      </c>
      <c r="C149" s="260"/>
      <c r="D149" s="84"/>
      <c r="E149" s="40">
        <f t="shared" si="7"/>
        <v>0</v>
      </c>
    </row>
    <row r="150" spans="1:5" s="208" customFormat="1" ht="12" customHeight="1">
      <c r="A150" s="193" t="s">
        <v>150</v>
      </c>
      <c r="B150" s="88" t="s">
        <v>297</v>
      </c>
      <c r="C150" s="260"/>
      <c r="D150" s="84"/>
      <c r="E150" s="40">
        <f t="shared" si="7"/>
        <v>0</v>
      </c>
    </row>
    <row r="151" spans="1:5" s="208" customFormat="1" ht="12" customHeight="1">
      <c r="A151" s="193" t="s">
        <v>152</v>
      </c>
      <c r="B151" s="88" t="s">
        <v>431</v>
      </c>
      <c r="C151" s="260"/>
      <c r="D151" s="84"/>
      <c r="E151" s="40">
        <f t="shared" si="7"/>
        <v>0</v>
      </c>
    </row>
    <row r="152" spans="1:5" ht="12.75" customHeight="1">
      <c r="A152" s="210" t="s">
        <v>299</v>
      </c>
      <c r="B152" s="89" t="s">
        <v>300</v>
      </c>
      <c r="C152" s="261"/>
      <c r="D152" s="86"/>
      <c r="E152" s="68">
        <f t="shared" si="7"/>
        <v>0</v>
      </c>
    </row>
    <row r="153" spans="1:5" ht="12.75" customHeight="1">
      <c r="A153" s="214" t="s">
        <v>154</v>
      </c>
      <c r="B153" s="22" t="s">
        <v>301</v>
      </c>
      <c r="C153" s="262"/>
      <c r="D153" s="92"/>
      <c r="E153" s="91">
        <f t="shared" si="7"/>
        <v>0</v>
      </c>
    </row>
    <row r="154" spans="1:5" ht="12.75" customHeight="1">
      <c r="A154" s="214" t="s">
        <v>302</v>
      </c>
      <c r="B154" s="22" t="s">
        <v>303</v>
      </c>
      <c r="C154" s="262"/>
      <c r="D154" s="92"/>
      <c r="E154" s="91">
        <f t="shared" si="7"/>
        <v>0</v>
      </c>
    </row>
    <row r="155" spans="1:5" ht="12" customHeight="1">
      <c r="A155" s="56" t="s">
        <v>304</v>
      </c>
      <c r="B155" s="22" t="s">
        <v>305</v>
      </c>
      <c r="C155" s="264">
        <f>+C130+C134+C141+C147+C153+C154</f>
        <v>320719089</v>
      </c>
      <c r="D155" s="94">
        <f>+D130+D134+D141+D147+D153+D154</f>
        <v>1714087</v>
      </c>
      <c r="E155" s="95">
        <f>+E130+E134+E141+E147+E153+E154</f>
        <v>322433176</v>
      </c>
    </row>
    <row r="156" spans="1:5" ht="15" customHeight="1">
      <c r="A156" s="215" t="s">
        <v>306</v>
      </c>
      <c r="B156" s="99" t="s">
        <v>307</v>
      </c>
      <c r="C156" s="264">
        <f>+C129+C155</f>
        <v>568102871</v>
      </c>
      <c r="D156" s="94">
        <f>+D129+D155</f>
        <v>539649400</v>
      </c>
      <c r="E156" s="95">
        <f>+E129+E155</f>
        <v>1107752271</v>
      </c>
    </row>
    <row r="157" spans="4:5" ht="12.75">
      <c r="D157" s="172"/>
      <c r="E157" s="172"/>
    </row>
    <row r="158" spans="1:5" ht="15" customHeight="1">
      <c r="A158" s="216" t="s">
        <v>432</v>
      </c>
      <c r="B158" s="217"/>
      <c r="C158" s="218">
        <v>4</v>
      </c>
      <c r="D158" s="218"/>
      <c r="E158" s="219">
        <f>C158+D158</f>
        <v>4</v>
      </c>
    </row>
    <row r="159" spans="1:5" ht="14.25" customHeight="1">
      <c r="A159" s="216" t="s">
        <v>433</v>
      </c>
      <c r="B159" s="217"/>
      <c r="C159" s="218">
        <v>47</v>
      </c>
      <c r="D159" s="218">
        <v>241</v>
      </c>
      <c r="E159" s="219">
        <f>C159+D159</f>
        <v>288</v>
      </c>
    </row>
  </sheetData>
  <sheetProtection formatCells="0"/>
  <mergeCells count="4">
    <mergeCell ref="B3:D3"/>
    <mergeCell ref="B4:D4"/>
    <mergeCell ref="A8:E8"/>
    <mergeCell ref="A93:E9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/>
  <rowBreaks count="2" manualBreakCount="2">
    <brk id="70" max="255" man="1"/>
    <brk id="9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62"/>
  <sheetViews>
    <sheetView zoomScale="130" zoomScaleNormal="130" zoomScalePageLayoutView="0" workbookViewId="0" topLeftCell="A1">
      <selection activeCell="G5" sqref="G5"/>
    </sheetView>
  </sheetViews>
  <sheetFormatPr defaultColWidth="9.00390625" defaultRowHeight="12.75"/>
  <cols>
    <col min="1" max="1" width="13.00390625" style="220" customWidth="1"/>
    <col min="2" max="2" width="59.00390625" style="221" customWidth="1"/>
    <col min="3" max="5" width="15.875" style="221" customWidth="1"/>
    <col min="6" max="16384" width="9.375" style="221" customWidth="1"/>
  </cols>
  <sheetData>
    <row r="1" ht="12.75">
      <c r="E1" s="275" t="s">
        <v>477</v>
      </c>
    </row>
    <row r="2" spans="1:5" s="222" customFormat="1" ht="21" customHeight="1">
      <c r="A2" s="174"/>
      <c r="B2" s="175"/>
      <c r="C2" s="176"/>
      <c r="D2" s="176"/>
      <c r="E2" s="177" t="s">
        <v>476</v>
      </c>
    </row>
    <row r="3" spans="1:5" s="225" customFormat="1" ht="24">
      <c r="A3" s="223" t="s">
        <v>436</v>
      </c>
      <c r="B3" s="291" t="s">
        <v>465</v>
      </c>
      <c r="C3" s="291"/>
      <c r="D3" s="291"/>
      <c r="E3" s="224" t="s">
        <v>435</v>
      </c>
    </row>
    <row r="4" spans="1:5" s="225" customFormat="1" ht="24">
      <c r="A4" s="223" t="s">
        <v>410</v>
      </c>
      <c r="B4" s="291" t="s">
        <v>411</v>
      </c>
      <c r="C4" s="291"/>
      <c r="D4" s="291"/>
      <c r="E4" s="224" t="s">
        <v>409</v>
      </c>
    </row>
    <row r="5" spans="1:5" s="226" customFormat="1" ht="15.75" customHeight="1">
      <c r="A5" s="182"/>
      <c r="B5" s="182"/>
      <c r="C5" s="183"/>
      <c r="D5" s="184"/>
      <c r="E5" s="183"/>
    </row>
    <row r="6" spans="1:5" ht="24">
      <c r="A6" s="186" t="s">
        <v>412</v>
      </c>
      <c r="B6" s="187" t="s">
        <v>413</v>
      </c>
      <c r="C6" s="13" t="s">
        <v>43</v>
      </c>
      <c r="D6" s="13" t="s">
        <v>219</v>
      </c>
      <c r="E6" s="188" t="str">
        <f>+CONCATENATE(LEFT(ÖSSZEFÜGGÉSEK!A7,4),"2017.03.31.",CHAR(10),"Módosítás utáni")</f>
        <v>2017.03.31.
Módosítás utáni</v>
      </c>
    </row>
    <row r="7" spans="1:5" s="227" customFormat="1" ht="12.75" customHeight="1">
      <c r="A7" s="189" t="s">
        <v>45</v>
      </c>
      <c r="B7" s="190" t="s">
        <v>46</v>
      </c>
      <c r="C7" s="190" t="s">
        <v>47</v>
      </c>
      <c r="D7" s="191" t="s">
        <v>48</v>
      </c>
      <c r="E7" s="58" t="s">
        <v>49</v>
      </c>
    </row>
    <row r="8" spans="1:5" s="227" customFormat="1" ht="15.75" customHeight="1">
      <c r="A8" s="290" t="s">
        <v>314</v>
      </c>
      <c r="B8" s="290"/>
      <c r="C8" s="290"/>
      <c r="D8" s="290"/>
      <c r="E8" s="290"/>
    </row>
    <row r="9" spans="1:5" s="229" customFormat="1" ht="12" customHeight="1">
      <c r="A9" s="189" t="s">
        <v>50</v>
      </c>
      <c r="B9" s="228" t="s">
        <v>437</v>
      </c>
      <c r="C9" s="134">
        <f>SUM(C10:C20)</f>
        <v>0</v>
      </c>
      <c r="D9" s="134">
        <f>SUM(D10:D20)</f>
        <v>0</v>
      </c>
      <c r="E9" s="135">
        <f>SUM(E10:E20)</f>
        <v>0</v>
      </c>
    </row>
    <row r="10" spans="1:5" s="229" customFormat="1" ht="12" customHeight="1">
      <c r="A10" s="230" t="s">
        <v>52</v>
      </c>
      <c r="B10" s="64" t="s">
        <v>111</v>
      </c>
      <c r="C10" s="151"/>
      <c r="D10" s="151"/>
      <c r="E10" s="231">
        <f>C10+D10</f>
        <v>0</v>
      </c>
    </row>
    <row r="11" spans="1:5" s="229" customFormat="1" ht="12" customHeight="1">
      <c r="A11" s="232" t="s">
        <v>54</v>
      </c>
      <c r="B11" s="67" t="s">
        <v>113</v>
      </c>
      <c r="C11" s="124"/>
      <c r="D11" s="124"/>
      <c r="E11" s="142">
        <f aca="true" t="shared" si="0" ref="E11:E19">C11+D11</f>
        <v>0</v>
      </c>
    </row>
    <row r="12" spans="1:5" s="229" customFormat="1" ht="12" customHeight="1">
      <c r="A12" s="232" t="s">
        <v>56</v>
      </c>
      <c r="B12" s="67" t="s">
        <v>115</v>
      </c>
      <c r="C12" s="124"/>
      <c r="D12" s="124"/>
      <c r="E12" s="142">
        <f t="shared" si="0"/>
        <v>0</v>
      </c>
    </row>
    <row r="13" spans="1:5" s="229" customFormat="1" ht="12" customHeight="1">
      <c r="A13" s="232" t="s">
        <v>58</v>
      </c>
      <c r="B13" s="67" t="s">
        <v>117</v>
      </c>
      <c r="C13" s="124"/>
      <c r="D13" s="124"/>
      <c r="E13" s="142">
        <f t="shared" si="0"/>
        <v>0</v>
      </c>
    </row>
    <row r="14" spans="1:5" s="229" customFormat="1" ht="12" customHeight="1">
      <c r="A14" s="232" t="s">
        <v>60</v>
      </c>
      <c r="B14" s="67" t="s">
        <v>119</v>
      </c>
      <c r="C14" s="124"/>
      <c r="D14" s="124"/>
      <c r="E14" s="142">
        <f t="shared" si="0"/>
        <v>0</v>
      </c>
    </row>
    <row r="15" spans="1:5" s="229" customFormat="1" ht="12" customHeight="1">
      <c r="A15" s="232" t="s">
        <v>62</v>
      </c>
      <c r="B15" s="67" t="s">
        <v>438</v>
      </c>
      <c r="C15" s="124"/>
      <c r="D15" s="124"/>
      <c r="E15" s="142">
        <f t="shared" si="0"/>
        <v>0</v>
      </c>
    </row>
    <row r="16" spans="1:5" s="229" customFormat="1" ht="12" customHeight="1">
      <c r="A16" s="232" t="s">
        <v>228</v>
      </c>
      <c r="B16" s="89" t="s">
        <v>439</v>
      </c>
      <c r="C16" s="124"/>
      <c r="D16" s="124"/>
      <c r="E16" s="142">
        <f t="shared" si="0"/>
        <v>0</v>
      </c>
    </row>
    <row r="17" spans="1:5" s="229" customFormat="1" ht="12" customHeight="1">
      <c r="A17" s="232" t="s">
        <v>230</v>
      </c>
      <c r="B17" s="67" t="s">
        <v>312</v>
      </c>
      <c r="C17" s="139"/>
      <c r="D17" s="139"/>
      <c r="E17" s="140">
        <f t="shared" si="0"/>
        <v>0</v>
      </c>
    </row>
    <row r="18" spans="1:5" s="233" customFormat="1" ht="12" customHeight="1">
      <c r="A18" s="232" t="s">
        <v>232</v>
      </c>
      <c r="B18" s="67" t="s">
        <v>127</v>
      </c>
      <c r="C18" s="124"/>
      <c r="D18" s="124"/>
      <c r="E18" s="142">
        <f t="shared" si="0"/>
        <v>0</v>
      </c>
    </row>
    <row r="19" spans="1:5" s="233" customFormat="1" ht="12" customHeight="1">
      <c r="A19" s="232" t="s">
        <v>234</v>
      </c>
      <c r="B19" s="67" t="s">
        <v>129</v>
      </c>
      <c r="C19" s="130"/>
      <c r="D19" s="130"/>
      <c r="E19" s="234">
        <f t="shared" si="0"/>
        <v>0</v>
      </c>
    </row>
    <row r="20" spans="1:5" s="233" customFormat="1" ht="12" customHeight="1">
      <c r="A20" s="232" t="s">
        <v>236</v>
      </c>
      <c r="B20" s="89" t="s">
        <v>131</v>
      </c>
      <c r="C20" s="130"/>
      <c r="D20" s="130"/>
      <c r="E20" s="234">
        <f>C20+D20</f>
        <v>0</v>
      </c>
    </row>
    <row r="21" spans="1:5" s="229" customFormat="1" ht="12" customHeight="1">
      <c r="A21" s="189" t="s">
        <v>64</v>
      </c>
      <c r="B21" s="228" t="s">
        <v>440</v>
      </c>
      <c r="C21" s="134">
        <f>SUM(C22:C24)</f>
        <v>0</v>
      </c>
      <c r="D21" s="134">
        <f>SUM(D22:D24)</f>
        <v>0</v>
      </c>
      <c r="E21" s="135">
        <f>SUM(E22:E24)</f>
        <v>0</v>
      </c>
    </row>
    <row r="22" spans="1:5" s="233" customFormat="1" ht="12" customHeight="1">
      <c r="A22" s="232" t="s">
        <v>66</v>
      </c>
      <c r="B22" s="88" t="s">
        <v>67</v>
      </c>
      <c r="C22" s="124"/>
      <c r="D22" s="124"/>
      <c r="E22" s="142">
        <f>C22+D22</f>
        <v>0</v>
      </c>
    </row>
    <row r="23" spans="1:5" s="233" customFormat="1" ht="12" customHeight="1">
      <c r="A23" s="232" t="s">
        <v>68</v>
      </c>
      <c r="B23" s="67" t="s">
        <v>441</v>
      </c>
      <c r="C23" s="124"/>
      <c r="D23" s="124"/>
      <c r="E23" s="142">
        <f>C23+D23</f>
        <v>0</v>
      </c>
    </row>
    <row r="24" spans="1:5" s="233" customFormat="1" ht="12" customHeight="1">
      <c r="A24" s="232" t="s">
        <v>70</v>
      </c>
      <c r="B24" s="67" t="s">
        <v>442</v>
      </c>
      <c r="C24" s="124"/>
      <c r="D24" s="124"/>
      <c r="E24" s="142">
        <f>C24+D24</f>
        <v>0</v>
      </c>
    </row>
    <row r="25" spans="1:5" s="233" customFormat="1" ht="12" customHeight="1">
      <c r="A25" s="232" t="s">
        <v>72</v>
      </c>
      <c r="B25" s="67" t="s">
        <v>443</v>
      </c>
      <c r="C25" s="124"/>
      <c r="D25" s="124"/>
      <c r="E25" s="142">
        <f>C25+D25</f>
        <v>0</v>
      </c>
    </row>
    <row r="26" spans="1:5" s="233" customFormat="1" ht="12" customHeight="1">
      <c r="A26" s="189" t="s">
        <v>78</v>
      </c>
      <c r="B26" s="22" t="s">
        <v>326</v>
      </c>
      <c r="C26" s="235"/>
      <c r="D26" s="235"/>
      <c r="E26" s="135"/>
    </row>
    <row r="27" spans="1:5" s="233" customFormat="1" ht="12" customHeight="1">
      <c r="A27" s="189" t="s">
        <v>276</v>
      </c>
      <c r="B27" s="22" t="s">
        <v>444</v>
      </c>
      <c r="C27" s="134">
        <f>+C28+C29+C30</f>
        <v>0</v>
      </c>
      <c r="D27" s="134">
        <f>+D28+D29+D30</f>
        <v>0</v>
      </c>
      <c r="E27" s="135">
        <f>+E28+E29+E30</f>
        <v>0</v>
      </c>
    </row>
    <row r="28" spans="1:5" s="233" customFormat="1" ht="12" customHeight="1">
      <c r="A28" s="236" t="s">
        <v>94</v>
      </c>
      <c r="B28" s="88" t="s">
        <v>81</v>
      </c>
      <c r="C28" s="119"/>
      <c r="D28" s="119"/>
      <c r="E28" s="121">
        <f>C28+D28</f>
        <v>0</v>
      </c>
    </row>
    <row r="29" spans="1:5" s="233" customFormat="1" ht="12" customHeight="1">
      <c r="A29" s="236" t="s">
        <v>96</v>
      </c>
      <c r="B29" s="88" t="s">
        <v>441</v>
      </c>
      <c r="C29" s="124"/>
      <c r="D29" s="124"/>
      <c r="E29" s="142">
        <f>C29+D29</f>
        <v>0</v>
      </c>
    </row>
    <row r="30" spans="1:5" s="233" customFormat="1" ht="12" customHeight="1">
      <c r="A30" s="236" t="s">
        <v>98</v>
      </c>
      <c r="B30" s="67" t="s">
        <v>445</v>
      </c>
      <c r="C30" s="124"/>
      <c r="D30" s="124"/>
      <c r="E30" s="142">
        <f>C30+D30</f>
        <v>0</v>
      </c>
    </row>
    <row r="31" spans="1:5" s="233" customFormat="1" ht="12" customHeight="1">
      <c r="A31" s="232" t="s">
        <v>100</v>
      </c>
      <c r="B31" s="237" t="s">
        <v>446</v>
      </c>
      <c r="C31" s="238"/>
      <c r="D31" s="238"/>
      <c r="E31" s="239">
        <f>C31+D31</f>
        <v>0</v>
      </c>
    </row>
    <row r="32" spans="1:5" s="233" customFormat="1" ht="12" customHeight="1">
      <c r="A32" s="189" t="s">
        <v>108</v>
      </c>
      <c r="B32" s="22" t="s">
        <v>447</v>
      </c>
      <c r="C32" s="134">
        <f>+C33+C34+C35</f>
        <v>0</v>
      </c>
      <c r="D32" s="134">
        <f>+D33+D34+D35</f>
        <v>0</v>
      </c>
      <c r="E32" s="135">
        <f>+E33+E34+E35</f>
        <v>0</v>
      </c>
    </row>
    <row r="33" spans="1:5" s="233" customFormat="1" ht="12" customHeight="1">
      <c r="A33" s="236" t="s">
        <v>110</v>
      </c>
      <c r="B33" s="88" t="s">
        <v>135</v>
      </c>
      <c r="C33" s="119"/>
      <c r="D33" s="119"/>
      <c r="E33" s="121">
        <f>C33+D33</f>
        <v>0</v>
      </c>
    </row>
    <row r="34" spans="1:5" s="233" customFormat="1" ht="12" customHeight="1">
      <c r="A34" s="236" t="s">
        <v>112</v>
      </c>
      <c r="B34" s="67" t="s">
        <v>137</v>
      </c>
      <c r="C34" s="139"/>
      <c r="D34" s="139"/>
      <c r="E34" s="140">
        <f>C34+D34</f>
        <v>0</v>
      </c>
    </row>
    <row r="35" spans="1:5" s="233" customFormat="1" ht="12" customHeight="1">
      <c r="A35" s="232" t="s">
        <v>114</v>
      </c>
      <c r="B35" s="237" t="s">
        <v>139</v>
      </c>
      <c r="C35" s="238"/>
      <c r="D35" s="238"/>
      <c r="E35" s="239">
        <f>C35+D35</f>
        <v>0</v>
      </c>
    </row>
    <row r="36" spans="1:5" s="229" customFormat="1" ht="12" customHeight="1">
      <c r="A36" s="189" t="s">
        <v>132</v>
      </c>
      <c r="B36" s="22" t="s">
        <v>328</v>
      </c>
      <c r="C36" s="235"/>
      <c r="D36" s="235"/>
      <c r="E36" s="135">
        <f>C36+D36</f>
        <v>0</v>
      </c>
    </row>
    <row r="37" spans="1:5" s="229" customFormat="1" ht="12" customHeight="1">
      <c r="A37" s="189" t="s">
        <v>293</v>
      </c>
      <c r="B37" s="22" t="s">
        <v>448</v>
      </c>
      <c r="C37" s="235"/>
      <c r="D37" s="235"/>
      <c r="E37" s="135">
        <f>C37+D37</f>
        <v>0</v>
      </c>
    </row>
    <row r="38" spans="1:5" s="229" customFormat="1" ht="12" customHeight="1">
      <c r="A38" s="189" t="s">
        <v>154</v>
      </c>
      <c r="B38" s="22" t="s">
        <v>449</v>
      </c>
      <c r="C38" s="134">
        <f>+C9+C21+C26+C27+C32+C36+C37</f>
        <v>0</v>
      </c>
      <c r="D38" s="134">
        <f>+D9+D21+D26+D27+D32+D36+D37</f>
        <v>0</v>
      </c>
      <c r="E38" s="135">
        <f>+E9+E21+E26+E27+E32+E36+E37</f>
        <v>0</v>
      </c>
    </row>
    <row r="39" spans="1:5" s="229" customFormat="1" ht="12" customHeight="1">
      <c r="A39" s="240" t="s">
        <v>302</v>
      </c>
      <c r="B39" s="22" t="s">
        <v>450</v>
      </c>
      <c r="C39" s="135">
        <f>+C40+C41+C42</f>
        <v>82715372</v>
      </c>
      <c r="D39" s="134">
        <f>+D40+D41+D42</f>
        <v>457050</v>
      </c>
      <c r="E39" s="135">
        <f>+E40+E41+E42</f>
        <v>83172422</v>
      </c>
    </row>
    <row r="40" spans="1:5" s="229" customFormat="1" ht="12" customHeight="1">
      <c r="A40" s="236" t="s">
        <v>451</v>
      </c>
      <c r="B40" s="88" t="s">
        <v>383</v>
      </c>
      <c r="C40" s="265"/>
      <c r="D40" s="119">
        <v>381612</v>
      </c>
      <c r="E40" s="121">
        <f>C40+D40</f>
        <v>381612</v>
      </c>
    </row>
    <row r="41" spans="1:5" s="229" customFormat="1" ht="12" customHeight="1">
      <c r="A41" s="236" t="s">
        <v>452</v>
      </c>
      <c r="B41" s="67" t="s">
        <v>453</v>
      </c>
      <c r="C41" s="266"/>
      <c r="D41" s="139"/>
      <c r="E41" s="140">
        <f>C41+D41</f>
        <v>0</v>
      </c>
    </row>
    <row r="42" spans="1:5" s="233" customFormat="1" ht="12" customHeight="1">
      <c r="A42" s="232" t="s">
        <v>454</v>
      </c>
      <c r="B42" s="237" t="s">
        <v>455</v>
      </c>
      <c r="C42" s="267">
        <v>82715372</v>
      </c>
      <c r="D42" s="238">
        <v>75438</v>
      </c>
      <c r="E42" s="239">
        <f>C42+D42</f>
        <v>82790810</v>
      </c>
    </row>
    <row r="43" spans="1:5" s="233" customFormat="1" ht="15" customHeight="1">
      <c r="A43" s="240" t="s">
        <v>304</v>
      </c>
      <c r="B43" s="241" t="s">
        <v>456</v>
      </c>
      <c r="C43" s="135">
        <f>+C38+C39</f>
        <v>82715372</v>
      </c>
      <c r="D43" s="134">
        <f>+D38+D39</f>
        <v>457050</v>
      </c>
      <c r="E43" s="135">
        <f>+E38+E39</f>
        <v>83172422</v>
      </c>
    </row>
    <row r="44" spans="1:3" s="233" customFormat="1" ht="15" customHeight="1">
      <c r="A44" s="205"/>
      <c r="B44" s="206"/>
      <c r="C44" s="207"/>
    </row>
    <row r="45" spans="1:3" ht="12.75">
      <c r="A45" s="242"/>
      <c r="B45" s="243"/>
      <c r="C45" s="244"/>
    </row>
    <row r="46" spans="1:5" s="227" customFormat="1" ht="16.5" customHeight="1">
      <c r="A46" s="290" t="s">
        <v>315</v>
      </c>
      <c r="B46" s="290"/>
      <c r="C46" s="290"/>
      <c r="D46" s="290"/>
      <c r="E46" s="290"/>
    </row>
    <row r="47" spans="1:5" s="245" customFormat="1" ht="12" customHeight="1">
      <c r="A47" s="189" t="s">
        <v>50</v>
      </c>
      <c r="B47" s="22" t="s">
        <v>457</v>
      </c>
      <c r="C47" s="268">
        <f>SUM(C48:C52)</f>
        <v>82565372</v>
      </c>
      <c r="D47" s="134">
        <f>SUM(D48:D52)</f>
        <v>467050</v>
      </c>
      <c r="E47" s="135">
        <f>SUM(E48:E52)</f>
        <v>83032422</v>
      </c>
    </row>
    <row r="48" spans="1:5" ht="12" customHeight="1">
      <c r="A48" s="232" t="s">
        <v>52</v>
      </c>
      <c r="B48" s="88" t="s">
        <v>221</v>
      </c>
      <c r="C48" s="265">
        <v>60261411</v>
      </c>
      <c r="D48" s="119">
        <v>69400</v>
      </c>
      <c r="E48" s="121">
        <f>C48+D48</f>
        <v>60330811</v>
      </c>
    </row>
    <row r="49" spans="1:5" ht="12" customHeight="1">
      <c r="A49" s="232" t="s">
        <v>54</v>
      </c>
      <c r="B49" s="67" t="s">
        <v>222</v>
      </c>
      <c r="C49" s="269">
        <v>13608732</v>
      </c>
      <c r="D49" s="124">
        <v>16038</v>
      </c>
      <c r="E49" s="142">
        <f>C49+D49</f>
        <v>13624770</v>
      </c>
    </row>
    <row r="50" spans="1:5" ht="12" customHeight="1">
      <c r="A50" s="232" t="s">
        <v>56</v>
      </c>
      <c r="B50" s="67" t="s">
        <v>223</v>
      </c>
      <c r="C50" s="269">
        <v>8695229</v>
      </c>
      <c r="D50" s="124">
        <v>381612</v>
      </c>
      <c r="E50" s="142">
        <f>C50+D50</f>
        <v>9076841</v>
      </c>
    </row>
    <row r="51" spans="1:5" ht="12" customHeight="1">
      <c r="A51" s="232" t="s">
        <v>58</v>
      </c>
      <c r="B51" s="67" t="s">
        <v>224</v>
      </c>
      <c r="C51" s="269"/>
      <c r="D51" s="124"/>
      <c r="E51" s="142">
        <f>C51+D51</f>
        <v>0</v>
      </c>
    </row>
    <row r="52" spans="1:5" ht="12" customHeight="1">
      <c r="A52" s="232" t="s">
        <v>60</v>
      </c>
      <c r="B52" s="67" t="s">
        <v>226</v>
      </c>
      <c r="C52" s="269"/>
      <c r="D52" s="124"/>
      <c r="E52" s="142">
        <f>C52+D52</f>
        <v>0</v>
      </c>
    </row>
    <row r="53" spans="1:5" ht="12" customHeight="1">
      <c r="A53" s="189" t="s">
        <v>64</v>
      </c>
      <c r="B53" s="22" t="s">
        <v>458</v>
      </c>
      <c r="C53" s="268">
        <f>SUM(C54:C56)</f>
        <v>150000</v>
      </c>
      <c r="D53" s="134">
        <f>SUM(D54:D56)</f>
        <v>0</v>
      </c>
      <c r="E53" s="135">
        <f>SUM(E54:E56)</f>
        <v>150000</v>
      </c>
    </row>
    <row r="54" spans="1:5" s="245" customFormat="1" ht="12" customHeight="1">
      <c r="A54" s="232" t="s">
        <v>66</v>
      </c>
      <c r="B54" s="88" t="s">
        <v>257</v>
      </c>
      <c r="C54" s="265">
        <v>150000</v>
      </c>
      <c r="D54" s="119"/>
      <c r="E54" s="121">
        <f>C54+D54</f>
        <v>150000</v>
      </c>
    </row>
    <row r="55" spans="1:5" ht="12" customHeight="1">
      <c r="A55" s="232" t="s">
        <v>68</v>
      </c>
      <c r="B55" s="67" t="s">
        <v>259</v>
      </c>
      <c r="C55" s="269"/>
      <c r="D55" s="124"/>
      <c r="E55" s="142">
        <f>C55+D55</f>
        <v>0</v>
      </c>
    </row>
    <row r="56" spans="1:5" ht="12" customHeight="1">
      <c r="A56" s="232" t="s">
        <v>70</v>
      </c>
      <c r="B56" s="67" t="s">
        <v>459</v>
      </c>
      <c r="C56" s="269"/>
      <c r="D56" s="124"/>
      <c r="E56" s="142">
        <f>C56+D56</f>
        <v>0</v>
      </c>
    </row>
    <row r="57" spans="1:5" ht="12" customHeight="1">
      <c r="A57" s="232" t="s">
        <v>72</v>
      </c>
      <c r="B57" s="67" t="s">
        <v>460</v>
      </c>
      <c r="C57" s="269"/>
      <c r="D57" s="124"/>
      <c r="E57" s="142">
        <f>C57+D57</f>
        <v>0</v>
      </c>
    </row>
    <row r="58" spans="1:5" ht="12" customHeight="1">
      <c r="A58" s="189" t="s">
        <v>78</v>
      </c>
      <c r="B58" s="22" t="s">
        <v>461</v>
      </c>
      <c r="C58" s="270"/>
      <c r="D58" s="235"/>
      <c r="E58" s="135">
        <f>C58+D58</f>
        <v>0</v>
      </c>
    </row>
    <row r="59" spans="1:5" ht="15" customHeight="1">
      <c r="A59" s="189" t="s">
        <v>276</v>
      </c>
      <c r="B59" s="246" t="s">
        <v>462</v>
      </c>
      <c r="C59" s="268">
        <f>+C47+C53+C58</f>
        <v>82715372</v>
      </c>
      <c r="D59" s="134">
        <f>+D47+D53+D58</f>
        <v>467050</v>
      </c>
      <c r="E59" s="135">
        <f>+E47+E53+E58</f>
        <v>83182422</v>
      </c>
    </row>
    <row r="60" spans="3:5" ht="12.75">
      <c r="C60" s="247"/>
      <c r="D60" s="247"/>
      <c r="E60" s="247"/>
    </row>
    <row r="61" spans="1:5" ht="15" customHeight="1">
      <c r="A61" s="216" t="s">
        <v>432</v>
      </c>
      <c r="B61" s="217"/>
      <c r="C61" s="218">
        <v>21</v>
      </c>
      <c r="D61" s="218"/>
      <c r="E61" s="219">
        <f>C61+D61</f>
        <v>21</v>
      </c>
    </row>
    <row r="62" spans="1:5" ht="14.25" customHeight="1">
      <c r="A62" s="216" t="s">
        <v>433</v>
      </c>
      <c r="B62" s="217"/>
      <c r="C62" s="218"/>
      <c r="D62" s="218"/>
      <c r="E62" s="219">
        <f>C62+D62</f>
        <v>0</v>
      </c>
    </row>
  </sheetData>
  <sheetProtection formatCells="0"/>
  <mergeCells count="4">
    <mergeCell ref="B3:D3"/>
    <mergeCell ref="B4:D4"/>
    <mergeCell ref="A8:E8"/>
    <mergeCell ref="A46:E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Polg.Hiv.</cp:lastModifiedBy>
  <cp:lastPrinted>2017-04-16T15:54:50Z</cp:lastPrinted>
  <dcterms:created xsi:type="dcterms:W3CDTF">2017-04-21T06:53:01Z</dcterms:created>
  <dcterms:modified xsi:type="dcterms:W3CDTF">2017-05-08T08:49:37Z</dcterms:modified>
  <cp:category/>
  <cp:version/>
  <cp:contentType/>
  <cp:contentStatus/>
</cp:coreProperties>
</file>