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6"/>
  </bookViews>
  <sheets>
    <sheet name="ÖSSZEFÜGGÉSEK" sheetId="1" state="hidden" r:id="rId1"/>
    <sheet name="1.sz.mell " sheetId="2" r:id="rId2"/>
    <sheet name="1.1.sz.mell " sheetId="3" r:id="rId3"/>
    <sheet name="1.2.sz.mell " sheetId="4" state="hidden" r:id="rId4"/>
    <sheet name="1.3.sz.mell" sheetId="5" state="hidden" r:id="rId5"/>
    <sheet name="2.1.sz.mell" sheetId="6" r:id="rId6"/>
    <sheet name="2.2.sz.mell  " sheetId="7" r:id="rId7"/>
    <sheet name="ELLENŐRZÉS-1.sz.2.a.sz.2.b.sz." sheetId="8" state="hidden" r:id="rId8"/>
    <sheet name="3.sz.mell.  " sheetId="9" state="hidden" r:id="rId9"/>
    <sheet name="4.sz.mell." sheetId="10" state="hidden" r:id="rId10"/>
    <sheet name="5.sz.mell." sheetId="11" state="hidden" r:id="rId11"/>
    <sheet name="6.sz.mell." sheetId="12" r:id="rId12"/>
    <sheet name="7.sz.mell." sheetId="13" state="hidden" r:id="rId13"/>
    <sheet name="8. sz. mell. " sheetId="14" state="hidden" r:id="rId14"/>
    <sheet name="9. sz. mell" sheetId="15" r:id="rId15"/>
    <sheet name="9.1. sz. mell " sheetId="16" r:id="rId16"/>
    <sheet name="9.2. sz. mell " sheetId="17" state="hidden" r:id="rId17"/>
    <sheet name="9.3.. sz. mell" sheetId="18" state="hidden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6. sz tájékoztató t." sheetId="34" state="hidden" r:id="rId34"/>
    <sheet name="Munka1" sheetId="35" state="hidden" r:id="rId35"/>
  </sheets>
  <definedNames>
    <definedName name="_xlfn.IFERROR" hidden="1">#NAME?</definedName>
    <definedName name="_xlnm.Print_Titles" localSheetId="14">'9. sz. mell'!$1:$6</definedName>
    <definedName name="_xlnm.Print_Titles" localSheetId="15">'9.1. sz. mell '!$1:$6</definedName>
    <definedName name="_xlnm.Print_Titles" localSheetId="18">'9.2. sz. mell'!$1:$6</definedName>
    <definedName name="_xlnm.Print_Titles" localSheetId="16">'9.2. sz. mell 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17">'9.3..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2">'1.1.sz.mell '!$A$1:$E$159</definedName>
    <definedName name="_xlnm.Print_Area" localSheetId="3">'1.2.sz.mell '!$A$1:$E$159</definedName>
    <definedName name="_xlnm.Print_Area" localSheetId="4">'1.3.sz.mell'!$A$1:$E$159</definedName>
    <definedName name="_xlnm.Print_Area" localSheetId="1">'1.sz.mell '!$A$1:$E$159</definedName>
    <definedName name="_xlnm.Print_Area" localSheetId="33">'6. sz tájékoztató t.'!$A$1:$E$37</definedName>
  </definedNames>
  <calcPr fullCalcOnLoad="1"/>
</workbook>
</file>

<file path=xl/sharedStrings.xml><?xml version="1.0" encoding="utf-8"?>
<sst xmlns="http://schemas.openxmlformats.org/spreadsheetml/2006/main" count="4269" uniqueCount="621">
  <si>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</si>
  <si>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</si>
  <si>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</si>
  <si>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</si>
  <si>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</si>
  <si>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</si>
  <si>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</si>
  <si>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</si>
  <si>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</si>
  <si>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</si>
  <si>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</si>
  <si>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</si>
  <si>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</si>
  <si>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</si>
  <si>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</si>
  <si>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</si>
  <si>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</si>
  <si>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</si>
  <si>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</si>
  <si>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</si>
  <si>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</si>
  <si>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</si>
  <si>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</si>
  <si>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</si>
  <si>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</si>
  <si>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</si>
  <si>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</si>
  <si>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</si>
  <si>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</si>
  <si>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</si>
  <si>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</si>
  <si>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</si>
  <si>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</si>
  <si>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</si>
  <si>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</si>
  <si>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</si>
  <si>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</si>
  <si>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</si>
  <si>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</si>
  <si>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</si>
  <si>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</si>
  <si>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</si>
  <si>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</si>
  <si>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</si>
  <si>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</si>
  <si>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</si>
  <si>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</si>
  <si>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</si>
  <si>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</si>
  <si>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</si>
  <si>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</si>
  <si>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</si>
  <si>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</si>
  <si>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</si>
  <si>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</si>
  <si>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</si>
  <si>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</si>
  <si>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</si>
  <si>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</si>
  <si>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</si>
  <si>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</si>
  <si>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</si>
  <si>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</si>
  <si>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</si>
  <si>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</si>
  <si>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</si>
  <si>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</si>
  <si>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</si>
  <si>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</si>
  <si>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</si>
  <si>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</si>
  <si>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</si>
  <si>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</si>
  <si>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</si>
  <si>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</si>
  <si>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</si>
  <si>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</si>
  <si>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</si>
  <si>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</si>
  <si>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</si>
  <si>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</si>
  <si>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</si>
  <si>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</si>
  <si>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</si>
  <si>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</si>
  <si>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</si>
  <si>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</si>
  <si>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</si>
  <si>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</si>
  <si>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</si>
  <si>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</si>
  <si>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</si>
  <si>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</si>
  <si>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</si>
  <si>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</si>
  <si>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</si>
  <si>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</si>
  <si>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</si>
  <si>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</si>
  <si>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</si>
  <si>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</si>
  <si>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</si>
  <si>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</si>
  <si>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</si>
  <si>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</si>
  <si>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</si>
  <si>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</si>
  <si>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</si>
  <si>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</si>
  <si>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</si>
  <si>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</si>
  <si>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</si>
  <si>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</si>
  <si>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</si>
  <si>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</si>
  <si>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</si>
  <si>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</si>
  <si>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</si>
  <si>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</si>
  <si>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</si>
  <si>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</si>
  <si>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</si>
  <si>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</si>
  <si>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</si>
  <si>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</si>
  <si>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</si>
  <si>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</si>
  <si>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</si>
  <si>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</si>
  <si>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</si>
  <si>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</si>
  <si>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</si>
  <si>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</si>
  <si>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</si>
  <si>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</si>
  <si>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</si>
  <si>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</si>
  <si>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</si>
  <si>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</si>
  <si>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</si>
  <si>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</si>
  <si>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</si>
  <si>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</si>
  <si>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</si>
  <si>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</si>
  <si>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</si>
  <si>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</si>
  <si>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</si>
  <si>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</si>
  <si>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</si>
  <si>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</si>
  <si>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</si>
  <si>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</si>
  <si>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</si>
  <si>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</si>
  <si>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</si>
  <si>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</si>
  <si>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</si>
  <si>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</si>
  <si>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</si>
  <si>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</si>
  <si>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</si>
  <si>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</si>
  <si>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</si>
  <si>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</si>
  <si>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</si>
  <si>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</si>
  <si>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</si>
  <si>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</si>
  <si>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</si>
  <si>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</si>
  <si>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</si>
  <si>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</si>
  <si>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</si>
  <si>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</si>
  <si>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</si>
  <si>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</si>
  <si>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</si>
  <si>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</si>
  <si>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</si>
  <si>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</si>
  <si>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</si>
  <si>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</si>
  <si>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</si>
  <si>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</si>
  <si>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</si>
  <si>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</si>
  <si>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</si>
  <si>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</si>
  <si>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</si>
  <si>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</si>
  <si>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</si>
  <si>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</si>
  <si>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</si>
  <si>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</si>
  <si>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</si>
  <si>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</si>
  <si>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</si>
  <si>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</si>
  <si>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</si>
  <si>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</si>
  <si>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</si>
  <si>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</si>
  <si>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</si>
  <si>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</si>
  <si>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</si>
  <si>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</si>
  <si>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</si>
  <si>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</si>
  <si>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</si>
  <si>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</si>
  <si>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</si>
  <si>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</si>
  <si>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</si>
  <si>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</si>
  <si>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</si>
  <si>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</si>
  <si>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</si>
  <si>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</si>
  <si>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</si>
  <si>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</si>
  <si>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</si>
  <si>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</si>
  <si>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</si>
  <si>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</si>
  <si>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</si>
  <si>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</si>
  <si>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</si>
  <si>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</si>
  <si>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</si>
  <si>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</si>
  <si>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</si>
  <si>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</si>
  <si>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</si>
  <si>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</si>
  <si>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</si>
  <si>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</si>
  <si>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</si>
  <si>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</si>
  <si>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</si>
  <si>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</si>
  <si>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</si>
  <si>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</si>
  <si>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</si>
  <si>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</si>
  <si>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</si>
  <si>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</si>
  <si>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</si>
  <si>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</si>
  <si>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</si>
  <si>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</si>
  <si>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</si>
  <si>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</si>
  <si>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</si>
  <si>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</si>
  <si>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</si>
  <si>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</si>
  <si>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</si>
  <si>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</si>
  <si>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</si>
  <si>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</si>
  <si>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</si>
  <si>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</si>
  <si>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</si>
  <si>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</si>
  <si>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</si>
  <si>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</si>
  <si>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</si>
  <si>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</si>
  <si>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</si>
  <si>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</si>
  <si>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</si>
  <si>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</si>
  <si>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</si>
  <si>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</si>
  <si>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</si>
  <si>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</si>
  <si>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</si>
  <si>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</si>
  <si>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</si>
  <si>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</si>
  <si>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</si>
  <si>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</si>
  <si>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</si>
  <si>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</si>
  <si>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</si>
  <si>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</si>
  <si>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</si>
  <si>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</si>
  <si>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</si>
  <si>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</si>
  <si>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</si>
  <si>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</si>
  <si>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</si>
  <si>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</si>
  <si>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</si>
  <si>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</si>
  <si>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</si>
  <si>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</si>
  <si>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</si>
  <si>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</si>
  <si>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</si>
  <si>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</si>
  <si>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</si>
  <si>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</si>
  <si>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</si>
  <si>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</si>
  <si>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</si>
  <si>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</si>
  <si>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</si>
  <si>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</si>
  <si>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</si>
  <si>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</si>
  <si>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</si>
  <si>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</si>
  <si>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</si>
  <si>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</si>
  <si>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</si>
  <si>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</si>
  <si>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</si>
  <si>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</si>
  <si>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</si>
  <si>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</si>
  <si>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</si>
  <si>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</si>
  <si>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</si>
  <si>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</si>
  <si>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</si>
  <si>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</si>
  <si>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</si>
  <si>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</si>
  <si>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</si>
  <si>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</si>
  <si>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</si>
  <si>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</si>
  <si>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</si>
  <si>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</si>
  <si>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</si>
  <si>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</si>
  <si>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</si>
  <si>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</si>
  <si>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</si>
  <si>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</si>
  <si>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</si>
  <si>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</si>
  <si>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</si>
  <si>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</si>
  <si>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</si>
  <si>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</si>
  <si>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</si>
  <si>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</si>
  <si>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</si>
  <si>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</si>
  <si>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</si>
  <si>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</si>
  <si>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</si>
  <si>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</si>
  <si>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</si>
  <si>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</si>
  <si>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</si>
  <si>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</si>
  <si>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</si>
  <si>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</si>
  <si>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</si>
  <si>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</si>
  <si>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</si>
  <si>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</si>
  <si>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</si>
  <si>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</si>
  <si>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</si>
  <si>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</si>
  <si>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</si>
  <si>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</si>
  <si>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</si>
  <si>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</si>
  <si>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</si>
  <si>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</si>
  <si>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</si>
  <si>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</si>
  <si>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</si>
  <si>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</si>
  <si>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</si>
  <si>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</si>
  <si>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</si>
  <si>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</si>
  <si>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</si>
  <si>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</si>
  <si>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</si>
  <si>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</si>
  <si>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</si>
  <si>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</si>
  <si>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</si>
  <si>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</si>
  <si>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</si>
  <si>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</si>
  <si>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</si>
  <si>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</si>
  <si>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</si>
  <si>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</si>
  <si>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</si>
  <si>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</si>
  <si>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</si>
  <si>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</si>
  <si>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</si>
  <si>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</si>
  <si>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</si>
  <si>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</si>
  <si>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</si>
  <si>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</si>
  <si>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</si>
  <si>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</si>
  <si>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</si>
  <si>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</si>
  <si>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</si>
  <si>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</si>
  <si>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</si>
  <si>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</si>
  <si>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</si>
  <si>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</si>
  <si>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</si>
  <si>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</si>
  <si>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</si>
  <si>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</si>
  <si>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</si>
  <si>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</si>
  <si>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</si>
  <si>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</si>
  <si>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</si>
  <si>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</si>
  <si>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</si>
  <si>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</si>
  <si>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</si>
  <si>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</si>
  <si>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</si>
  <si>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</si>
  <si>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</si>
  <si>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</si>
  <si>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</si>
  <si>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</si>
  <si>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</si>
  <si>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</si>
  <si>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</si>
  <si>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</si>
  <si>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</si>
  <si>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</si>
  <si>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</si>
  <si>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</si>
  <si>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</si>
  <si>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</si>
  <si>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</si>
  <si>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</si>
  <si>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</si>
  <si>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</si>
  <si>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</si>
  <si>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</si>
  <si>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</si>
  <si>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</si>
  <si>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</si>
  <si>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</si>
  <si>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</si>
  <si>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</si>
  <si>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</si>
  <si>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</si>
  <si>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</si>
  <si>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</si>
  <si>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</si>
  <si>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</si>
  <si>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</si>
  <si>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</si>
  <si>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</si>
  <si>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</si>
  <si>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</si>
  <si>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</si>
  <si>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</si>
  <si>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</si>
  <si>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</si>
  <si>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</si>
  <si>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</si>
  <si>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</si>
  <si>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</si>
  <si>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</si>
  <si>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</si>
  <si>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</si>
  <si>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</si>
  <si>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</si>
  <si>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</si>
  <si>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</si>
  <si>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</si>
  <si>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</si>
  <si>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</si>
  <si>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</si>
  <si>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</si>
  <si>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</si>
  <si>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</si>
  <si>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</si>
  <si>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</si>
  <si>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</si>
  <si>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</si>
  <si>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</si>
  <si>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</si>
  <si>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</si>
  <si>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</si>
  <si>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</si>
  <si>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</si>
  <si>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</si>
  <si>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</si>
  <si>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</si>
  <si>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</si>
  <si>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</si>
  <si>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</si>
  <si>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</si>
  <si>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</si>
  <si>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</si>
  <si>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</si>
  <si>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</si>
  <si>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</si>
  <si>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</si>
  <si>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</si>
  <si>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</si>
  <si>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</si>
  <si>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</si>
  <si>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</si>
  <si>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</si>
  <si>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</si>
  <si>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</si>
  <si>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</si>
  <si>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</si>
  <si>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</si>
  <si>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</si>
  <si>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</si>
  <si>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</si>
  <si>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</si>
  <si>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</si>
  <si>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</si>
  <si>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</si>
  <si>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</si>
  <si>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</si>
  <si>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</si>
  <si>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</si>
  <si>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</si>
  <si>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</si>
  <si>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</si>
  <si>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</si>
  <si>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</si>
  <si>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</si>
  <si>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</si>
  <si>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</si>
  <si>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</si>
  <si>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</si>
  <si>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</si>
  <si>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</si>
  <si>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</si>
  <si>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</si>
  <si>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</si>
  <si>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</si>
  <si>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</si>
  <si>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</si>
  <si>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</si>
  <si>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</si>
  <si>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</si>
  <si>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</si>
  <si>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</si>
  <si>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</si>
  <si>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</si>
  <si>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</si>
  <si>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</si>
  <si>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</si>
  <si>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</si>
  <si>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</si>
  <si>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</si>
  <si>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</si>
  <si>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</si>
  <si>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</si>
  <si>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</si>
  <si>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</si>
  <si>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</si>
  <si>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</si>
  <si>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</si>
  <si>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</si>
  <si>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</si>
  <si>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</si>
  <si>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</si>
  <si>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</si>
  <si>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</si>
  <si>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</si>
  <si>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</si>
  <si>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</si>
  <si>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2018</t>
  </si>
  <si>
    <t>Bácskai temető akadálymentesítés</t>
  </si>
  <si>
    <t>Faluház gépészeti korszerűsítés</t>
  </si>
  <si>
    <t>Kisértékű tárgyi eszköz beszerzés</t>
  </si>
  <si>
    <t>Játszótéri eszközök beszerzése</t>
  </si>
  <si>
    <t>Játszótér kerítés építés</t>
  </si>
  <si>
    <t>Teleplési önkormányzatok működési támogatása</t>
  </si>
  <si>
    <t>Nem közművel összegyűjtött háztartási szennyvíz ártalmatlanítás</t>
  </si>
  <si>
    <t>A települési önkormányzatok szociális feladatainak egyéb támogatása</t>
  </si>
  <si>
    <t xml:space="preserve">Szociális étkezés </t>
  </si>
  <si>
    <t>Teleplési önkormányzatok nyílvános könyvtári és közművelődési feladatainak támogatása</t>
  </si>
  <si>
    <t>Polgármesteri béremelés támogatása</t>
  </si>
  <si>
    <t>A siójuti faluház gépészeti korszerűsítése (1774526468)</t>
  </si>
  <si>
    <t>Siójut Község Belterület csapadékvíz elvezetési rendszerének korszerűsítése</t>
  </si>
  <si>
    <t>TOP-2.1.3-15-SO1-2016-00011</t>
  </si>
  <si>
    <t>Siójut Község Önkormányzat adósságot keletkeztető ügyletekből és kezességvállalásokból fennálló kötelezettségei</t>
  </si>
  <si>
    <t>Siójut Község Önkormányzat saját bevételeinek részletezése az adósságot keletkeztető ügyletből származó tárgyévi fizetési kötelezettség megállapításához</t>
  </si>
  <si>
    <t>Siójut Község Önkormányzat</t>
  </si>
  <si>
    <t>9. sz. melléklet</t>
  </si>
  <si>
    <t>9. 1 sz. melléklet</t>
  </si>
  <si>
    <t>9.2 sz. melléklet</t>
  </si>
  <si>
    <t>9.3 sz. melléklet</t>
  </si>
  <si>
    <t>2.1. melléklet a 3/2008/(II.27.) önkormányzati rendelethez</t>
  </si>
  <si>
    <t>2.2. melléklet a  a 3/2008/(II.27.) önkormányzati rendelethez</t>
  </si>
  <si>
    <t>Siójut Község Önkormányzat 2018. évi adósságot keletkeztető fejlesztési céljai"</t>
  </si>
  <si>
    <t>2018 évi módosított előirányzat</t>
  </si>
  <si>
    <t>2018 módosított előirányzat</t>
  </si>
  <si>
    <t>2018 évi Előirányzat</t>
  </si>
  <si>
    <t>B+C=D</t>
  </si>
  <si>
    <t>Kisértékű tárgyi eszköz beszerzés (közfoglalkoztatás)</t>
  </si>
  <si>
    <t>Önkoörmányzati feladatellátást szolgáló fejlesztések- belterületi utak, járdák felújítása</t>
  </si>
  <si>
    <t>2018-2019</t>
  </si>
  <si>
    <t>2.sz módosítás</t>
  </si>
  <si>
    <t>Módosította a 9/2018. (X.01.) Önkormányzati rendelet, hatályos 2018. október 2-tól.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</si>
</sst>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59" applyNumberFormat="1" applyFill="1" applyProtection="1">
      <alignment/>
      <protection locked="0"/>
    </xf>
    <xf numFmtId="3" fontId="2" fillId="0" borderId="0" xfId="59" applyNumberFormat="1" applyFill="1" applyProtection="1">
      <alignment/>
      <protection/>
    </xf>
    <xf numFmtId="3" fontId="2" fillId="0" borderId="0" xfId="59" applyNumberFormat="1" applyFill="1" applyAlignment="1" applyProtection="1">
      <alignment vertical="center"/>
      <protection/>
    </xf>
    <xf numFmtId="3" fontId="2" fillId="0" borderId="0" xfId="59" applyNumberFormat="1" applyFill="1" applyAlignment="1" applyProtection="1">
      <alignment vertical="center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58" applyFont="1" applyFill="1" applyBorder="1" applyProtection="1">
      <alignment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3" xfId="46" applyNumberFormat="1" applyFont="1" applyFill="1" applyBorder="1" applyAlignment="1" applyProtection="1">
      <alignment horizontal="right"/>
      <protection locked="0"/>
    </xf>
    <xf numFmtId="166" fontId="17" fillId="0" borderId="56" xfId="46" applyNumberFormat="1" applyFont="1" applyFill="1" applyBorder="1" applyAlignment="1" applyProtection="1">
      <alignment horizontal="right"/>
      <protection locked="0"/>
    </xf>
    <xf numFmtId="166" fontId="17" fillId="0" borderId="51" xfId="46" applyNumberFormat="1" applyFont="1" applyFill="1" applyBorder="1" applyAlignment="1" applyProtection="1">
      <alignment horizontal="right"/>
      <protection locked="0"/>
    </xf>
    <xf numFmtId="166" fontId="15" fillId="0" borderId="26" xfId="46" applyNumberFormat="1" applyFont="1" applyFill="1" applyBorder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35" fillId="0" borderId="44" xfId="0" applyFont="1" applyBorder="1" applyAlignment="1" applyProtection="1">
      <alignment horizontal="center" vertical="top"/>
      <protection locked="0"/>
    </xf>
    <xf numFmtId="0" fontId="5" fillId="0" borderId="54" xfId="0" applyFont="1" applyFill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35" fillId="0" borderId="44" xfId="0" applyFont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 applyProtection="1">
      <alignment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L1">
      <selection activeCell="C11" sqref="C1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42"/>
      <c r="B4" s="142"/>
    </row>
    <row r="5" spans="1:2" s="153" customFormat="1" ht="15.75">
      <c r="A5" s="90" t="s">
        <v>576</v>
      </c>
      <c r="B5" s="152"/>
    </row>
    <row r="6" spans="1:2" ht="12.75">
      <c r="A6" s="142"/>
      <c r="B6" s="142"/>
    </row>
    <row r="7" spans="1:2" ht="12.75">
      <c r="A7" s="142" t="s">
        <v>551</v>
      </c>
      <c r="B7" s="142" t="s">
        <v>492</v>
      </c>
    </row>
    <row r="8" spans="1:2" ht="12.75">
      <c r="A8" s="142" t="s">
        <v>552</v>
      </c>
      <c r="B8" s="142" t="s">
        <v>493</v>
      </c>
    </row>
    <row r="9" spans="1:2" ht="12.75">
      <c r="A9" s="142" t="s">
        <v>553</v>
      </c>
      <c r="B9" s="142" t="s">
        <v>494</v>
      </c>
    </row>
    <row r="10" spans="1:2" ht="12.75">
      <c r="A10" s="142"/>
      <c r="B10" s="142"/>
    </row>
    <row r="11" spans="1:2" ht="12.75">
      <c r="A11" s="142"/>
      <c r="B11" s="142"/>
    </row>
    <row r="12" spans="1:2" s="153" customFormat="1" ht="15.75">
      <c r="A12" s="90" t="str">
        <f>+CONCATENATE(LEFT(A5,4),". évi előirányzat KIADÁSOK")</f>
        <v>2018. évi előirányzat KIADÁSOK</v>
      </c>
      <c r="B12" s="152"/>
    </row>
    <row r="13" spans="1:2" ht="12.75">
      <c r="A13" s="142"/>
      <c r="B13" s="142"/>
    </row>
    <row r="14" spans="1:2" ht="12.75">
      <c r="A14" s="142" t="s">
        <v>554</v>
      </c>
      <c r="B14" s="142" t="s">
        <v>495</v>
      </c>
    </row>
    <row r="15" spans="1:2" ht="12.75">
      <c r="A15" s="142" t="s">
        <v>555</v>
      </c>
      <c r="B15" s="142" t="s">
        <v>496</v>
      </c>
    </row>
    <row r="16" spans="1:2" ht="12.75">
      <c r="A16" s="142" t="s">
        <v>556</v>
      </c>
      <c r="B16" s="142" t="s">
        <v>497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view="pageBreakPreview" zoomScale="142" zoomScaleNormal="120" zoomScaleSheetLayoutView="142" workbookViewId="0" topLeftCell="A1">
      <selection activeCell="D5" sqref="D5"/>
    </sheetView>
  </sheetViews>
  <sheetFormatPr defaultColWidth="9.00390625" defaultRowHeight="12.75"/>
  <cols>
    <col min="1" max="1" width="5.625" style="155" customWidth="1"/>
    <col min="2" max="2" width="68.625" style="155" customWidth="1"/>
    <col min="3" max="3" width="19.50390625" style="155" customWidth="1"/>
    <col min="4" max="4" width="8.375" style="155" customWidth="1"/>
    <col min="5" max="5" width="12.375" style="155" customWidth="1"/>
    <col min="6" max="16384" width="9.375" style="155" customWidth="1"/>
  </cols>
  <sheetData>
    <row r="1" spans="1:3" ht="33" customHeight="1">
      <c r="A1" s="628" t="s">
        <v>603</v>
      </c>
      <c r="B1" s="628"/>
      <c r="C1" s="628"/>
    </row>
    <row r="2" spans="1:4" ht="15.75" customHeight="1" thickBot="1">
      <c r="A2" s="156"/>
      <c r="B2" s="156"/>
      <c r="C2" s="165" t="str">
        <f>'2.2.sz.mell  '!G2</f>
        <v>Forintban!</v>
      </c>
      <c r="D2" s="162"/>
    </row>
    <row r="3" spans="1:5" ht="26.25" customHeight="1" thickBot="1">
      <c r="A3" s="181" t="s">
        <v>17</v>
      </c>
      <c r="B3" s="182" t="s">
        <v>196</v>
      </c>
      <c r="C3" s="183" t="str">
        <f>+'1.sz.mell '!C3</f>
        <v>2018. évi előirányzat</v>
      </c>
      <c r="D3" s="183" t="str">
        <f>+'1.sz.mell '!D3</f>
        <v>2.sz módosítás</v>
      </c>
      <c r="E3" s="183" t="str">
        <f>+'1.sz.mell '!E3</f>
        <v>2018 évi módosított előirányzat</v>
      </c>
    </row>
    <row r="4" spans="1:5" ht="15.75" thickBot="1">
      <c r="A4" s="184"/>
      <c r="B4" s="533" t="s">
        <v>498</v>
      </c>
      <c r="C4" s="534" t="s">
        <v>499</v>
      </c>
      <c r="D4" s="534" t="str">
        <f>'1.3.sz.mell'!D92</f>
        <v>C</v>
      </c>
      <c r="E4" s="534" t="str">
        <f>'1.3.sz.mell'!E92</f>
        <v>B+C=D</v>
      </c>
    </row>
    <row r="5" spans="1:5" ht="15">
      <c r="A5" s="185" t="s">
        <v>19</v>
      </c>
      <c r="B5" s="368" t="s">
        <v>508</v>
      </c>
      <c r="C5" s="365">
        <f>'1.sz.mell '!C27+'1.sz.mell '!C29+'1.sz.mell '!C30</f>
        <v>5060000</v>
      </c>
      <c r="D5" s="365">
        <f>'1.sz.mell '!D27+'1.sz.mell '!D29+'1.sz.mell '!D30</f>
        <v>0</v>
      </c>
      <c r="E5" s="606">
        <f>'1.sz.mell '!E27+'1.sz.mell '!E29+'1.sz.mell '!E30</f>
        <v>5060000</v>
      </c>
    </row>
    <row r="6" spans="1:5" ht="24.75">
      <c r="A6" s="186" t="s">
        <v>20</v>
      </c>
      <c r="B6" s="403" t="s">
        <v>251</v>
      </c>
      <c r="C6" s="366">
        <f>'1.sz.mell '!C38</f>
        <v>5398000</v>
      </c>
      <c r="D6" s="366">
        <f>'1.sz.mell '!D38</f>
        <v>0</v>
      </c>
      <c r="E6" s="607">
        <f>'1.sz.mell '!E38</f>
        <v>5398000</v>
      </c>
    </row>
    <row r="7" spans="1:5" ht="15">
      <c r="A7" s="186" t="s">
        <v>21</v>
      </c>
      <c r="B7" s="404" t="s">
        <v>509</v>
      </c>
      <c r="C7" s="366"/>
      <c r="D7" s="366"/>
      <c r="E7" s="607"/>
    </row>
    <row r="8" spans="1:5" ht="24.75">
      <c r="A8" s="186" t="s">
        <v>22</v>
      </c>
      <c r="B8" s="404" t="s">
        <v>253</v>
      </c>
      <c r="C8" s="366"/>
      <c r="D8" s="366"/>
      <c r="E8" s="607"/>
    </row>
    <row r="9" spans="1:5" ht="15">
      <c r="A9" s="187" t="s">
        <v>23</v>
      </c>
      <c r="B9" s="404" t="s">
        <v>252</v>
      </c>
      <c r="C9" s="367">
        <f>'1.sz.mell '!C33</f>
        <v>100000</v>
      </c>
      <c r="D9" s="367">
        <f>'1.sz.mell '!D33</f>
        <v>0</v>
      </c>
      <c r="E9" s="608">
        <f>'1.sz.mell '!E33</f>
        <v>100000</v>
      </c>
    </row>
    <row r="10" spans="1:5" ht="15.75" thickBot="1">
      <c r="A10" s="186" t="s">
        <v>24</v>
      </c>
      <c r="B10" s="405" t="s">
        <v>510</v>
      </c>
      <c r="C10" s="366"/>
      <c r="D10" s="366"/>
      <c r="E10" s="607"/>
    </row>
    <row r="11" spans="1:5" ht="15.75" thickBot="1">
      <c r="A11" s="637" t="s">
        <v>199</v>
      </c>
      <c r="B11" s="638"/>
      <c r="C11" s="188">
        <f>SUM(C5:C10)</f>
        <v>10558000</v>
      </c>
      <c r="D11" s="188">
        <f>SUM(D5:D10)</f>
        <v>0</v>
      </c>
      <c r="E11" s="609">
        <f>SUM(E5:E10)</f>
        <v>10558000</v>
      </c>
    </row>
    <row r="12" spans="1:3" ht="23.25" customHeight="1">
      <c r="A12" s="639" t="s">
        <v>229</v>
      </c>
      <c r="B12" s="639"/>
      <c r="C12" s="63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4. melléklet  a 3/2008/(II.27.)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55" customWidth="1"/>
    <col min="2" max="2" width="66.875" style="155" customWidth="1"/>
    <col min="3" max="3" width="27.00390625" style="155" customWidth="1"/>
    <col min="4" max="16384" width="9.375" style="155" customWidth="1"/>
  </cols>
  <sheetData>
    <row r="1" spans="1:3" ht="33" customHeight="1">
      <c r="A1" s="628" t="s">
        <v>611</v>
      </c>
      <c r="B1" s="628"/>
      <c r="C1" s="628"/>
    </row>
    <row r="2" spans="1:4" ht="15.75" customHeight="1" thickBot="1">
      <c r="A2" s="156"/>
      <c r="B2" s="156"/>
      <c r="C2" s="165" t="str">
        <f>'4.sz.mell.'!C2</f>
        <v>Forintban!</v>
      </c>
      <c r="D2" s="162"/>
    </row>
    <row r="3" spans="1:3" ht="26.25" customHeight="1" thickBot="1">
      <c r="A3" s="181" t="s">
        <v>17</v>
      </c>
      <c r="B3" s="182" t="s">
        <v>200</v>
      </c>
      <c r="C3" s="183" t="s">
        <v>227</v>
      </c>
    </row>
    <row r="4" spans="1:3" ht="15.75" thickBot="1">
      <c r="A4" s="184"/>
      <c r="B4" s="533" t="s">
        <v>498</v>
      </c>
      <c r="C4" s="534" t="s">
        <v>499</v>
      </c>
    </row>
    <row r="5" spans="1:3" ht="15">
      <c r="A5" s="185" t="s">
        <v>19</v>
      </c>
      <c r="B5" s="192"/>
      <c r="C5" s="189"/>
    </row>
    <row r="6" spans="1:3" ht="15">
      <c r="A6" s="186" t="s">
        <v>20</v>
      </c>
      <c r="B6" s="193"/>
      <c r="C6" s="190"/>
    </row>
    <row r="7" spans="1:3" ht="15.75" thickBot="1">
      <c r="A7" s="187" t="s">
        <v>21</v>
      </c>
      <c r="B7" s="194"/>
      <c r="C7" s="191"/>
    </row>
    <row r="8" spans="1:3" s="486" customFormat="1" ht="17.25" customHeight="1" thickBot="1">
      <c r="A8" s="487" t="s">
        <v>22</v>
      </c>
      <c r="B8" s="137" t="s">
        <v>201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a 3/2008/(II.27.)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6">
      <selection activeCell="B33" sqref="B33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40" t="s">
        <v>0</v>
      </c>
      <c r="B1" s="640"/>
      <c r="C1" s="640"/>
      <c r="D1" s="640"/>
      <c r="E1" s="640"/>
      <c r="F1" s="640"/>
    </row>
    <row r="2" spans="1:6" ht="22.5" customHeight="1" thickBot="1">
      <c r="A2" s="197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8" t="s">
        <v>65</v>
      </c>
      <c r="B3" s="199" t="s">
        <v>66</v>
      </c>
      <c r="C3" s="199" t="s">
        <v>67</v>
      </c>
      <c r="D3" s="199" t="str">
        <f>+CONCATENATE("Felhasználás   ",LEFT(ÖSSZEFÜGGÉSEK!A5,4)-1,". XII. 31-ig")</f>
        <v>Felhasználás   2017. XII. 31-ig</v>
      </c>
      <c r="E3" s="199" t="str">
        <f>+'1.sz.mell 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37" t="s">
        <v>569</v>
      </c>
    </row>
    <row r="5" spans="1:6" ht="24" customHeight="1">
      <c r="A5" s="597" t="s">
        <v>600</v>
      </c>
      <c r="B5" s="25">
        <v>56396000</v>
      </c>
      <c r="C5" s="489" t="s">
        <v>587</v>
      </c>
      <c r="D5" s="25">
        <v>0</v>
      </c>
      <c r="E5" s="25">
        <f aca="true" t="shared" si="0" ref="E5:E12">B5</f>
        <v>56396000</v>
      </c>
      <c r="F5" s="58">
        <f aca="true" t="shared" si="1" ref="F5:F22">B5-D5-E5</f>
        <v>0</v>
      </c>
    </row>
    <row r="6" spans="1:6" ht="15.75" customHeight="1">
      <c r="A6" s="597" t="s">
        <v>588</v>
      </c>
      <c r="B6" s="25">
        <v>1250000</v>
      </c>
      <c r="C6" s="489" t="s">
        <v>587</v>
      </c>
      <c r="D6" s="25"/>
      <c r="E6" s="25">
        <f t="shared" si="0"/>
        <v>1250000</v>
      </c>
      <c r="F6" s="58">
        <f t="shared" si="1"/>
        <v>0</v>
      </c>
    </row>
    <row r="7" spans="1:6" ht="15.75" customHeight="1">
      <c r="A7" s="597" t="s">
        <v>589</v>
      </c>
      <c r="B7" s="25">
        <v>7379156</v>
      </c>
      <c r="C7" s="489" t="s">
        <v>587</v>
      </c>
      <c r="D7" s="25"/>
      <c r="E7" s="25">
        <f t="shared" si="0"/>
        <v>7379156</v>
      </c>
      <c r="F7" s="58">
        <f t="shared" si="1"/>
        <v>0</v>
      </c>
    </row>
    <row r="8" spans="1:6" ht="15.75" customHeight="1">
      <c r="A8" s="598" t="s">
        <v>590</v>
      </c>
      <c r="B8" s="25">
        <v>200000</v>
      </c>
      <c r="C8" s="489" t="s">
        <v>587</v>
      </c>
      <c r="D8" s="25"/>
      <c r="E8" s="25">
        <f t="shared" si="0"/>
        <v>200000</v>
      </c>
      <c r="F8" s="58">
        <f t="shared" si="1"/>
        <v>0</v>
      </c>
    </row>
    <row r="9" spans="1:6" ht="15.75" customHeight="1">
      <c r="A9" s="597" t="s">
        <v>591</v>
      </c>
      <c r="B9" s="25">
        <v>1447000</v>
      </c>
      <c r="C9" s="489" t="s">
        <v>587</v>
      </c>
      <c r="D9" s="25"/>
      <c r="E9" s="25">
        <f t="shared" si="0"/>
        <v>1447000</v>
      </c>
      <c r="F9" s="58">
        <f t="shared" si="1"/>
        <v>0</v>
      </c>
    </row>
    <row r="10" spans="1:6" ht="15.75" customHeight="1">
      <c r="A10" s="598" t="s">
        <v>592</v>
      </c>
      <c r="B10" s="25">
        <v>300000</v>
      </c>
      <c r="C10" s="489" t="s">
        <v>587</v>
      </c>
      <c r="D10" s="25"/>
      <c r="E10" s="25">
        <f t="shared" si="0"/>
        <v>300000</v>
      </c>
      <c r="F10" s="58">
        <f t="shared" si="1"/>
        <v>0</v>
      </c>
    </row>
    <row r="11" spans="1:6" ht="15.75" customHeight="1">
      <c r="A11" s="488" t="s">
        <v>616</v>
      </c>
      <c r="B11" s="25">
        <v>89400</v>
      </c>
      <c r="C11" s="489" t="s">
        <v>587</v>
      </c>
      <c r="D11" s="25"/>
      <c r="E11" s="25">
        <f t="shared" si="0"/>
        <v>89400</v>
      </c>
      <c r="F11" s="58">
        <f t="shared" si="1"/>
        <v>0</v>
      </c>
    </row>
    <row r="12" spans="1:6" ht="15.75" customHeight="1">
      <c r="A12" s="488" t="s">
        <v>616</v>
      </c>
      <c r="B12" s="25">
        <v>353215</v>
      </c>
      <c r="C12" s="489" t="s">
        <v>587</v>
      </c>
      <c r="D12" s="25"/>
      <c r="E12" s="25">
        <f t="shared" si="0"/>
        <v>353215</v>
      </c>
      <c r="F12" s="58">
        <f t="shared" si="1"/>
        <v>0</v>
      </c>
    </row>
    <row r="13" spans="1:6" ht="15.75" customHeight="1">
      <c r="A13" s="488"/>
      <c r="B13" s="25"/>
      <c r="C13" s="489"/>
      <c r="D13" s="25"/>
      <c r="E13" s="25"/>
      <c r="F13" s="58">
        <f t="shared" si="1"/>
        <v>0</v>
      </c>
    </row>
    <row r="14" spans="1:6" ht="15.75" customHeight="1">
      <c r="A14" s="488"/>
      <c r="B14" s="25"/>
      <c r="C14" s="489"/>
      <c r="D14" s="25"/>
      <c r="E14" s="25"/>
      <c r="F14" s="58">
        <f t="shared" si="1"/>
        <v>0</v>
      </c>
    </row>
    <row r="15" spans="1:6" ht="15.75" customHeight="1">
      <c r="A15" s="488"/>
      <c r="B15" s="25"/>
      <c r="C15" s="489"/>
      <c r="D15" s="25"/>
      <c r="E15" s="25"/>
      <c r="F15" s="58">
        <f t="shared" si="1"/>
        <v>0</v>
      </c>
    </row>
    <row r="16" spans="1:6" ht="15.75" customHeight="1">
      <c r="A16" s="488"/>
      <c r="B16" s="25"/>
      <c r="C16" s="489"/>
      <c r="D16" s="25"/>
      <c r="E16" s="25"/>
      <c r="F16" s="58">
        <f t="shared" si="1"/>
        <v>0</v>
      </c>
    </row>
    <row r="17" spans="1:6" ht="15.75" customHeight="1">
      <c r="A17" s="488"/>
      <c r="B17" s="25"/>
      <c r="C17" s="489"/>
      <c r="D17" s="25"/>
      <c r="E17" s="25"/>
      <c r="F17" s="58">
        <f t="shared" si="1"/>
        <v>0</v>
      </c>
    </row>
    <row r="18" spans="1:6" ht="15.75" customHeight="1">
      <c r="A18" s="488"/>
      <c r="B18" s="25"/>
      <c r="C18" s="489"/>
      <c r="D18" s="25"/>
      <c r="E18" s="25"/>
      <c r="F18" s="58">
        <f t="shared" si="1"/>
        <v>0</v>
      </c>
    </row>
    <row r="19" spans="1:6" ht="15.75" customHeight="1">
      <c r="A19" s="488"/>
      <c r="B19" s="25"/>
      <c r="C19" s="489"/>
      <c r="D19" s="25"/>
      <c r="E19" s="25"/>
      <c r="F19" s="58">
        <f t="shared" si="1"/>
        <v>0</v>
      </c>
    </row>
    <row r="20" spans="1:6" ht="15.75" customHeight="1">
      <c r="A20" s="488"/>
      <c r="B20" s="25"/>
      <c r="C20" s="489"/>
      <c r="D20" s="25"/>
      <c r="E20" s="25"/>
      <c r="F20" s="58">
        <f t="shared" si="1"/>
        <v>0</v>
      </c>
    </row>
    <row r="21" spans="1:6" ht="15.75" customHeight="1">
      <c r="A21" s="488"/>
      <c r="B21" s="25"/>
      <c r="C21" s="489"/>
      <c r="D21" s="25"/>
      <c r="E21" s="25"/>
      <c r="F21" s="58">
        <f t="shared" si="1"/>
        <v>0</v>
      </c>
    </row>
    <row r="22" spans="1:6" ht="15.75" customHeight="1" thickBot="1">
      <c r="A22" s="59"/>
      <c r="B22" s="26"/>
      <c r="C22" s="490"/>
      <c r="D22" s="26"/>
      <c r="E22" s="26"/>
      <c r="F22" s="60">
        <f t="shared" si="1"/>
        <v>0</v>
      </c>
    </row>
    <row r="23" spans="1:6" s="63" customFormat="1" ht="18" customHeight="1" thickBot="1">
      <c r="A23" s="200" t="s">
        <v>64</v>
      </c>
      <c r="B23" s="61">
        <f>SUM(B5:B22)</f>
        <v>67414771</v>
      </c>
      <c r="C23" s="125"/>
      <c r="D23" s="61">
        <f>SUM(D5:D22)</f>
        <v>0</v>
      </c>
      <c r="E23" s="61">
        <f>SUM(E5:E22)</f>
        <v>67414771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3/2008/(II.27.) önkormányzati rendelethez</oddHeader>
    <oddFooter>&amp;C&amp;"Times New Roman CE,Dőlt"Módosított a a9/2018 (X.01.) Önkormányzati rendelet, hatályos 2018. október 2-tól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5" sqref="E5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40" t="s">
        <v>1</v>
      </c>
      <c r="B1" s="640"/>
      <c r="C1" s="640"/>
      <c r="D1" s="640"/>
      <c r="E1" s="640"/>
      <c r="F1" s="640"/>
    </row>
    <row r="2" spans="1:6" ht="23.25" customHeight="1" thickBot="1">
      <c r="A2" s="197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8" t="s">
        <v>68</v>
      </c>
      <c r="B3" s="199" t="s">
        <v>66</v>
      </c>
      <c r="C3" s="199" t="s">
        <v>67</v>
      </c>
      <c r="D3" s="199" t="str">
        <f>+'6.sz.mell.'!D3</f>
        <v>Felhasználás   2017. XII. 31-ig</v>
      </c>
      <c r="E3" s="199" t="str">
        <f>+'6.sz.mell.'!E3</f>
        <v>2018. évi előirányzat</v>
      </c>
      <c r="F3" s="53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38" t="s">
        <v>569</v>
      </c>
    </row>
    <row r="5" spans="1:6" ht="20.25" customHeight="1">
      <c r="A5" s="64" t="s">
        <v>617</v>
      </c>
      <c r="B5" s="65">
        <v>9995234</v>
      </c>
      <c r="C5" s="491" t="s">
        <v>618</v>
      </c>
      <c r="D5" s="65"/>
      <c r="E5" s="65"/>
      <c r="F5" s="66">
        <f aca="true" t="shared" si="0" ref="F5:F23">B5-D5-E5</f>
        <v>9995234</v>
      </c>
    </row>
    <row r="6" spans="1:6" ht="15.75" customHeight="1">
      <c r="A6" s="64"/>
      <c r="B6" s="65"/>
      <c r="C6" s="491"/>
      <c r="D6" s="65"/>
      <c r="E6" s="65"/>
      <c r="F6" s="66">
        <f t="shared" si="0"/>
        <v>0</v>
      </c>
    </row>
    <row r="7" spans="1:6" ht="15.75" customHeight="1">
      <c r="A7" s="64"/>
      <c r="B7" s="65"/>
      <c r="C7" s="491"/>
      <c r="D7" s="65"/>
      <c r="E7" s="65"/>
      <c r="F7" s="66">
        <f t="shared" si="0"/>
        <v>0</v>
      </c>
    </row>
    <row r="8" spans="1:6" ht="15.75" customHeight="1">
      <c r="A8" s="64"/>
      <c r="B8" s="65"/>
      <c r="C8" s="491"/>
      <c r="D8" s="65"/>
      <c r="E8" s="65"/>
      <c r="F8" s="66">
        <f t="shared" si="0"/>
        <v>0</v>
      </c>
    </row>
    <row r="9" spans="1:6" ht="15.75" customHeight="1">
      <c r="A9" s="64"/>
      <c r="B9" s="65"/>
      <c r="C9" s="491"/>
      <c r="D9" s="65"/>
      <c r="E9" s="65"/>
      <c r="F9" s="66">
        <f t="shared" si="0"/>
        <v>0</v>
      </c>
    </row>
    <row r="10" spans="1:6" ht="15.75" customHeight="1">
      <c r="A10" s="64"/>
      <c r="B10" s="65"/>
      <c r="C10" s="491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491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491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491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491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491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491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491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491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491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491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491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491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492"/>
      <c r="D23" s="68"/>
      <c r="E23" s="68"/>
      <c r="F23" s="69">
        <f t="shared" si="0"/>
        <v>0</v>
      </c>
    </row>
    <row r="24" spans="1:6" s="63" customFormat="1" ht="18" customHeight="1" thickBot="1">
      <c r="A24" s="200" t="s">
        <v>64</v>
      </c>
      <c r="B24" s="201">
        <f>SUM(B5:B23)</f>
        <v>9995234</v>
      </c>
      <c r="C24" s="126"/>
      <c r="D24" s="201">
        <f>SUM(D5:D23)</f>
        <v>0</v>
      </c>
      <c r="E24" s="201">
        <f>SUM(E5:E23)</f>
        <v>0</v>
      </c>
      <c r="F24" s="70">
        <f>SUM(F5:F23)</f>
        <v>9995234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 a 3/2008/(II.27.)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39" sqref="B39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2"/>
      <c r="B1" s="222"/>
      <c r="C1" s="222"/>
      <c r="D1" s="222"/>
      <c r="E1" s="222"/>
    </row>
    <row r="2" spans="1:5" ht="25.5" customHeight="1">
      <c r="A2" s="586" t="s">
        <v>138</v>
      </c>
      <c r="B2" s="641" t="str">
        <f>'6.sz.mell.'!A5</f>
        <v>Siójut Község Belterület csapadékvíz elvezetési rendszerének korszerűsítése</v>
      </c>
      <c r="C2" s="641"/>
      <c r="D2" s="641"/>
      <c r="E2" s="641"/>
    </row>
    <row r="3" spans="1:5" ht="14.25" thickBot="1">
      <c r="A3" s="222"/>
      <c r="B3" s="222" t="s">
        <v>601</v>
      </c>
      <c r="C3" s="222"/>
      <c r="D3" s="643" t="str">
        <f>'7.sz.mell.'!F2</f>
        <v>Forintban!</v>
      </c>
      <c r="E3" s="643"/>
    </row>
    <row r="4" spans="1:5" ht="15" customHeight="1" thickBot="1">
      <c r="A4" s="223" t="s">
        <v>131</v>
      </c>
      <c r="B4" s="224" t="str">
        <f>CONCATENATE((LEFT(ÖSSZEFÜGGÉSEK!A5,4)),".")</f>
        <v>2018.</v>
      </c>
      <c r="C4" s="224" t="str">
        <f>CONCATENATE((LEFT(ÖSSZEFÜGGÉSEK!A5,4))+1,".")</f>
        <v>2019.</v>
      </c>
      <c r="D4" s="224" t="str">
        <f>CONCATENATE((LEFT(ÖSSZEFÜGGÉSEK!A5,4))+1,". után")</f>
        <v>2019. után</v>
      </c>
      <c r="E4" s="225" t="s">
        <v>52</v>
      </c>
    </row>
    <row r="5" spans="1:5" ht="12.75">
      <c r="A5" s="226" t="s">
        <v>132</v>
      </c>
      <c r="B5" s="91"/>
      <c r="C5" s="91"/>
      <c r="D5" s="91"/>
      <c r="E5" s="227">
        <f aca="true" t="shared" si="0" ref="E5:E11">SUM(B5:D5)</f>
        <v>0</v>
      </c>
    </row>
    <row r="6" spans="1:5" ht="12.75">
      <c r="A6" s="228" t="s">
        <v>145</v>
      </c>
      <c r="B6" s="92"/>
      <c r="C6" s="92"/>
      <c r="D6" s="92"/>
      <c r="E6" s="229">
        <f t="shared" si="0"/>
        <v>0</v>
      </c>
    </row>
    <row r="7" spans="1:5" ht="12.75">
      <c r="A7" s="230" t="s">
        <v>133</v>
      </c>
      <c r="B7" s="93">
        <f>56396000+6971000</f>
        <v>63367000</v>
      </c>
      <c r="C7" s="93"/>
      <c r="D7" s="93"/>
      <c r="E7" s="231">
        <f t="shared" si="0"/>
        <v>63367000</v>
      </c>
    </row>
    <row r="8" spans="1:5" ht="12.75">
      <c r="A8" s="230" t="s">
        <v>147</v>
      </c>
      <c r="B8" s="93"/>
      <c r="C8" s="93"/>
      <c r="D8" s="93"/>
      <c r="E8" s="231">
        <f t="shared" si="0"/>
        <v>0</v>
      </c>
    </row>
    <row r="9" spans="1:5" ht="12.75">
      <c r="A9" s="230" t="s">
        <v>134</v>
      </c>
      <c r="B9" s="93"/>
      <c r="C9" s="93"/>
      <c r="D9" s="93"/>
      <c r="E9" s="231">
        <f t="shared" si="0"/>
        <v>0</v>
      </c>
    </row>
    <row r="10" spans="1:5" ht="12.75">
      <c r="A10" s="230" t="s">
        <v>135</v>
      </c>
      <c r="B10" s="93"/>
      <c r="C10" s="93"/>
      <c r="D10" s="93"/>
      <c r="E10" s="231">
        <f t="shared" si="0"/>
        <v>0</v>
      </c>
    </row>
    <row r="11" spans="1:5" ht="13.5" thickBot="1">
      <c r="A11" s="94"/>
      <c r="B11" s="95"/>
      <c r="C11" s="95"/>
      <c r="D11" s="95"/>
      <c r="E11" s="231">
        <f t="shared" si="0"/>
        <v>0</v>
      </c>
    </row>
    <row r="12" spans="1:5" ht="13.5" thickBot="1">
      <c r="A12" s="232" t="s">
        <v>137</v>
      </c>
      <c r="B12" s="233">
        <f>B5+SUM(B7:B11)</f>
        <v>63367000</v>
      </c>
      <c r="C12" s="233">
        <f>C5+SUM(C7:C11)</f>
        <v>0</v>
      </c>
      <c r="D12" s="233">
        <f>D5+SUM(D7:D11)</f>
        <v>0</v>
      </c>
      <c r="E12" s="234">
        <f>E5+SUM(E7:E11)</f>
        <v>63367000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3" t="s">
        <v>136</v>
      </c>
      <c r="B14" s="224" t="str">
        <f>+B4</f>
        <v>2018.</v>
      </c>
      <c r="C14" s="224" t="str">
        <f>+C4</f>
        <v>2019.</v>
      </c>
      <c r="D14" s="224" t="str">
        <f>+D4</f>
        <v>2019. után</v>
      </c>
      <c r="E14" s="225" t="s">
        <v>52</v>
      </c>
    </row>
    <row r="15" spans="1:5" ht="12.75">
      <c r="A15" s="226" t="s">
        <v>141</v>
      </c>
      <c r="B15" s="91"/>
      <c r="C15" s="91"/>
      <c r="D15" s="91"/>
      <c r="E15" s="227">
        <f aca="true" t="shared" si="1" ref="E15:E21">SUM(B15:D15)</f>
        <v>0</v>
      </c>
    </row>
    <row r="16" spans="1:5" ht="12.75">
      <c r="A16" s="235" t="s">
        <v>142</v>
      </c>
      <c r="B16" s="93">
        <f>'2.2.sz.mell  '!G7</f>
        <v>63775156</v>
      </c>
      <c r="C16" s="93"/>
      <c r="D16" s="93"/>
      <c r="E16" s="231">
        <f t="shared" si="1"/>
        <v>63775156</v>
      </c>
    </row>
    <row r="17" spans="1:5" ht="12.75">
      <c r="A17" s="230" t="s">
        <v>143</v>
      </c>
      <c r="B17" s="93"/>
      <c r="C17" s="93"/>
      <c r="D17" s="93"/>
      <c r="E17" s="231">
        <f t="shared" si="1"/>
        <v>0</v>
      </c>
    </row>
    <row r="18" spans="1:5" ht="12.75">
      <c r="A18" s="230" t="s">
        <v>144</v>
      </c>
      <c r="B18" s="93"/>
      <c r="C18" s="93"/>
      <c r="D18" s="93"/>
      <c r="E18" s="231">
        <f t="shared" si="1"/>
        <v>0</v>
      </c>
    </row>
    <row r="19" spans="1:5" ht="12.75">
      <c r="A19" s="96"/>
      <c r="B19" s="93"/>
      <c r="C19" s="93"/>
      <c r="D19" s="93"/>
      <c r="E19" s="231">
        <f t="shared" si="1"/>
        <v>0</v>
      </c>
    </row>
    <row r="20" spans="1:5" ht="12.75">
      <c r="A20" s="96"/>
      <c r="B20" s="93"/>
      <c r="C20" s="93"/>
      <c r="D20" s="93"/>
      <c r="E20" s="231">
        <f t="shared" si="1"/>
        <v>0</v>
      </c>
    </row>
    <row r="21" spans="1:5" ht="13.5" thickBot="1">
      <c r="A21" s="94"/>
      <c r="B21" s="95"/>
      <c r="C21" s="95"/>
      <c r="D21" s="95"/>
      <c r="E21" s="231">
        <f t="shared" si="1"/>
        <v>0</v>
      </c>
    </row>
    <row r="22" spans="1:5" ht="13.5" thickBot="1">
      <c r="A22" s="232" t="s">
        <v>54</v>
      </c>
      <c r="B22" s="233">
        <f>SUM(B15:B21)</f>
        <v>63775156</v>
      </c>
      <c r="C22" s="233">
        <f>SUM(C15:C21)</f>
        <v>0</v>
      </c>
      <c r="D22" s="233">
        <f>SUM(D15:D21)</f>
        <v>0</v>
      </c>
      <c r="E22" s="234">
        <f>SUM(E15:E21)</f>
        <v>63775156</v>
      </c>
    </row>
    <row r="23" spans="1:5" ht="12.75">
      <c r="A23" s="222"/>
      <c r="B23" s="222"/>
      <c r="C23" s="222"/>
      <c r="D23" s="222"/>
      <c r="E23" s="222"/>
    </row>
    <row r="24" spans="1:5" ht="12.75">
      <c r="A24" s="222"/>
      <c r="B24" s="222"/>
      <c r="C24" s="222"/>
      <c r="D24" s="222"/>
      <c r="E24" s="222"/>
    </row>
    <row r="25" spans="1:5" ht="15.75">
      <c r="A25" s="586" t="s">
        <v>138</v>
      </c>
      <c r="B25" s="642" t="s">
        <v>599</v>
      </c>
      <c r="C25" s="642"/>
      <c r="D25" s="642"/>
      <c r="E25" s="642"/>
    </row>
    <row r="26" spans="1:5" ht="14.25" thickBot="1">
      <c r="A26" s="222"/>
      <c r="B26" s="222"/>
      <c r="C26" s="222"/>
      <c r="D26" s="643" t="str">
        <f>D3</f>
        <v>Forintban!</v>
      </c>
      <c r="E26" s="643"/>
    </row>
    <row r="27" spans="1:5" ht="13.5" thickBot="1">
      <c r="A27" s="223" t="s">
        <v>131</v>
      </c>
      <c r="B27" s="224" t="str">
        <f>+B14</f>
        <v>2018.</v>
      </c>
      <c r="C27" s="224" t="str">
        <f>+C14</f>
        <v>2019.</v>
      </c>
      <c r="D27" s="224" t="str">
        <f>+D14</f>
        <v>2019. után</v>
      </c>
      <c r="E27" s="225" t="s">
        <v>52</v>
      </c>
    </row>
    <row r="28" spans="1:5" ht="12.75">
      <c r="A28" s="226" t="s">
        <v>132</v>
      </c>
      <c r="B28" s="91">
        <v>1844803</v>
      </c>
      <c r="C28" s="91"/>
      <c r="D28" s="91"/>
      <c r="E28" s="227">
        <f aca="true" t="shared" si="2" ref="E28:E34">SUM(B28:D28)</f>
        <v>1844803</v>
      </c>
    </row>
    <row r="29" spans="1:5" ht="12.75">
      <c r="A29" s="228" t="s">
        <v>145</v>
      </c>
      <c r="B29" s="92"/>
      <c r="C29" s="92"/>
      <c r="D29" s="92"/>
      <c r="E29" s="229">
        <f t="shared" si="2"/>
        <v>0</v>
      </c>
    </row>
    <row r="30" spans="1:5" ht="12.75">
      <c r="A30" s="230" t="s">
        <v>133</v>
      </c>
      <c r="B30" s="93">
        <v>5534363</v>
      </c>
      <c r="C30" s="93"/>
      <c r="D30" s="93"/>
      <c r="E30" s="231">
        <f t="shared" si="2"/>
        <v>5534363</v>
      </c>
    </row>
    <row r="31" spans="1:5" ht="12.75">
      <c r="A31" s="230" t="s">
        <v>147</v>
      </c>
      <c r="B31" s="93"/>
      <c r="C31" s="93"/>
      <c r="D31" s="93"/>
      <c r="E31" s="231">
        <f t="shared" si="2"/>
        <v>0</v>
      </c>
    </row>
    <row r="32" spans="1:5" ht="12.75">
      <c r="A32" s="230" t="s">
        <v>134</v>
      </c>
      <c r="B32" s="93"/>
      <c r="C32" s="93"/>
      <c r="D32" s="93"/>
      <c r="E32" s="231">
        <f t="shared" si="2"/>
        <v>0</v>
      </c>
    </row>
    <row r="33" spans="1:5" ht="12.75">
      <c r="A33" s="230" t="s">
        <v>135</v>
      </c>
      <c r="B33" s="93"/>
      <c r="C33" s="93"/>
      <c r="D33" s="93"/>
      <c r="E33" s="231">
        <f t="shared" si="2"/>
        <v>0</v>
      </c>
    </row>
    <row r="34" spans="1:5" ht="13.5" thickBot="1">
      <c r="A34" s="94"/>
      <c r="B34" s="95"/>
      <c r="C34" s="95"/>
      <c r="D34" s="95"/>
      <c r="E34" s="231">
        <f t="shared" si="2"/>
        <v>0</v>
      </c>
    </row>
    <row r="35" spans="1:5" ht="13.5" thickBot="1">
      <c r="A35" s="232" t="s">
        <v>137</v>
      </c>
      <c r="B35" s="233">
        <f>B28+SUM(B30:B34)</f>
        <v>7379166</v>
      </c>
      <c r="C35" s="233">
        <f>C28+SUM(C30:C34)</f>
        <v>0</v>
      </c>
      <c r="D35" s="233">
        <f>D28+SUM(D30:D34)</f>
        <v>0</v>
      </c>
      <c r="E35" s="234">
        <f>E28+SUM(E30:E34)</f>
        <v>7379166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3" t="s">
        <v>136</v>
      </c>
      <c r="B37" s="224" t="str">
        <f>+B27</f>
        <v>2018.</v>
      </c>
      <c r="C37" s="224" t="str">
        <f>+C27</f>
        <v>2019.</v>
      </c>
      <c r="D37" s="224" t="str">
        <f>+D27</f>
        <v>2019. után</v>
      </c>
      <c r="E37" s="225" t="s">
        <v>52</v>
      </c>
    </row>
    <row r="38" spans="1:5" ht="12.75">
      <c r="A38" s="226" t="s">
        <v>141</v>
      </c>
      <c r="B38" s="91"/>
      <c r="C38" s="91"/>
      <c r="D38" s="91"/>
      <c r="E38" s="227">
        <f aca="true" t="shared" si="3" ref="E38:E44">SUM(B38:D38)</f>
        <v>0</v>
      </c>
    </row>
    <row r="39" spans="1:5" ht="12.75">
      <c r="A39" s="235" t="s">
        <v>142</v>
      </c>
      <c r="B39" s="93">
        <v>7379166</v>
      </c>
      <c r="C39" s="93"/>
      <c r="D39" s="93"/>
      <c r="E39" s="231">
        <f t="shared" si="3"/>
        <v>7379166</v>
      </c>
    </row>
    <row r="40" spans="1:5" ht="12.75">
      <c r="A40" s="230" t="s">
        <v>143</v>
      </c>
      <c r="B40" s="93"/>
      <c r="C40" s="93"/>
      <c r="D40" s="93"/>
      <c r="E40" s="231">
        <f t="shared" si="3"/>
        <v>0</v>
      </c>
    </row>
    <row r="41" spans="1:5" ht="12.75">
      <c r="A41" s="230" t="s">
        <v>144</v>
      </c>
      <c r="B41" s="93"/>
      <c r="C41" s="93"/>
      <c r="D41" s="93"/>
      <c r="E41" s="231">
        <f t="shared" si="3"/>
        <v>0</v>
      </c>
    </row>
    <row r="42" spans="1:5" ht="12.75">
      <c r="A42" s="96"/>
      <c r="B42" s="93"/>
      <c r="C42" s="93"/>
      <c r="D42" s="93"/>
      <c r="E42" s="231">
        <f t="shared" si="3"/>
        <v>0</v>
      </c>
    </row>
    <row r="43" spans="1:5" ht="12.75">
      <c r="A43" s="96"/>
      <c r="B43" s="93"/>
      <c r="C43" s="93"/>
      <c r="D43" s="93"/>
      <c r="E43" s="231">
        <f t="shared" si="3"/>
        <v>0</v>
      </c>
    </row>
    <row r="44" spans="1:5" ht="13.5" thickBot="1">
      <c r="A44" s="94"/>
      <c r="B44" s="95"/>
      <c r="C44" s="95"/>
      <c r="D44" s="95"/>
      <c r="E44" s="231">
        <f t="shared" si="3"/>
        <v>0</v>
      </c>
    </row>
    <row r="45" spans="1:5" ht="13.5" thickBot="1">
      <c r="A45" s="232" t="s">
        <v>54</v>
      </c>
      <c r="B45" s="233">
        <f>SUM(B38:B44)</f>
        <v>7379166</v>
      </c>
      <c r="C45" s="233">
        <f>SUM(C38:C44)</f>
        <v>0</v>
      </c>
      <c r="D45" s="233">
        <f>SUM(D38:D44)</f>
        <v>0</v>
      </c>
      <c r="E45" s="234">
        <f>SUM(E38:E44)</f>
        <v>7379166</v>
      </c>
    </row>
    <row r="46" spans="1:5" ht="12.75">
      <c r="A46" s="222"/>
      <c r="B46" s="222"/>
      <c r="C46" s="222"/>
      <c r="D46" s="222"/>
      <c r="E46" s="222"/>
    </row>
    <row r="47" spans="1:5" ht="15.75">
      <c r="A47" s="651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51"/>
      <c r="C47" s="651"/>
      <c r="D47" s="651"/>
      <c r="E47" s="651"/>
    </row>
    <row r="48" spans="1:5" ht="13.5" thickBot="1">
      <c r="A48" s="222"/>
      <c r="B48" s="222"/>
      <c r="C48" s="222"/>
      <c r="D48" s="222"/>
      <c r="E48" s="222"/>
    </row>
    <row r="49" spans="1:8" ht="13.5" thickBot="1">
      <c r="A49" s="656" t="s">
        <v>139</v>
      </c>
      <c r="B49" s="657"/>
      <c r="C49" s="658"/>
      <c r="D49" s="654" t="s">
        <v>572</v>
      </c>
      <c r="E49" s="655"/>
      <c r="H49" s="49"/>
    </row>
    <row r="50" spans="1:5" ht="12.75">
      <c r="A50" s="659"/>
      <c r="B50" s="660"/>
      <c r="C50" s="661"/>
      <c r="D50" s="647"/>
      <c r="E50" s="648"/>
    </row>
    <row r="51" spans="1:5" ht="13.5" thickBot="1">
      <c r="A51" s="662"/>
      <c r="B51" s="663"/>
      <c r="C51" s="664"/>
      <c r="D51" s="649"/>
      <c r="E51" s="650"/>
    </row>
    <row r="52" spans="1:5" ht="13.5" thickBot="1">
      <c r="A52" s="644" t="s">
        <v>54</v>
      </c>
      <c r="B52" s="645"/>
      <c r="C52" s="646"/>
      <c r="D52" s="652">
        <f>SUM(D50:E51)</f>
        <v>0</v>
      </c>
      <c r="E52" s="653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 a 3/2008/(II.27.)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Layout" zoomScaleNormal="130" zoomScaleSheetLayoutView="85" workbookViewId="0" topLeftCell="A215">
      <selection activeCell="D158" sqref="D158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13.625" style="411" customWidth="1"/>
    <col min="4" max="4" width="11.625" style="3" customWidth="1"/>
    <col min="5" max="5" width="15.00390625" style="3" customWidth="1"/>
    <col min="6" max="16384" width="9.375" style="3" customWidth="1"/>
  </cols>
  <sheetData>
    <row r="1" spans="1:5" s="2" customFormat="1" ht="16.5" customHeight="1" thickBot="1">
      <c r="A1" s="236"/>
      <c r="B1" s="238"/>
      <c r="C1" s="671" t="s">
        <v>605</v>
      </c>
      <c r="D1" s="671"/>
      <c r="E1" s="671"/>
    </row>
    <row r="2" spans="1:5" s="97" customFormat="1" ht="21" customHeight="1">
      <c r="A2" s="426" t="s">
        <v>62</v>
      </c>
      <c r="B2" s="665" t="s">
        <v>604</v>
      </c>
      <c r="C2" s="666"/>
      <c r="D2" s="667"/>
      <c r="E2" s="371" t="s">
        <v>55</v>
      </c>
    </row>
    <row r="3" spans="1:5" s="97" customFormat="1" ht="16.5" thickBot="1">
      <c r="A3" s="239" t="s">
        <v>203</v>
      </c>
      <c r="B3" s="668" t="s">
        <v>402</v>
      </c>
      <c r="C3" s="669"/>
      <c r="D3" s="670"/>
      <c r="E3" s="507" t="s">
        <v>55</v>
      </c>
    </row>
    <row r="4" spans="1:5" s="98" customFormat="1" ht="15.75" customHeight="1" thickBot="1">
      <c r="A4" s="240"/>
      <c r="B4" s="240"/>
      <c r="C4" s="672" t="str">
        <f>'7.sz.mell.'!F2</f>
        <v>Forintban!</v>
      </c>
      <c r="D4" s="672"/>
      <c r="E4" s="672"/>
    </row>
    <row r="5" spans="1:5" ht="24.75" thickBot="1">
      <c r="A5" s="427" t="s">
        <v>205</v>
      </c>
      <c r="B5" s="242" t="s">
        <v>570</v>
      </c>
      <c r="C5" s="243" t="s">
        <v>614</v>
      </c>
      <c r="D5" s="243" t="str">
        <f>'1.2.sz.mell '!D3</f>
        <v>2.sz módosítás</v>
      </c>
      <c r="E5" s="243" t="s">
        <v>613</v>
      </c>
    </row>
    <row r="6" spans="1:5" s="71" customFormat="1" ht="12.75" customHeight="1" thickBot="1">
      <c r="A6" s="205"/>
      <c r="B6" s="206" t="s">
        <v>498</v>
      </c>
      <c r="C6" s="207" t="s">
        <v>499</v>
      </c>
      <c r="D6" s="207" t="s">
        <v>500</v>
      </c>
      <c r="E6" s="207" t="s">
        <v>615</v>
      </c>
    </row>
    <row r="7" spans="1:5" s="71" customFormat="1" ht="15.75" customHeight="1" thickBot="1">
      <c r="A7" s="244"/>
      <c r="B7" s="245" t="s">
        <v>57</v>
      </c>
      <c r="C7" s="372"/>
      <c r="D7" s="372"/>
      <c r="E7" s="372"/>
    </row>
    <row r="8" spans="1:5" s="71" customFormat="1" ht="12" customHeight="1" thickBot="1">
      <c r="A8" s="32" t="s">
        <v>19</v>
      </c>
      <c r="B8" s="21" t="s">
        <v>255</v>
      </c>
      <c r="C8" s="311">
        <f>+C9+C10+C11+C12+C13+C14</f>
        <v>24785220</v>
      </c>
      <c r="D8" s="311">
        <f>+D9+D10+D11+D12+D13+D14</f>
        <v>4773320</v>
      </c>
      <c r="E8" s="311">
        <f>+E9+E10+E11+E12+E13+E14</f>
        <v>29558540</v>
      </c>
    </row>
    <row r="9" spans="1:5" s="99" customFormat="1" ht="12" customHeight="1">
      <c r="A9" s="453" t="s">
        <v>99</v>
      </c>
      <c r="B9" s="435" t="s">
        <v>256</v>
      </c>
      <c r="C9" s="314">
        <f>'9.1. sz. mell '!C9+'9.2. sz. mell '!C9+'9.3.. sz. mell'!C9</f>
        <v>17981580</v>
      </c>
      <c r="D9" s="314">
        <f>'9.1. sz. mell '!D9+'9.2. sz. mell '!D9+'9.3.. sz. mell'!D9</f>
        <v>635200</v>
      </c>
      <c r="E9" s="314">
        <f aca="true" t="shared" si="0" ref="E9:E14">C9+D9</f>
        <v>18616780</v>
      </c>
    </row>
    <row r="10" spans="1:5" s="100" customFormat="1" ht="12" customHeight="1">
      <c r="A10" s="454" t="s">
        <v>100</v>
      </c>
      <c r="B10" s="436" t="s">
        <v>257</v>
      </c>
      <c r="C10" s="314">
        <f>'9.1. sz. mell '!C10+'9.2. sz. mell '!C10+'9.3.. sz. mell'!C10</f>
        <v>0</v>
      </c>
      <c r="D10" s="314">
        <f>'9.1. sz. mell '!D10+'9.2. sz. mell '!D10+'9.3.. sz. mell'!D10</f>
        <v>0</v>
      </c>
      <c r="E10" s="314">
        <f t="shared" si="0"/>
        <v>0</v>
      </c>
    </row>
    <row r="11" spans="1:5" s="100" customFormat="1" ht="12" customHeight="1">
      <c r="A11" s="454" t="s">
        <v>101</v>
      </c>
      <c r="B11" s="436" t="s">
        <v>557</v>
      </c>
      <c r="C11" s="314">
        <f>'9.1. sz. mell '!C11+'9.2. sz. mell '!C11+'9.3.. sz. mell'!C11</f>
        <v>4418440</v>
      </c>
      <c r="D11" s="314">
        <f>'9.1. sz. mell '!D11+'9.2. sz. mell '!D11+'9.3.. sz. mell'!D11</f>
        <v>0</v>
      </c>
      <c r="E11" s="314">
        <f t="shared" si="0"/>
        <v>4418440</v>
      </c>
    </row>
    <row r="12" spans="1:5" s="100" customFormat="1" ht="12" customHeight="1">
      <c r="A12" s="454" t="s">
        <v>102</v>
      </c>
      <c r="B12" s="436" t="s">
        <v>259</v>
      </c>
      <c r="C12" s="314">
        <f>'9.1. sz. mell '!C12+'9.2. sz. mell '!C12+'9.3.. sz. mell'!C12</f>
        <v>1800000</v>
      </c>
      <c r="D12" s="314">
        <f>'9.1. sz. mell '!D12+'9.2. sz. mell '!D12+'9.3.. sz. mell'!D12</f>
        <v>0</v>
      </c>
      <c r="E12" s="314">
        <f t="shared" si="0"/>
        <v>1800000</v>
      </c>
    </row>
    <row r="13" spans="1:5" s="100" customFormat="1" ht="12" customHeight="1">
      <c r="A13" s="454" t="s">
        <v>148</v>
      </c>
      <c r="B13" s="436" t="s">
        <v>511</v>
      </c>
      <c r="C13" s="314">
        <f>'9.1. sz. mell '!C13+'9.2. sz. mell '!C13+'9.3.. sz. mell'!C13</f>
        <v>585200</v>
      </c>
      <c r="D13" s="314">
        <f>'9.1. sz. mell '!D13+'9.2. sz. mell '!D13+'9.3.. sz. mell'!D13</f>
        <v>4138120</v>
      </c>
      <c r="E13" s="314">
        <f t="shared" si="0"/>
        <v>4723320</v>
      </c>
    </row>
    <row r="14" spans="1:5" s="99" customFormat="1" ht="12" customHeight="1" thickBot="1">
      <c r="A14" s="455" t="s">
        <v>103</v>
      </c>
      <c r="B14" s="581" t="s">
        <v>584</v>
      </c>
      <c r="C14" s="319">
        <f>'9.1. sz. mell '!C14+'9.2. sz. mell '!C14+'9.3.. sz. mell'!C14</f>
        <v>0</v>
      </c>
      <c r="D14" s="319">
        <f>'9.1. sz. mell '!D14+'9.2. sz. mell '!D14+'9.3.. sz. mell'!D14</f>
        <v>0</v>
      </c>
      <c r="E14" s="314">
        <f t="shared" si="0"/>
        <v>0</v>
      </c>
    </row>
    <row r="15" spans="1:5" s="99" customFormat="1" ht="12" customHeight="1" thickBot="1">
      <c r="A15" s="32" t="s">
        <v>20</v>
      </c>
      <c r="B15" s="306" t="s">
        <v>260</v>
      </c>
      <c r="C15" s="590">
        <f>'9.1. sz. mell '!C15+'9.2. sz. mell '!C15+'9.3.. sz. mell'!C15</f>
        <v>5148989</v>
      </c>
      <c r="D15" s="590">
        <f>'9.1. sz. mell '!D15+'9.2. sz. mell '!D15+'9.3.. sz. mell'!D15</f>
        <v>5530740</v>
      </c>
      <c r="E15" s="590">
        <f>'9.1. sz. mell '!E15+'9.2. sz. mell '!E15+'9.3.. sz. mell'!E15</f>
        <v>10679729</v>
      </c>
    </row>
    <row r="16" spans="1:5" s="99" customFormat="1" ht="12" customHeight="1">
      <c r="A16" s="453" t="s">
        <v>105</v>
      </c>
      <c r="B16" s="435" t="s">
        <v>261</v>
      </c>
      <c r="C16" s="314">
        <f>'9.1. sz. mell '!C16+'9.2. sz. mell '!C16+'9.3.. sz. mell'!C16</f>
        <v>0</v>
      </c>
      <c r="D16" s="314"/>
      <c r="E16" s="314">
        <f aca="true" t="shared" si="1" ref="E16:E21">C16+D16</f>
        <v>0</v>
      </c>
    </row>
    <row r="17" spans="1:5" s="99" customFormat="1" ht="12" customHeight="1">
      <c r="A17" s="454" t="s">
        <v>106</v>
      </c>
      <c r="B17" s="436" t="s">
        <v>262</v>
      </c>
      <c r="C17" s="314">
        <f>'9.1. sz. mell '!C17+'9.2. sz. mell '!C17+'9.3.. sz. mell'!C17</f>
        <v>0</v>
      </c>
      <c r="D17" s="314">
        <f>'9.1. sz. mell '!D17+'9.2. sz. mell '!D17+'9.3.. sz. mell'!D17</f>
        <v>0</v>
      </c>
      <c r="E17" s="314">
        <f t="shared" si="1"/>
        <v>0</v>
      </c>
    </row>
    <row r="18" spans="1:5" s="99" customFormat="1" ht="12" customHeight="1">
      <c r="A18" s="454" t="s">
        <v>107</v>
      </c>
      <c r="B18" s="436" t="s">
        <v>427</v>
      </c>
      <c r="C18" s="314">
        <f>'9.1. sz. mell '!C18+'9.2. sz. mell '!C18+'9.3.. sz. mell'!C18</f>
        <v>0</v>
      </c>
      <c r="D18" s="314">
        <f>'9.1. sz. mell '!D18+'9.2. sz. mell '!D18+'9.3.. sz. mell'!D18</f>
        <v>0</v>
      </c>
      <c r="E18" s="314">
        <f t="shared" si="1"/>
        <v>0</v>
      </c>
    </row>
    <row r="19" spans="1:5" s="99" customFormat="1" ht="12" customHeight="1">
      <c r="A19" s="454" t="s">
        <v>108</v>
      </c>
      <c r="B19" s="436" t="s">
        <v>428</v>
      </c>
      <c r="C19" s="314">
        <f>'9.1. sz. mell '!C19+'9.2. sz. mell '!C19+'9.3.. sz. mell'!C19</f>
        <v>0</v>
      </c>
      <c r="D19" s="314">
        <f>'9.1. sz. mell '!D19+'9.2. sz. mell '!D19+'9.3.. sz. mell'!D19</f>
        <v>0</v>
      </c>
      <c r="E19" s="314">
        <f t="shared" si="1"/>
        <v>0</v>
      </c>
    </row>
    <row r="20" spans="1:5" s="99" customFormat="1" ht="12" customHeight="1">
      <c r="A20" s="454" t="s">
        <v>109</v>
      </c>
      <c r="B20" s="436" t="s">
        <v>263</v>
      </c>
      <c r="C20" s="314">
        <f>'9.1. sz. mell '!C20+'9.2. sz. mell '!C20+'9.3.. sz. mell'!C20</f>
        <v>5148989</v>
      </c>
      <c r="D20" s="314">
        <f>'9.1. sz. mell '!D20+'9.2. sz. mell '!D20+'9.3.. sz. mell'!D20</f>
        <v>5530740</v>
      </c>
      <c r="E20" s="314">
        <f t="shared" si="1"/>
        <v>10679729</v>
      </c>
    </row>
    <row r="21" spans="1:5" s="100" customFormat="1" ht="12" customHeight="1" thickBot="1">
      <c r="A21" s="455" t="s">
        <v>117</v>
      </c>
      <c r="B21" s="581" t="s">
        <v>585</v>
      </c>
      <c r="C21" s="319">
        <f>'9.1. sz. mell '!C21+'9.2. sz. mell '!C21+'9.3.. sz. mell'!C21</f>
        <v>3170000</v>
      </c>
      <c r="D21" s="319">
        <f>'9.1. sz. mell '!D21+'9.2. sz. mell '!D21+'9.3.. sz. mell'!D21</f>
        <v>0</v>
      </c>
      <c r="E21" s="314">
        <f t="shared" si="1"/>
        <v>3170000</v>
      </c>
    </row>
    <row r="22" spans="1:5" s="100" customFormat="1" ht="12" customHeight="1" thickBot="1">
      <c r="A22" s="32" t="s">
        <v>21</v>
      </c>
      <c r="B22" s="21" t="s">
        <v>265</v>
      </c>
      <c r="C22" s="590">
        <f>'9.1. sz. mell '!C22+'9.2. sz. mell '!C22+'9.3.. sz. mell'!C22</f>
        <v>5534363</v>
      </c>
      <c r="D22" s="590">
        <f>'9.1. sz. mell '!D22+'9.2. sz. mell '!D22+'9.3.. sz. mell'!D22</f>
        <v>8937849</v>
      </c>
      <c r="E22" s="590">
        <f>'9.1. sz. mell '!E22+'9.2. sz. mell '!E22+'9.3.. sz. mell'!E22</f>
        <v>14472212</v>
      </c>
    </row>
    <row r="23" spans="1:5" s="100" customFormat="1" ht="12" customHeight="1">
      <c r="A23" s="453" t="s">
        <v>88</v>
      </c>
      <c r="B23" s="435" t="s">
        <v>266</v>
      </c>
      <c r="C23" s="314">
        <f>'9.1. sz. mell '!C23+'9.2. sz. mell '!C23+'9.3.. sz. mell'!C23</f>
        <v>0</v>
      </c>
      <c r="D23" s="314">
        <f>'9.1. sz. mell '!D23+'9.2. sz. mell '!D23+'9.3.. sz. mell'!D23</f>
        <v>0</v>
      </c>
      <c r="E23" s="314">
        <f>'9.1. sz. mell '!E23+'9.2. sz. mell '!E23+'9.3.. sz. mell'!E23</f>
        <v>0</v>
      </c>
    </row>
    <row r="24" spans="1:5" s="99" customFormat="1" ht="12" customHeight="1">
      <c r="A24" s="454" t="s">
        <v>89</v>
      </c>
      <c r="B24" s="436" t="s">
        <v>267</v>
      </c>
      <c r="C24" s="314">
        <f>'9.1. sz. mell '!C24+'9.2. sz. mell '!C24+'9.3.. sz. mell'!C24</f>
        <v>0</v>
      </c>
      <c r="D24" s="314">
        <f>'9.1. sz. mell '!D24+'9.2. sz. mell '!D24+'9.3.. sz. mell'!D24</f>
        <v>0</v>
      </c>
      <c r="E24" s="314">
        <f>'9.1. sz. mell '!E24+'9.2. sz. mell '!E24+'9.3.. sz. mell'!E24</f>
        <v>0</v>
      </c>
    </row>
    <row r="25" spans="1:5" s="100" customFormat="1" ht="12" customHeight="1">
      <c r="A25" s="454" t="s">
        <v>90</v>
      </c>
      <c r="B25" s="436" t="s">
        <v>429</v>
      </c>
      <c r="C25" s="314">
        <f>'9.1. sz. mell '!C25+'9.2. sz. mell '!C25+'9.3.. sz. mell'!C25</f>
        <v>0</v>
      </c>
      <c r="D25" s="314">
        <f>'9.1. sz. mell '!D25+'9.2. sz. mell '!D25+'9.3.. sz. mell'!D25</f>
        <v>0</v>
      </c>
      <c r="E25" s="314">
        <f>'9.1. sz. mell '!E25+'9.2. sz. mell '!E25+'9.3.. sz. mell'!E25</f>
        <v>0</v>
      </c>
    </row>
    <row r="26" spans="1:5" s="100" customFormat="1" ht="12" customHeight="1">
      <c r="A26" s="454" t="s">
        <v>91</v>
      </c>
      <c r="B26" s="436" t="s">
        <v>430</v>
      </c>
      <c r="C26" s="314">
        <f>'9.1. sz. mell '!C26+'9.2. sz. mell '!C26+'9.3.. sz. mell'!C26</f>
        <v>0</v>
      </c>
      <c r="D26" s="314">
        <f>'9.1. sz. mell '!D26+'9.2. sz. mell '!D26+'9.3.. sz. mell'!D26</f>
        <v>0</v>
      </c>
      <c r="E26" s="314">
        <f>'9.1. sz. mell '!E26+'9.2. sz. mell '!E26+'9.3.. sz. mell'!E26</f>
        <v>0</v>
      </c>
    </row>
    <row r="27" spans="1:5" s="100" customFormat="1" ht="12" customHeight="1">
      <c r="A27" s="454" t="s">
        <v>171</v>
      </c>
      <c r="B27" s="436" t="s">
        <v>268</v>
      </c>
      <c r="C27" s="314">
        <f>'9.1. sz. mell '!C27+'9.2. sz. mell '!C27+'9.3.. sz. mell'!C27</f>
        <v>5534363</v>
      </c>
      <c r="D27" s="314">
        <f>'9.1. sz. mell '!D27+'9.2. sz. mell '!D27+'9.3.. sz. mell'!D27</f>
        <v>8937849</v>
      </c>
      <c r="E27" s="314">
        <f>'9.1. sz. mell '!E27+'9.2. sz. mell '!E27+'9.3.. sz. mell'!E27</f>
        <v>14472212</v>
      </c>
    </row>
    <row r="28" spans="1:5" s="100" customFormat="1" ht="12" customHeight="1" thickBot="1">
      <c r="A28" s="455" t="s">
        <v>172</v>
      </c>
      <c r="B28" s="581" t="s">
        <v>577</v>
      </c>
      <c r="C28" s="319">
        <f>'9.1. sz. mell '!C28+'9.2. sz. mell '!C28+'9.3.. sz. mell'!C28</f>
        <v>5534363</v>
      </c>
      <c r="D28" s="319">
        <f>'9.1. sz. mell '!D28+'9.2. sz. mell '!D28+'9.3.. sz. mell'!D28</f>
        <v>0</v>
      </c>
      <c r="E28" s="319">
        <f>'9.1. sz. mell '!E28+'9.2. sz. mell '!E28+'9.3.. sz. mell'!E28</f>
        <v>5534363</v>
      </c>
    </row>
    <row r="29" spans="1:5" s="100" customFormat="1" ht="12" customHeight="1" thickBot="1">
      <c r="A29" s="32" t="s">
        <v>173</v>
      </c>
      <c r="B29" s="21" t="s">
        <v>567</v>
      </c>
      <c r="C29" s="590">
        <f>'9.1. sz. mell '!C29+'9.2. sz. mell '!C29+'9.3.. sz. mell'!C29</f>
        <v>6460000</v>
      </c>
      <c r="D29" s="590">
        <f>'9.1. sz. mell '!D29+'9.2. sz. mell '!D29+'9.3.. sz. mell'!D29</f>
        <v>0</v>
      </c>
      <c r="E29" s="590">
        <f>'9.1. sz. mell '!E29+'9.2. sz. mell '!E29+'9.3.. sz. mell'!E29</f>
        <v>6460000</v>
      </c>
    </row>
    <row r="30" spans="1:5" s="100" customFormat="1" ht="12" customHeight="1">
      <c r="A30" s="453" t="s">
        <v>271</v>
      </c>
      <c r="B30" s="435" t="s">
        <v>562</v>
      </c>
      <c r="C30" s="314">
        <f>'9.1. sz. mell '!C30+'9.2. sz. mell '!C30+'9.3.. sz. mell'!C30</f>
        <v>2050000</v>
      </c>
      <c r="D30" s="314">
        <f>'9.1. sz. mell '!D30+'9.2. sz. mell '!D30+'9.3.. sz. mell'!D30</f>
        <v>0</v>
      </c>
      <c r="E30" s="314">
        <f>'9.1. sz. mell '!E30+'9.2. sz. mell '!E30+'9.3.. sz. mell'!E30</f>
        <v>2050000</v>
      </c>
    </row>
    <row r="31" spans="1:5" s="100" customFormat="1" ht="12" customHeight="1">
      <c r="A31" s="454" t="s">
        <v>272</v>
      </c>
      <c r="B31" s="436" t="s">
        <v>563</v>
      </c>
      <c r="C31" s="314">
        <f>'9.1. sz. mell '!C31+'9.2. sz. mell '!C31+'9.3.. sz. mell'!C31</f>
        <v>0</v>
      </c>
      <c r="D31" s="314">
        <f>'9.1. sz. mell '!D31+'9.2. sz. mell '!D31+'9.3.. sz. mell'!D31</f>
        <v>0</v>
      </c>
      <c r="E31" s="314">
        <f>'9.1. sz. mell '!E31+'9.2. sz. mell '!E31+'9.3.. sz. mell'!E31</f>
        <v>0</v>
      </c>
    </row>
    <row r="32" spans="1:5" s="100" customFormat="1" ht="12" customHeight="1">
      <c r="A32" s="454" t="s">
        <v>273</v>
      </c>
      <c r="B32" s="436" t="s">
        <v>564</v>
      </c>
      <c r="C32" s="314">
        <f>'9.1. sz. mell '!C32+'9.2. sz. mell '!C32+'9.3.. sz. mell'!C32</f>
        <v>3000000</v>
      </c>
      <c r="D32" s="314">
        <f>'9.1. sz. mell '!D32+'9.2. sz. mell '!D32+'9.3.. sz. mell'!D32</f>
        <v>0</v>
      </c>
      <c r="E32" s="314">
        <f>'9.1. sz. mell '!E32+'9.2. sz. mell '!E32+'9.3.. sz. mell'!E32</f>
        <v>3000000</v>
      </c>
    </row>
    <row r="33" spans="1:5" s="100" customFormat="1" ht="12" customHeight="1">
      <c r="A33" s="454" t="s">
        <v>274</v>
      </c>
      <c r="B33" s="436" t="s">
        <v>565</v>
      </c>
      <c r="C33" s="314">
        <f>'9.1. sz. mell '!C33+'9.2. sz. mell '!C33+'9.3.. sz. mell'!C33</f>
        <v>10000</v>
      </c>
      <c r="D33" s="314">
        <f>'9.1. sz. mell '!D33+'9.2. sz. mell '!D33+'9.3.. sz. mell'!D33</f>
        <v>0</v>
      </c>
      <c r="E33" s="314">
        <f>'9.1. sz. mell '!E33+'9.2. sz. mell '!E33+'9.3.. sz. mell'!E33</f>
        <v>10000</v>
      </c>
    </row>
    <row r="34" spans="1:5" s="100" customFormat="1" ht="12" customHeight="1">
      <c r="A34" s="454" t="s">
        <v>559</v>
      </c>
      <c r="B34" s="436" t="s">
        <v>275</v>
      </c>
      <c r="C34" s="314">
        <f>'9.1. sz. mell '!C34+'9.2. sz. mell '!C34+'9.3.. sz. mell'!C34</f>
        <v>1300000</v>
      </c>
      <c r="D34" s="314">
        <f>'9.1. sz. mell '!D34+'9.2. sz. mell '!D34+'9.3.. sz. mell'!D34</f>
        <v>0</v>
      </c>
      <c r="E34" s="314">
        <f>'9.1. sz. mell '!E34+'9.2. sz. mell '!E34+'9.3.. sz. mell'!E34</f>
        <v>1300000</v>
      </c>
    </row>
    <row r="35" spans="1:5" s="100" customFormat="1" ht="12" customHeight="1">
      <c r="A35" s="454" t="s">
        <v>560</v>
      </c>
      <c r="B35" s="436" t="s">
        <v>276</v>
      </c>
      <c r="C35" s="314">
        <f>'9.1. sz. mell '!C35+'9.2. sz. mell '!C35+'9.3.. sz. mell'!C35</f>
        <v>0</v>
      </c>
      <c r="D35" s="314">
        <f>'9.1. sz. mell '!D35+'9.2. sz. mell '!D35+'9.3.. sz. mell'!D35</f>
        <v>0</v>
      </c>
      <c r="E35" s="314">
        <f>'9.1. sz. mell '!E35+'9.2. sz. mell '!E35+'9.3.. sz. mell'!E35</f>
        <v>0</v>
      </c>
    </row>
    <row r="36" spans="1:5" s="100" customFormat="1" ht="12" customHeight="1" thickBot="1">
      <c r="A36" s="455" t="s">
        <v>561</v>
      </c>
      <c r="B36" s="532" t="s">
        <v>277</v>
      </c>
      <c r="C36" s="319">
        <f>'9.1. sz. mell '!C36+'9.2. sz. mell '!C36+'9.3.. sz. mell'!C36</f>
        <v>100000</v>
      </c>
      <c r="D36" s="319">
        <f>'9.1. sz. mell '!D36+'9.2. sz. mell '!D36+'9.3.. sz. mell'!D36</f>
        <v>0</v>
      </c>
      <c r="E36" s="319">
        <f>'9.1. sz. mell '!E36+'9.2. sz. mell '!E36+'9.3.. sz. mell'!E36</f>
        <v>100000</v>
      </c>
    </row>
    <row r="37" spans="1:5" s="100" customFormat="1" ht="12" customHeight="1" thickBot="1">
      <c r="A37" s="32" t="s">
        <v>23</v>
      </c>
      <c r="B37" s="21" t="s">
        <v>439</v>
      </c>
      <c r="C37" s="590">
        <f>'9.1. sz. mell '!C37+'9.2. sz. mell '!C37+'9.3.. sz. mell'!C37</f>
        <v>6061000</v>
      </c>
      <c r="D37" s="590">
        <f>'9.1. sz. mell '!D37+'9.2. sz. mell '!D37+'9.3.. sz. mell'!D37</f>
        <v>163884</v>
      </c>
      <c r="E37" s="590">
        <f>'9.1. sz. mell '!E37+'9.2. sz. mell '!E37+'9.3.. sz. mell'!E37</f>
        <v>6224884</v>
      </c>
    </row>
    <row r="38" spans="1:5" s="100" customFormat="1" ht="12" customHeight="1">
      <c r="A38" s="453" t="s">
        <v>92</v>
      </c>
      <c r="B38" s="435" t="s">
        <v>280</v>
      </c>
      <c r="C38" s="314">
        <f>'9.1. sz. mell '!C38+'9.2. sz. mell '!C38+'9.3.. sz. mell'!C38</f>
        <v>0</v>
      </c>
      <c r="D38" s="314">
        <f>'9.1. sz. mell '!D38+'9.2. sz. mell '!D38+'9.3.. sz. mell'!D38</f>
        <v>0</v>
      </c>
      <c r="E38" s="314">
        <f>'9.1. sz. mell '!E38+'9.2. sz. mell '!E38+'9.3.. sz. mell'!E38</f>
        <v>0</v>
      </c>
    </row>
    <row r="39" spans="1:5" s="100" customFormat="1" ht="12" customHeight="1">
      <c r="A39" s="454" t="s">
        <v>93</v>
      </c>
      <c r="B39" s="436" t="s">
        <v>281</v>
      </c>
      <c r="C39" s="314">
        <f>'9.1. sz. mell '!C39+'9.2. sz. mell '!C39+'9.3.. sz. mell'!C39</f>
        <v>18000</v>
      </c>
      <c r="D39" s="314">
        <f>'9.1. sz. mell '!D39+'9.2. sz. mell '!D39+'9.3.. sz. mell'!D39</f>
        <v>0</v>
      </c>
      <c r="E39" s="314">
        <f>'9.1. sz. mell '!E39+'9.2. sz. mell '!E39+'9.3.. sz. mell'!E39</f>
        <v>18000</v>
      </c>
    </row>
    <row r="40" spans="1:5" s="100" customFormat="1" ht="12" customHeight="1">
      <c r="A40" s="454" t="s">
        <v>94</v>
      </c>
      <c r="B40" s="436" t="s">
        <v>282</v>
      </c>
      <c r="C40" s="314">
        <f>'9.1. sz. mell '!C40+'9.2. sz. mell '!C40+'9.3.. sz. mell'!C40</f>
        <v>40000</v>
      </c>
      <c r="D40" s="314">
        <f>'9.1. sz. mell '!D40+'9.2. sz. mell '!D40+'9.3.. sz. mell'!D40</f>
        <v>0</v>
      </c>
      <c r="E40" s="314">
        <f>'9.1. sz. mell '!E40+'9.2. sz. mell '!E40+'9.3.. sz. mell'!E40</f>
        <v>40000</v>
      </c>
    </row>
    <row r="41" spans="1:5" s="100" customFormat="1" ht="12" customHeight="1">
      <c r="A41" s="454" t="s">
        <v>175</v>
      </c>
      <c r="B41" s="436" t="s">
        <v>283</v>
      </c>
      <c r="C41" s="314">
        <f>'9.1. sz. mell '!C41+'9.2. sz. mell '!C41+'9.3.. sz. mell'!C41</f>
        <v>5398000</v>
      </c>
      <c r="D41" s="314">
        <f>'9.1. sz. mell '!D41+'9.2. sz. mell '!D41+'9.3.. sz. mell'!D41</f>
        <v>0</v>
      </c>
      <c r="E41" s="314">
        <f>'9.1. sz. mell '!E41+'9.2. sz. mell '!E41+'9.3.. sz. mell'!E41</f>
        <v>5398000</v>
      </c>
    </row>
    <row r="42" spans="1:5" s="100" customFormat="1" ht="12" customHeight="1">
      <c r="A42" s="454" t="s">
        <v>176</v>
      </c>
      <c r="B42" s="436" t="s">
        <v>284</v>
      </c>
      <c r="C42" s="314">
        <f>'9.1. sz. mell '!C42+'9.2. sz. mell '!C42+'9.3.. sz. mell'!C42</f>
        <v>600000</v>
      </c>
      <c r="D42" s="314">
        <f>'9.1. sz. mell '!D42+'9.2. sz. mell '!D42+'9.3.. sz. mell'!D42</f>
        <v>0</v>
      </c>
      <c r="E42" s="314">
        <f>'9.1. sz. mell '!E42+'9.2. sz. mell '!E42+'9.3.. sz. mell'!E42</f>
        <v>600000</v>
      </c>
    </row>
    <row r="43" spans="1:5" s="100" customFormat="1" ht="12" customHeight="1">
      <c r="A43" s="454" t="s">
        <v>177</v>
      </c>
      <c r="B43" s="436" t="s">
        <v>285</v>
      </c>
      <c r="C43" s="314">
        <f>'9.1. sz. mell '!C43+'9.2. sz. mell '!C43+'9.3.. sz. mell'!C43</f>
        <v>0</v>
      </c>
      <c r="D43" s="314">
        <f>'9.1. sz. mell '!D43+'9.2. sz. mell '!D43+'9.3.. sz. mell'!D43</f>
        <v>0</v>
      </c>
      <c r="E43" s="314">
        <f>'9.1. sz. mell '!E43+'9.2. sz. mell '!E43+'9.3.. sz. mell'!E43</f>
        <v>0</v>
      </c>
    </row>
    <row r="44" spans="1:5" s="100" customFormat="1" ht="12" customHeight="1">
      <c r="A44" s="454" t="s">
        <v>178</v>
      </c>
      <c r="B44" s="436" t="s">
        <v>286</v>
      </c>
      <c r="C44" s="314">
        <f>'9.1. sz. mell '!C44+'9.2. sz. mell '!C44+'9.3.. sz. mell'!C44</f>
        <v>0</v>
      </c>
      <c r="D44" s="314">
        <f>'9.1. sz. mell '!D44+'9.2. sz. mell '!D44+'9.3.. sz. mell'!D44</f>
        <v>0</v>
      </c>
      <c r="E44" s="314">
        <f>'9.1. sz. mell '!E44+'9.2. sz. mell '!E44+'9.3.. sz. mell'!E44</f>
        <v>0</v>
      </c>
    </row>
    <row r="45" spans="1:5" s="100" customFormat="1" ht="12" customHeight="1">
      <c r="A45" s="454" t="s">
        <v>179</v>
      </c>
      <c r="B45" s="436" t="s">
        <v>566</v>
      </c>
      <c r="C45" s="314">
        <f>'9.1. sz. mell '!C45+'9.2. sz. mell '!C45+'9.3.. sz. mell'!C45</f>
        <v>5000</v>
      </c>
      <c r="D45" s="314">
        <f>'9.1. sz. mell '!D45+'9.2. sz. mell '!D45+'9.3.. sz. mell'!D45</f>
        <v>0</v>
      </c>
      <c r="E45" s="314">
        <f>'9.1. sz. mell '!E45+'9.2. sz. mell '!E45+'9.3.. sz. mell'!E45</f>
        <v>5000</v>
      </c>
    </row>
    <row r="46" spans="1:5" s="100" customFormat="1" ht="12" customHeight="1">
      <c r="A46" s="454" t="s">
        <v>278</v>
      </c>
      <c r="B46" s="436" t="s">
        <v>288</v>
      </c>
      <c r="C46" s="314">
        <f>'9.1. sz. mell '!C46+'9.2. sz. mell '!C46+'9.3.. sz. mell'!C46</f>
        <v>0</v>
      </c>
      <c r="D46" s="314">
        <f>'9.1. sz. mell '!D46+'9.2. sz. mell '!D46+'9.3.. sz. mell'!D46</f>
        <v>0</v>
      </c>
      <c r="E46" s="314">
        <f>'9.1. sz. mell '!E46+'9.2. sz. mell '!E46+'9.3.. sz. mell'!E46</f>
        <v>0</v>
      </c>
    </row>
    <row r="47" spans="1:5" s="100" customFormat="1" ht="12" customHeight="1">
      <c r="A47" s="455" t="s">
        <v>279</v>
      </c>
      <c r="B47" s="437" t="s">
        <v>441</v>
      </c>
      <c r="C47" s="314">
        <f>'9.1. sz. mell '!C47+'9.2. sz. mell '!C47+'9.3.. sz. mell'!C47</f>
        <v>0</v>
      </c>
      <c r="D47" s="314">
        <f>'9.1. sz. mell '!D47+'9.2. sz. mell '!D47+'9.3.. sz. mell'!D47</f>
        <v>0</v>
      </c>
      <c r="E47" s="314">
        <f>'9.1. sz. mell '!E47+'9.2. sz. mell '!E47+'9.3.. sz. mell'!E47</f>
        <v>0</v>
      </c>
    </row>
    <row r="48" spans="1:5" s="100" customFormat="1" ht="12" customHeight="1" thickBot="1">
      <c r="A48" s="455" t="s">
        <v>440</v>
      </c>
      <c r="B48" s="581" t="s">
        <v>586</v>
      </c>
      <c r="C48" s="319">
        <f>'9.1. sz. mell '!C48+'9.2. sz. mell '!C48+'9.3.. sz. mell'!C48</f>
        <v>0</v>
      </c>
      <c r="D48" s="319">
        <f>'9.1. sz. mell '!D48+'9.2. sz. mell '!D48+'9.3.. sz. mell'!D48</f>
        <v>163884</v>
      </c>
      <c r="E48" s="319">
        <f>'9.1. sz. mell '!E48+'9.2. sz. mell '!E48+'9.3.. sz. mell'!E48</f>
        <v>163884</v>
      </c>
    </row>
    <row r="49" spans="1:5" s="100" customFormat="1" ht="12" customHeight="1" thickBot="1">
      <c r="A49" s="32" t="s">
        <v>24</v>
      </c>
      <c r="B49" s="21" t="s">
        <v>290</v>
      </c>
      <c r="C49" s="588">
        <f>'9.1. sz. mell '!C49+'9.2. sz. mell '!C49+'9.3.. sz. mell'!C49</f>
        <v>0</v>
      </c>
      <c r="D49" s="588">
        <f>'9.1. sz. mell '!D49+'9.2. sz. mell '!D49+'9.3.. sz. mell'!D49</f>
        <v>0</v>
      </c>
      <c r="E49" s="588">
        <f>'9.1. sz. mell '!E49+'9.2. sz. mell '!E49+'9.3.. sz. mell'!E49</f>
        <v>0</v>
      </c>
    </row>
    <row r="50" spans="1:5" s="100" customFormat="1" ht="12" customHeight="1">
      <c r="A50" s="453" t="s">
        <v>95</v>
      </c>
      <c r="B50" s="435" t="s">
        <v>294</v>
      </c>
      <c r="C50" s="314">
        <f>'9.1. sz. mell '!C50+'9.2. sz. mell '!C50+'9.3.. sz. mell'!C50</f>
        <v>0</v>
      </c>
      <c r="D50" s="314">
        <f>'9.1. sz. mell '!D50+'9.2. sz. mell '!D50+'9.3.. sz. mell'!D50</f>
        <v>0</v>
      </c>
      <c r="E50" s="314">
        <f>'9.1. sz. mell '!E50+'9.2. sz. mell '!E50+'9.3.. sz. mell'!E50</f>
        <v>0</v>
      </c>
    </row>
    <row r="51" spans="1:5" s="100" customFormat="1" ht="12" customHeight="1">
      <c r="A51" s="454" t="s">
        <v>96</v>
      </c>
      <c r="B51" s="436" t="s">
        <v>295</v>
      </c>
      <c r="C51" s="314">
        <f>'9.1. sz. mell '!C51+'9.2. sz. mell '!C51+'9.3.. sz. mell'!C51</f>
        <v>0</v>
      </c>
      <c r="D51" s="314">
        <f>'9.1. sz. mell '!D51+'9.2. sz. mell '!D51+'9.3.. sz. mell'!D51</f>
        <v>0</v>
      </c>
      <c r="E51" s="314">
        <f>'9.1. sz. mell '!E51+'9.2. sz. mell '!E51+'9.3.. sz. mell'!E51</f>
        <v>0</v>
      </c>
    </row>
    <row r="52" spans="1:5" s="100" customFormat="1" ht="12" customHeight="1">
      <c r="A52" s="454" t="s">
        <v>291</v>
      </c>
      <c r="B52" s="436" t="s">
        <v>296</v>
      </c>
      <c r="C52" s="314">
        <f>'9.1. sz. mell '!C52+'9.2. sz. mell '!C52+'9.3.. sz. mell'!C52</f>
        <v>0</v>
      </c>
      <c r="D52" s="314">
        <f>'9.1. sz. mell '!D52+'9.2. sz. mell '!D52+'9.3.. sz. mell'!D52</f>
        <v>0</v>
      </c>
      <c r="E52" s="314">
        <f>'9.1. sz. mell '!E52+'9.2. sz. mell '!E52+'9.3.. sz. mell'!E52</f>
        <v>0</v>
      </c>
    </row>
    <row r="53" spans="1:5" s="100" customFormat="1" ht="12" customHeight="1">
      <c r="A53" s="454" t="s">
        <v>292</v>
      </c>
      <c r="B53" s="436" t="s">
        <v>297</v>
      </c>
      <c r="C53" s="314">
        <f>'9.1. sz. mell '!C53+'9.2. sz. mell '!C53+'9.3.. sz. mell'!C53</f>
        <v>0</v>
      </c>
      <c r="D53" s="314">
        <f>'9.1. sz. mell '!D53+'9.2. sz. mell '!D53+'9.3.. sz. mell'!D53</f>
        <v>0</v>
      </c>
      <c r="E53" s="314">
        <f>'9.1. sz. mell '!E53+'9.2. sz. mell '!E53+'9.3.. sz. mell'!E53</f>
        <v>0</v>
      </c>
    </row>
    <row r="54" spans="1:5" s="100" customFormat="1" ht="12" customHeight="1" thickBot="1">
      <c r="A54" s="455" t="s">
        <v>293</v>
      </c>
      <c r="B54" s="437" t="s">
        <v>298</v>
      </c>
      <c r="C54" s="319">
        <f>'9.1. sz. mell '!C54+'9.2. sz. mell '!C54+'9.3.. sz. mell'!C54</f>
        <v>0</v>
      </c>
      <c r="D54" s="319">
        <f>'9.1. sz. mell '!D54+'9.2. sz. mell '!D54+'9.3.. sz. mell'!D54</f>
        <v>0</v>
      </c>
      <c r="E54" s="319">
        <f>'9.1. sz. mell '!E54+'9.2. sz. mell '!E54+'9.3.. sz. mell'!E54</f>
        <v>0</v>
      </c>
    </row>
    <row r="55" spans="1:5" s="100" customFormat="1" ht="12" customHeight="1" thickBot="1">
      <c r="A55" s="32" t="s">
        <v>180</v>
      </c>
      <c r="B55" s="21" t="s">
        <v>299</v>
      </c>
      <c r="C55" s="588">
        <f>'9.1. sz. mell '!C55+'9.2. sz. mell '!C55+'9.3.. sz. mell'!C55</f>
        <v>0</v>
      </c>
      <c r="D55" s="588">
        <f>'9.1. sz. mell '!D55+'9.2. sz. mell '!D55+'9.3.. sz. mell'!D55</f>
        <v>395200</v>
      </c>
      <c r="E55" s="588">
        <f>'9.1. sz. mell '!E55+'9.2. sz. mell '!E55+'9.3.. sz. mell'!E55</f>
        <v>395200</v>
      </c>
    </row>
    <row r="56" spans="1:5" s="100" customFormat="1" ht="12" customHeight="1">
      <c r="A56" s="453" t="s">
        <v>97</v>
      </c>
      <c r="B56" s="435" t="s">
        <v>300</v>
      </c>
      <c r="C56" s="314">
        <f>'9.1. sz. mell '!C56+'9.2. sz. mell '!C56+'9.3.. sz. mell'!C56</f>
        <v>0</v>
      </c>
      <c r="D56" s="314">
        <f>'9.1. sz. mell '!D56+'9.2. sz. mell '!D56+'9.3.. sz. mell'!D56</f>
        <v>0</v>
      </c>
      <c r="E56" s="314">
        <f>'9.1. sz. mell '!E56+'9.2. sz. mell '!E56+'9.3.. sz. mell'!E56</f>
        <v>0</v>
      </c>
    </row>
    <row r="57" spans="1:5" s="100" customFormat="1" ht="12" customHeight="1">
      <c r="A57" s="454" t="s">
        <v>98</v>
      </c>
      <c r="B57" s="436" t="s">
        <v>431</v>
      </c>
      <c r="C57" s="314">
        <f>'9.1. sz. mell '!C57+'9.2. sz. mell '!C57+'9.3.. sz. mell'!C57</f>
        <v>0</v>
      </c>
      <c r="D57" s="314">
        <f>'9.1. sz. mell '!D57+'9.2. sz. mell '!D57+'9.3.. sz. mell'!D57</f>
        <v>0</v>
      </c>
      <c r="E57" s="314">
        <f>'9.1. sz. mell '!E57+'9.2. sz. mell '!E57+'9.3.. sz. mell'!E57</f>
        <v>0</v>
      </c>
    </row>
    <row r="58" spans="1:5" s="100" customFormat="1" ht="12" customHeight="1">
      <c r="A58" s="454" t="s">
        <v>303</v>
      </c>
      <c r="B58" s="436" t="s">
        <v>301</v>
      </c>
      <c r="C58" s="314">
        <f>'9.1. sz. mell '!C58+'9.2. sz. mell '!C58+'9.3.. sz. mell'!C58</f>
        <v>0</v>
      </c>
      <c r="D58" s="314">
        <f>'9.1. sz. mell '!D58+'9.2. sz. mell '!D58+'9.3.. sz. mell'!D58</f>
        <v>395200</v>
      </c>
      <c r="E58" s="314">
        <f>'9.1. sz. mell '!E58+'9.2. sz. mell '!E58+'9.3.. sz. mell'!E58</f>
        <v>395200</v>
      </c>
    </row>
    <row r="59" spans="1:5" s="100" customFormat="1" ht="12" customHeight="1" thickBot="1">
      <c r="A59" s="455" t="s">
        <v>304</v>
      </c>
      <c r="B59" s="437" t="s">
        <v>302</v>
      </c>
      <c r="C59" s="314">
        <f>'9.1. sz. mell '!C59+'9.2. sz. mell '!C59+'9.3.. sz. mell'!C59</f>
        <v>0</v>
      </c>
      <c r="D59" s="314">
        <f>'9.1. sz. mell '!D59+'9.2. sz. mell '!D59+'9.3.. sz. mell'!D59</f>
        <v>0</v>
      </c>
      <c r="E59" s="314">
        <f>'9.1. sz. mell '!E59+'9.2. sz. mell '!E59+'9.3.. sz. mell'!E59</f>
        <v>0</v>
      </c>
    </row>
    <row r="60" spans="1:5" s="100" customFormat="1" ht="12" customHeight="1" thickBot="1">
      <c r="A60" s="32" t="s">
        <v>26</v>
      </c>
      <c r="B60" s="306" t="s">
        <v>305</v>
      </c>
      <c r="C60" s="314">
        <f>'9.1. sz. mell '!C60+'9.2. sz. mell '!C60+'9.3.. sz. mell'!C60</f>
        <v>0</v>
      </c>
      <c r="D60" s="314">
        <f>'9.1. sz. mell '!D60+'9.2. sz. mell '!D60+'9.3.. sz. mell'!D60</f>
        <v>0</v>
      </c>
      <c r="E60" s="314">
        <f>'9.1. sz. mell '!E60+'9.2. sz. mell '!E60+'9.3.. sz. mell'!E60</f>
        <v>0</v>
      </c>
    </row>
    <row r="61" spans="1:5" s="100" customFormat="1" ht="12" customHeight="1">
      <c r="A61" s="453" t="s">
        <v>181</v>
      </c>
      <c r="B61" s="435" t="s">
        <v>307</v>
      </c>
      <c r="C61" s="314">
        <f>'9.1. sz. mell '!C61+'9.2. sz. mell '!C61+'9.3.. sz. mell'!C61</f>
        <v>0</v>
      </c>
      <c r="D61" s="314">
        <f>'9.1. sz. mell '!D61+'9.2. sz. mell '!D61+'9.3.. sz. mell'!D61</f>
        <v>0</v>
      </c>
      <c r="E61" s="314">
        <f>'9.1. sz. mell '!E61+'9.2. sz. mell '!E61+'9.3.. sz. mell'!E61</f>
        <v>0</v>
      </c>
    </row>
    <row r="62" spans="1:5" s="100" customFormat="1" ht="12" customHeight="1">
      <c r="A62" s="454" t="s">
        <v>182</v>
      </c>
      <c r="B62" s="436" t="s">
        <v>432</v>
      </c>
      <c r="C62" s="314">
        <f>'9.1. sz. mell '!C62+'9.2. sz. mell '!C62+'9.3.. sz. mell'!C62</f>
        <v>0</v>
      </c>
      <c r="D62" s="314">
        <f>'9.1. sz. mell '!D62+'9.2. sz. mell '!D62+'9.3.. sz. mell'!D62</f>
        <v>0</v>
      </c>
      <c r="E62" s="314">
        <f>'9.1. sz. mell '!E62+'9.2. sz. mell '!E62+'9.3.. sz. mell'!E62</f>
        <v>0</v>
      </c>
    </row>
    <row r="63" spans="1:5" s="100" customFormat="1" ht="12" customHeight="1">
      <c r="A63" s="454" t="s">
        <v>233</v>
      </c>
      <c r="B63" s="436" t="s">
        <v>308</v>
      </c>
      <c r="C63" s="314">
        <f>'9.1. sz. mell '!C63+'9.2. sz. mell '!C63+'9.3.. sz. mell'!C63</f>
        <v>0</v>
      </c>
      <c r="D63" s="314">
        <f>'9.1. sz. mell '!D63+'9.2. sz. mell '!D63+'9.3.. sz. mell'!D63</f>
        <v>0</v>
      </c>
      <c r="E63" s="314">
        <f>'9.1. sz. mell '!E63+'9.2. sz. mell '!E63+'9.3.. sz. mell'!E63</f>
        <v>0</v>
      </c>
    </row>
    <row r="64" spans="1:5" s="100" customFormat="1" ht="12" customHeight="1" thickBot="1">
      <c r="A64" s="455" t="s">
        <v>306</v>
      </c>
      <c r="B64" s="437" t="s">
        <v>309</v>
      </c>
      <c r="C64" s="319">
        <f>'9.1. sz. mell '!C64+'9.2. sz. mell '!C64+'9.3.. sz. mell'!C64</f>
        <v>0</v>
      </c>
      <c r="D64" s="319">
        <f>'9.1. sz. mell '!D64+'9.2. sz. mell '!D64+'9.3.. sz. mell'!D64</f>
        <v>0</v>
      </c>
      <c r="E64" s="319">
        <f>'9.1. sz. mell '!E64+'9.2. sz. mell '!E64+'9.3.. sz. mell'!E64</f>
        <v>0</v>
      </c>
    </row>
    <row r="65" spans="1:5" s="100" customFormat="1" ht="12" customHeight="1" thickBot="1">
      <c r="A65" s="32" t="s">
        <v>27</v>
      </c>
      <c r="B65" s="21" t="s">
        <v>310</v>
      </c>
      <c r="C65" s="590">
        <f>'9.1. sz. mell '!C65+'9.2. sz. mell '!C65+'9.3.. sz. mell'!C65</f>
        <v>47989572</v>
      </c>
      <c r="D65" s="590">
        <f>'9.1. sz. mell '!D65+'9.2. sz. mell '!D65+'9.3.. sz. mell'!D65</f>
        <v>19800993</v>
      </c>
      <c r="E65" s="590">
        <f>'9.1. sz. mell '!E65+'9.2. sz. mell '!E65+'9.3.. sz. mell'!E65</f>
        <v>67790565</v>
      </c>
    </row>
    <row r="66" spans="1:5" s="100" customFormat="1" ht="12" customHeight="1" thickBot="1">
      <c r="A66" s="456" t="s">
        <v>398</v>
      </c>
      <c r="B66" s="306" t="s">
        <v>312</v>
      </c>
      <c r="C66" s="588">
        <f>'9.1. sz. mell '!C66+'9.2. sz. mell '!C66+'9.3.. sz. mell'!C66</f>
        <v>0</v>
      </c>
      <c r="D66" s="588">
        <f>'9.1. sz. mell '!D66+'9.2. sz. mell '!D66+'9.3.. sz. mell'!D66</f>
        <v>0</v>
      </c>
      <c r="E66" s="588">
        <f>'9.1. sz. mell '!E66+'9.2. sz. mell '!E66+'9.3.. sz. mell'!E66</f>
        <v>0</v>
      </c>
    </row>
    <row r="67" spans="1:5" s="100" customFormat="1" ht="12" customHeight="1">
      <c r="A67" s="453" t="s">
        <v>340</v>
      </c>
      <c r="B67" s="435" t="s">
        <v>313</v>
      </c>
      <c r="C67" s="314">
        <f>'9.1. sz. mell '!C67+'9.2. sz. mell '!C67+'9.3.. sz. mell'!C67</f>
        <v>0</v>
      </c>
      <c r="D67" s="314">
        <f>'9.1. sz. mell '!D67+'9.2. sz. mell '!D67+'9.3.. sz. mell'!D67</f>
        <v>0</v>
      </c>
      <c r="E67" s="314">
        <f>'9.1. sz. mell '!E67+'9.2. sz. mell '!E67+'9.3.. sz. mell'!E67</f>
        <v>0</v>
      </c>
    </row>
    <row r="68" spans="1:5" s="100" customFormat="1" ht="12" customHeight="1">
      <c r="A68" s="454" t="s">
        <v>349</v>
      </c>
      <c r="B68" s="436" t="s">
        <v>314</v>
      </c>
      <c r="C68" s="314">
        <f>'9.1. sz. mell '!C68+'9.2. sz. mell '!C68+'9.3.. sz. mell'!C68</f>
        <v>0</v>
      </c>
      <c r="D68" s="314">
        <f>'9.1. sz. mell '!D68+'9.2. sz. mell '!D68+'9.3.. sz. mell'!D68</f>
        <v>0</v>
      </c>
      <c r="E68" s="314">
        <f>'9.1. sz. mell '!E68+'9.2. sz. mell '!E68+'9.3.. sz. mell'!E68</f>
        <v>0</v>
      </c>
    </row>
    <row r="69" spans="1:5" s="100" customFormat="1" ht="12" customHeight="1" thickBot="1">
      <c r="A69" s="455" t="s">
        <v>350</v>
      </c>
      <c r="B69" s="438" t="s">
        <v>466</v>
      </c>
      <c r="C69" s="319">
        <f>'9.1. sz. mell '!C69+'9.2. sz. mell '!C69+'9.3.. sz. mell'!C69</f>
        <v>0</v>
      </c>
      <c r="D69" s="319">
        <f>'9.1. sz. mell '!D69+'9.2. sz. mell '!D69+'9.3.. sz. mell'!D69</f>
        <v>0</v>
      </c>
      <c r="E69" s="319">
        <f>'9.1. sz. mell '!E69+'9.2. sz. mell '!E69+'9.3.. sz. mell'!E69</f>
        <v>0</v>
      </c>
    </row>
    <row r="70" spans="1:5" s="100" customFormat="1" ht="12" customHeight="1" thickBot="1">
      <c r="A70" s="456" t="s">
        <v>316</v>
      </c>
      <c r="B70" s="306" t="s">
        <v>317</v>
      </c>
      <c r="C70" s="588">
        <f>'9.1. sz. mell '!C70+'9.2. sz. mell '!C70+'9.3.. sz. mell'!C70</f>
        <v>0</v>
      </c>
      <c r="D70" s="588">
        <f>'9.1. sz. mell '!D70+'9.2. sz. mell '!D70+'9.3.. sz. mell'!D70</f>
        <v>0</v>
      </c>
      <c r="E70" s="588">
        <f>'9.1. sz. mell '!E70+'9.2. sz. mell '!E70+'9.3.. sz. mell'!E70</f>
        <v>0</v>
      </c>
    </row>
    <row r="71" spans="1:5" s="100" customFormat="1" ht="12" customHeight="1">
      <c r="A71" s="453" t="s">
        <v>149</v>
      </c>
      <c r="B71" s="435" t="s">
        <v>318</v>
      </c>
      <c r="C71" s="314">
        <f>'9.1. sz. mell '!C71+'9.2. sz. mell '!C71+'9.3.. sz. mell'!C71</f>
        <v>0</v>
      </c>
      <c r="D71" s="314">
        <f>'9.1. sz. mell '!D71+'9.2. sz. mell '!D71+'9.3.. sz. mell'!D71</f>
        <v>0</v>
      </c>
      <c r="E71" s="314">
        <f>'9.1. sz. mell '!E71+'9.2. sz. mell '!E71+'9.3.. sz. mell'!E71</f>
        <v>0</v>
      </c>
    </row>
    <row r="72" spans="1:5" s="100" customFormat="1" ht="12" customHeight="1">
      <c r="A72" s="454" t="s">
        <v>150</v>
      </c>
      <c r="B72" s="436" t="s">
        <v>579</v>
      </c>
      <c r="C72" s="314">
        <f>'9.1. sz. mell '!C72+'9.2. sz. mell '!C72+'9.3.. sz. mell'!C72</f>
        <v>0</v>
      </c>
      <c r="D72" s="314">
        <f>'9.1. sz. mell '!D72+'9.2. sz. mell '!D72+'9.3.. sz. mell'!D72</f>
        <v>0</v>
      </c>
      <c r="E72" s="314">
        <f>'9.1. sz. mell '!E72+'9.2. sz. mell '!E72+'9.3.. sz. mell'!E72</f>
        <v>0</v>
      </c>
    </row>
    <row r="73" spans="1:5" s="100" customFormat="1" ht="12" customHeight="1">
      <c r="A73" s="454" t="s">
        <v>341</v>
      </c>
      <c r="B73" s="436" t="s">
        <v>319</v>
      </c>
      <c r="C73" s="314">
        <f>'9.1. sz. mell '!C73+'9.2. sz. mell '!C73+'9.3.. sz. mell'!C73</f>
        <v>0</v>
      </c>
      <c r="D73" s="314">
        <f>'9.1. sz. mell '!D73+'9.2. sz. mell '!D73+'9.3.. sz. mell'!D73</f>
        <v>0</v>
      </c>
      <c r="E73" s="314">
        <f>'9.1. sz. mell '!E73+'9.2. sz. mell '!E73+'9.3.. sz. mell'!E73</f>
        <v>0</v>
      </c>
    </row>
    <row r="74" spans="1:5" s="100" customFormat="1" ht="12" customHeight="1" thickBot="1">
      <c r="A74" s="455" t="s">
        <v>342</v>
      </c>
      <c r="B74" s="308" t="s">
        <v>580</v>
      </c>
      <c r="C74" s="319">
        <f>'9.1. sz. mell '!C74+'9.2. sz. mell '!C74+'9.3.. sz. mell'!C74</f>
        <v>0</v>
      </c>
      <c r="D74" s="319">
        <f>'9.1. sz. mell '!D74+'9.2. sz. mell '!D74+'9.3.. sz. mell'!D74</f>
        <v>0</v>
      </c>
      <c r="E74" s="319">
        <f>'9.1. sz. mell '!E74+'9.2. sz. mell '!E74+'9.3.. sz. mell'!E74</f>
        <v>0</v>
      </c>
    </row>
    <row r="75" spans="1:5" s="100" customFormat="1" ht="12" customHeight="1" thickBot="1">
      <c r="A75" s="456" t="s">
        <v>320</v>
      </c>
      <c r="B75" s="306" t="s">
        <v>321</v>
      </c>
      <c r="C75" s="590">
        <f>'9.1. sz. mell '!C75+'9.2. sz. mell '!C75+'9.3.. sz. mell'!C75</f>
        <v>88277985</v>
      </c>
      <c r="D75" s="590">
        <f>'9.1. sz. mell '!D75+'9.2. sz. mell '!D75+'9.3.. sz. mell'!D75</f>
        <v>-365086</v>
      </c>
      <c r="E75" s="590">
        <f>'9.1. sz. mell '!E75+'9.2. sz. mell '!E75+'9.3.. sz. mell'!E75</f>
        <v>87912899</v>
      </c>
    </row>
    <row r="76" spans="1:5" s="100" customFormat="1" ht="12" customHeight="1">
      <c r="A76" s="453" t="s">
        <v>343</v>
      </c>
      <c r="B76" s="435" t="s">
        <v>322</v>
      </c>
      <c r="C76" s="314">
        <f>'9.1. sz. mell '!C76+'9.2. sz. mell '!C76+'9.3.. sz. mell'!C76</f>
        <v>88277985</v>
      </c>
      <c r="D76" s="314">
        <f>'9.1. sz. mell '!D76+'9.2. sz. mell '!D76+'9.3.. sz. mell'!D76</f>
        <v>-365086</v>
      </c>
      <c r="E76" s="314">
        <f>'9.1. sz. mell '!E76+'9.2. sz. mell '!E76+'9.3.. sz. mell'!E76</f>
        <v>87912899</v>
      </c>
    </row>
    <row r="77" spans="1:5" s="100" customFormat="1" ht="12" customHeight="1" thickBot="1">
      <c r="A77" s="455" t="s">
        <v>344</v>
      </c>
      <c r="B77" s="437" t="s">
        <v>323</v>
      </c>
      <c r="C77" s="319">
        <f>'9.1. sz. mell '!C77+'9.2. sz. mell '!C77+'9.3.. sz. mell'!C77</f>
        <v>0</v>
      </c>
      <c r="D77" s="319">
        <f>'9.1. sz. mell '!D77+'9.2. sz. mell '!D77+'9.3.. sz. mell'!D77</f>
        <v>0</v>
      </c>
      <c r="E77" s="319">
        <f>'9.1. sz. mell '!E77+'9.2. sz. mell '!E77+'9.3.. sz. mell'!E77</f>
        <v>0</v>
      </c>
    </row>
    <row r="78" spans="1:5" s="99" customFormat="1" ht="12" customHeight="1" thickBot="1">
      <c r="A78" s="456" t="s">
        <v>324</v>
      </c>
      <c r="B78" s="306" t="s">
        <v>325</v>
      </c>
      <c r="C78" s="588">
        <f>'9.1. sz. mell '!C78+'9.2. sz. mell '!C78+'9.3.. sz. mell'!C78</f>
        <v>0</v>
      </c>
      <c r="D78" s="588">
        <f>'9.1. sz. mell '!D78+'9.2. sz. mell '!D78+'9.3.. sz. mell'!D78</f>
        <v>0</v>
      </c>
      <c r="E78" s="588">
        <f>'9.1. sz. mell '!E78+'9.2. sz. mell '!E78+'9.3.. sz. mell'!E78</f>
        <v>0</v>
      </c>
    </row>
    <row r="79" spans="1:5" s="100" customFormat="1" ht="12" customHeight="1">
      <c r="A79" s="453" t="s">
        <v>345</v>
      </c>
      <c r="B79" s="435" t="s">
        <v>326</v>
      </c>
      <c r="C79" s="314">
        <f>'9.1. sz. mell '!C79+'9.2. sz. mell '!C79+'9.3.. sz. mell'!C79</f>
        <v>0</v>
      </c>
      <c r="D79" s="314">
        <f>'9.1. sz. mell '!D79+'9.2. sz. mell '!D79+'9.3.. sz. mell'!D79</f>
        <v>0</v>
      </c>
      <c r="E79" s="314">
        <f>'9.1. sz. mell '!E79+'9.2. sz. mell '!E79+'9.3.. sz. mell'!E79</f>
        <v>0</v>
      </c>
    </row>
    <row r="80" spans="1:5" s="100" customFormat="1" ht="12" customHeight="1">
      <c r="A80" s="454" t="s">
        <v>346</v>
      </c>
      <c r="B80" s="436" t="s">
        <v>327</v>
      </c>
      <c r="C80" s="314">
        <f>'9.1. sz. mell '!C80+'9.2. sz. mell '!C80+'9.3.. sz. mell'!C80</f>
        <v>0</v>
      </c>
      <c r="D80" s="314">
        <f>'9.1. sz. mell '!D80+'9.2. sz. mell '!D80+'9.3.. sz. mell'!D80</f>
        <v>0</v>
      </c>
      <c r="E80" s="314">
        <f>'9.1. sz. mell '!E80+'9.2. sz. mell '!E80+'9.3.. sz. mell'!E80</f>
        <v>0</v>
      </c>
    </row>
    <row r="81" spans="1:5" s="100" customFormat="1" ht="12" customHeight="1" thickBot="1">
      <c r="A81" s="455" t="s">
        <v>347</v>
      </c>
      <c r="B81" s="437" t="s">
        <v>581</v>
      </c>
      <c r="C81" s="319">
        <f>'9.1. sz. mell '!C81+'9.2. sz. mell '!C81+'9.3.. sz. mell'!C81</f>
        <v>0</v>
      </c>
      <c r="D81" s="319">
        <f>'9.1. sz. mell '!D81+'9.2. sz. mell '!D81+'9.3.. sz. mell'!D81</f>
        <v>0</v>
      </c>
      <c r="E81" s="319">
        <f>'9.1. sz. mell '!E81+'9.2. sz. mell '!E81+'9.3.. sz. mell'!E81</f>
        <v>0</v>
      </c>
    </row>
    <row r="82" spans="1:5" s="100" customFormat="1" ht="12" customHeight="1" thickBot="1">
      <c r="A82" s="456" t="s">
        <v>328</v>
      </c>
      <c r="B82" s="306" t="s">
        <v>348</v>
      </c>
      <c r="C82" s="588">
        <f>'9.1. sz. mell '!C82+'9.2. sz. mell '!C82+'9.3.. sz. mell'!C82</f>
        <v>0</v>
      </c>
      <c r="D82" s="588">
        <f>'9.1. sz. mell '!D82+'9.2. sz. mell '!D82+'9.3.. sz. mell'!D82</f>
        <v>0</v>
      </c>
      <c r="E82" s="588">
        <f>'9.1. sz. mell '!E82+'9.2. sz. mell '!E82+'9.3.. sz. mell'!E82</f>
        <v>0</v>
      </c>
    </row>
    <row r="83" spans="1:5" s="100" customFormat="1" ht="12" customHeight="1">
      <c r="A83" s="457" t="s">
        <v>329</v>
      </c>
      <c r="B83" s="435" t="s">
        <v>330</v>
      </c>
      <c r="C83" s="314">
        <f>'9.1. sz. mell '!C83+'9.2. sz. mell '!C83+'9.3.. sz. mell'!C83</f>
        <v>0</v>
      </c>
      <c r="D83" s="314">
        <f>'9.1. sz. mell '!D83+'9.2. sz. mell '!D83+'9.3.. sz. mell'!D83</f>
        <v>0</v>
      </c>
      <c r="E83" s="314">
        <f>'9.1. sz. mell '!E83+'9.2. sz. mell '!E83+'9.3.. sz. mell'!E83</f>
        <v>0</v>
      </c>
    </row>
    <row r="84" spans="1:5" s="100" customFormat="1" ht="12" customHeight="1">
      <c r="A84" s="458" t="s">
        <v>331</v>
      </c>
      <c r="B84" s="436" t="s">
        <v>332</v>
      </c>
      <c r="C84" s="314">
        <f>'9.1. sz. mell '!C84+'9.2. sz. mell '!C84+'9.3.. sz. mell'!C84</f>
        <v>0</v>
      </c>
      <c r="D84" s="314">
        <f>'9.1. sz. mell '!D84+'9.2. sz. mell '!D84+'9.3.. sz. mell'!D84</f>
        <v>0</v>
      </c>
      <c r="E84" s="314">
        <f>'9.1. sz. mell '!E84+'9.2. sz. mell '!E84+'9.3.. sz. mell'!E84</f>
        <v>0</v>
      </c>
    </row>
    <row r="85" spans="1:5" s="100" customFormat="1" ht="12" customHeight="1">
      <c r="A85" s="458" t="s">
        <v>333</v>
      </c>
      <c r="B85" s="436" t="s">
        <v>334</v>
      </c>
      <c r="C85" s="314">
        <f>'9.1. sz. mell '!C85+'9.2. sz. mell '!C85+'9.3.. sz. mell'!C85</f>
        <v>0</v>
      </c>
      <c r="D85" s="314">
        <f>'9.1. sz. mell '!D85+'9.2. sz. mell '!D85+'9.3.. sz. mell'!D85</f>
        <v>0</v>
      </c>
      <c r="E85" s="314">
        <f>'9.1. sz. mell '!E85+'9.2. sz. mell '!E85+'9.3.. sz. mell'!E85</f>
        <v>0</v>
      </c>
    </row>
    <row r="86" spans="1:5" s="99" customFormat="1" ht="12" customHeight="1" thickBot="1">
      <c r="A86" s="459" t="s">
        <v>335</v>
      </c>
      <c r="B86" s="437" t="s">
        <v>336</v>
      </c>
      <c r="C86" s="319">
        <f>'9.1. sz. mell '!C86+'9.2. sz. mell '!C86+'9.3.. sz. mell'!C86</f>
        <v>0</v>
      </c>
      <c r="D86" s="319">
        <f>'9.1. sz. mell '!D86+'9.2. sz. mell '!D86+'9.3.. sz. mell'!D86</f>
        <v>0</v>
      </c>
      <c r="E86" s="319">
        <f>'9.1. sz. mell '!E86+'9.2. sz. mell '!E86+'9.3.. sz. mell'!E86</f>
        <v>0</v>
      </c>
    </row>
    <row r="87" spans="1:5" s="99" customFormat="1" ht="12" customHeight="1" thickBot="1">
      <c r="A87" s="456" t="s">
        <v>337</v>
      </c>
      <c r="B87" s="306" t="s">
        <v>480</v>
      </c>
      <c r="C87" s="588">
        <f>'9.1. sz. mell '!C87+'9.2. sz. mell '!C87+'9.3.. sz. mell'!C87</f>
        <v>0</v>
      </c>
      <c r="D87" s="588">
        <f>'9.1. sz. mell '!D87+'9.2. sz. mell '!D87+'9.3.. sz. mell'!D87</f>
        <v>0</v>
      </c>
      <c r="E87" s="588">
        <f>'9.1. sz. mell '!E87+'9.2. sz. mell '!E87+'9.3.. sz. mell'!E87</f>
        <v>0</v>
      </c>
    </row>
    <row r="88" spans="1:5" s="99" customFormat="1" ht="12" customHeight="1" thickBot="1">
      <c r="A88" s="456" t="s">
        <v>512</v>
      </c>
      <c r="B88" s="306" t="s">
        <v>338</v>
      </c>
      <c r="C88" s="588">
        <f>'9.1. sz. mell '!C88+'9.2. sz. mell '!C88+'9.3.. sz. mell'!C88</f>
        <v>0</v>
      </c>
      <c r="D88" s="588">
        <f>'9.1. sz. mell '!D88+'9.2. sz. mell '!D88+'9.3.. sz. mell'!D88</f>
        <v>0</v>
      </c>
      <c r="E88" s="588">
        <f>'9.1. sz. mell '!E88+'9.2. sz. mell '!E88+'9.3.. sz. mell'!E88</f>
        <v>0</v>
      </c>
    </row>
    <row r="89" spans="1:5" s="99" customFormat="1" ht="12" customHeight="1" thickBot="1">
      <c r="A89" s="456" t="s">
        <v>513</v>
      </c>
      <c r="B89" s="442" t="s">
        <v>483</v>
      </c>
      <c r="C89" s="590">
        <f>'9.1. sz. mell '!C89+'9.2. sz. mell '!C89+'9.3.. sz. mell'!C89</f>
        <v>88277985</v>
      </c>
      <c r="D89" s="590">
        <f>'9.1. sz. mell '!D89+'9.2. sz. mell '!D89+'9.3.. sz. mell'!D89</f>
        <v>-365086</v>
      </c>
      <c r="E89" s="590">
        <f>'9.1. sz. mell '!E89+'9.2. sz. mell '!E89+'9.3.. sz. mell'!E89</f>
        <v>87912899</v>
      </c>
    </row>
    <row r="90" spans="1:5" s="99" customFormat="1" ht="12" customHeight="1" thickBot="1">
      <c r="A90" s="460" t="s">
        <v>514</v>
      </c>
      <c r="B90" s="443" t="s">
        <v>515</v>
      </c>
      <c r="C90" s="590">
        <f>'9.1. sz. mell '!C90+'9.2. sz. mell '!C90+'9.3.. sz. mell'!C90</f>
        <v>136267557</v>
      </c>
      <c r="D90" s="590">
        <f>'9.1. sz. mell '!D90+'9.2. sz. mell '!D90+'9.3.. sz. mell'!D90</f>
        <v>19435907</v>
      </c>
      <c r="E90" s="590">
        <f>'9.1. sz. mell '!E90+'9.2. sz. mell '!E90+'9.3.. sz. mell'!E90</f>
        <v>155703464</v>
      </c>
    </row>
    <row r="91" spans="1:5" s="100" customFormat="1" ht="15" customHeight="1" thickBot="1">
      <c r="A91" s="250"/>
      <c r="B91" s="251"/>
      <c r="C91" s="377"/>
      <c r="D91" s="377"/>
      <c r="E91" s="377"/>
    </row>
    <row r="92" spans="1:5" s="71" customFormat="1" ht="16.5" customHeight="1" thickBot="1">
      <c r="A92" s="254"/>
      <c r="B92" s="255" t="s">
        <v>58</v>
      </c>
      <c r="C92" s="379"/>
      <c r="D92" s="379"/>
      <c r="E92" s="379"/>
    </row>
    <row r="93" spans="1:5" s="101" customFormat="1" ht="12" customHeight="1" thickBot="1">
      <c r="A93" s="428" t="s">
        <v>19</v>
      </c>
      <c r="B93" s="28" t="s">
        <v>519</v>
      </c>
      <c r="C93" s="310">
        <f>+C94+C95+C96+C97+C98+C111</f>
        <v>68304032</v>
      </c>
      <c r="D93" s="310">
        <f>+D94+D95+D96+D97+D98+D111</f>
        <v>8998058</v>
      </c>
      <c r="E93" s="310">
        <f>+E94+E95+E96+E97+E98+E111</f>
        <v>77302090</v>
      </c>
    </row>
    <row r="94" spans="1:5" ht="12" customHeight="1">
      <c r="A94" s="461" t="s">
        <v>99</v>
      </c>
      <c r="B94" s="10" t="s">
        <v>50</v>
      </c>
      <c r="C94" s="312">
        <f>'9.1. sz. mell '!C94+'9.2. sz. mell '!C94+'9.3.. sz. mell'!C94</f>
        <v>11061110</v>
      </c>
      <c r="D94" s="312">
        <f>'9.1. sz. mell '!D94+'9.2. sz. mell '!D94+'9.3.. sz. mell'!D94</f>
        <v>5711472</v>
      </c>
      <c r="E94" s="312">
        <f>'9.1. sz. mell '!E94+'9.2. sz. mell '!E94+'9.3.. sz. mell'!E94</f>
        <v>16772582</v>
      </c>
    </row>
    <row r="95" spans="1:5" ht="12" customHeight="1">
      <c r="A95" s="454" t="s">
        <v>100</v>
      </c>
      <c r="B95" s="8" t="s">
        <v>183</v>
      </c>
      <c r="C95" s="313">
        <f>'9.1. sz. mell '!C95+'9.2. sz. mell '!C95+'9.3.. sz. mell'!C95</f>
        <v>2394068</v>
      </c>
      <c r="D95" s="313">
        <f>'9.1. sz. mell '!D95+'9.2. sz. mell '!D95+'9.3.. sz. mell'!D95</f>
        <v>639235</v>
      </c>
      <c r="E95" s="313">
        <f>'9.1. sz. mell '!E95+'9.2. sz. mell '!E95+'9.3.. sz. mell'!E95</f>
        <v>3033303</v>
      </c>
    </row>
    <row r="96" spans="1:5" ht="12" customHeight="1">
      <c r="A96" s="454" t="s">
        <v>101</v>
      </c>
      <c r="B96" s="8" t="s">
        <v>140</v>
      </c>
      <c r="C96" s="313">
        <f>'9.1. sz. mell '!C96+'9.2. sz. mell '!C96+'9.3.. sz. mell'!C96</f>
        <v>25842188</v>
      </c>
      <c r="D96" s="313">
        <f>'9.1. sz. mell '!D96+'9.2. sz. mell '!D96+'9.3.. sz. mell'!D96</f>
        <v>-491951</v>
      </c>
      <c r="E96" s="313">
        <f>'9.1. sz. mell '!E96+'9.2. sz. mell '!E96+'9.3.. sz. mell'!E96</f>
        <v>25350237</v>
      </c>
    </row>
    <row r="97" spans="1:5" ht="12" customHeight="1">
      <c r="A97" s="454" t="s">
        <v>102</v>
      </c>
      <c r="B97" s="11" t="s">
        <v>184</v>
      </c>
      <c r="C97" s="313">
        <f>'9.1. sz. mell '!C97+'9.2. sz. mell '!C97+'9.3.. sz. mell'!C97</f>
        <v>3784000</v>
      </c>
      <c r="D97" s="313">
        <f>'9.1. sz. mell '!D97+'9.2. sz. mell '!D97+'9.3.. sz. mell'!D97</f>
        <v>352360</v>
      </c>
      <c r="E97" s="313">
        <f>'9.1. sz. mell '!E97+'9.2. sz. mell '!E97+'9.3.. sz. mell'!E97</f>
        <v>4136360</v>
      </c>
    </row>
    <row r="98" spans="1:5" ht="12" customHeight="1">
      <c r="A98" s="454" t="s">
        <v>112</v>
      </c>
      <c r="B98" s="19" t="s">
        <v>185</v>
      </c>
      <c r="C98" s="313">
        <f>'9.1. sz. mell '!C98+'9.2. sz. mell '!C98+'9.3.. sz. mell'!C98</f>
        <v>3085653</v>
      </c>
      <c r="D98" s="313">
        <f>'9.1. sz. mell '!D98+'9.2. sz. mell '!D98+'9.3.. sz. mell'!D98</f>
        <v>4563300</v>
      </c>
      <c r="E98" s="313">
        <f>'9.1. sz. mell '!E98+'9.2. sz. mell '!E98+'9.3.. sz. mell'!E98</f>
        <v>7648953</v>
      </c>
    </row>
    <row r="99" spans="1:5" ht="12" customHeight="1">
      <c r="A99" s="454" t="s">
        <v>103</v>
      </c>
      <c r="B99" s="8" t="s">
        <v>516</v>
      </c>
      <c r="C99" s="313">
        <f>'9.1. sz. mell '!C99+'9.2. sz. mell '!C99+'9.3.. sz. mell'!C99</f>
        <v>0</v>
      </c>
      <c r="D99" s="313">
        <f>'9.1. sz. mell '!D99+'9.2. sz. mell '!D99+'9.3.. sz. mell'!D99</f>
        <v>0</v>
      </c>
      <c r="E99" s="313">
        <f>'9.1. sz. mell '!E99+'9.2. sz. mell '!E99+'9.3.. sz. mell'!E99</f>
        <v>0</v>
      </c>
    </row>
    <row r="100" spans="1:5" ht="12" customHeight="1">
      <c r="A100" s="454" t="s">
        <v>104</v>
      </c>
      <c r="B100" s="148" t="s">
        <v>446</v>
      </c>
      <c r="C100" s="313">
        <f>'9.1. sz. mell '!C100+'9.2. sz. mell '!C100+'9.3.. sz. mell'!C100</f>
        <v>0</v>
      </c>
      <c r="D100" s="313">
        <f>'9.1. sz. mell '!D100+'9.2. sz. mell '!D100+'9.3.. sz. mell'!D100</f>
        <v>0</v>
      </c>
      <c r="E100" s="313">
        <f>'9.1. sz. mell '!E100+'9.2. sz. mell '!E100+'9.3.. sz. mell'!E100</f>
        <v>0</v>
      </c>
    </row>
    <row r="101" spans="1:5" ht="12" customHeight="1">
      <c r="A101" s="454" t="s">
        <v>113</v>
      </c>
      <c r="B101" s="148" t="s">
        <v>445</v>
      </c>
      <c r="C101" s="313">
        <f>'9.1. sz. mell '!C101+'9.2. sz. mell '!C101+'9.3.. sz. mell'!C101</f>
        <v>0</v>
      </c>
      <c r="D101" s="313">
        <f>'9.1. sz. mell '!D101+'9.2. sz. mell '!D101+'9.3.. sz. mell'!D101</f>
        <v>0</v>
      </c>
      <c r="E101" s="313">
        <f>'9.1. sz. mell '!E101+'9.2. sz. mell '!E101+'9.3.. sz. mell'!E101</f>
        <v>0</v>
      </c>
    </row>
    <row r="102" spans="1:5" ht="12" customHeight="1">
      <c r="A102" s="454" t="s">
        <v>114</v>
      </c>
      <c r="B102" s="148" t="s">
        <v>354</v>
      </c>
      <c r="C102" s="313">
        <f>'9.1. sz. mell '!C102+'9.2. sz. mell '!C102+'9.3.. sz. mell'!C102</f>
        <v>0</v>
      </c>
      <c r="D102" s="313">
        <f>'9.1. sz. mell '!D102+'9.2. sz. mell '!D102+'9.3.. sz. mell'!D102</f>
        <v>0</v>
      </c>
      <c r="E102" s="313">
        <f>'9.1. sz. mell '!E102+'9.2. sz. mell '!E102+'9.3.. sz. mell'!E102</f>
        <v>0</v>
      </c>
    </row>
    <row r="103" spans="1:5" ht="12" customHeight="1">
      <c r="A103" s="454" t="s">
        <v>115</v>
      </c>
      <c r="B103" s="149" t="s">
        <v>355</v>
      </c>
      <c r="C103" s="313">
        <f>'9.1. sz. mell '!C103+'9.2. sz. mell '!C103+'9.3.. sz. mell'!C103</f>
        <v>2030653</v>
      </c>
      <c r="D103" s="313">
        <f>'9.1. sz. mell '!D103+'9.2. sz. mell '!D103+'9.3.. sz. mell'!D103</f>
        <v>0</v>
      </c>
      <c r="E103" s="313">
        <f>'9.1. sz. mell '!E103+'9.2. sz. mell '!E103+'9.3.. sz. mell'!E103</f>
        <v>2030653</v>
      </c>
    </row>
    <row r="104" spans="1:5" ht="12" customHeight="1">
      <c r="A104" s="454" t="s">
        <v>116</v>
      </c>
      <c r="B104" s="149" t="s">
        <v>356</v>
      </c>
      <c r="C104" s="313">
        <f>'9.1. sz. mell '!C104+'9.2. sz. mell '!C104+'9.3.. sz. mell'!C104</f>
        <v>0</v>
      </c>
      <c r="D104" s="313">
        <f>'9.1. sz. mell '!D104+'9.2. sz. mell '!D104+'9.3.. sz. mell'!D104</f>
        <v>0</v>
      </c>
      <c r="E104" s="313">
        <f>'9.1. sz. mell '!E104+'9.2. sz. mell '!E104+'9.3.. sz. mell'!E104</f>
        <v>0</v>
      </c>
    </row>
    <row r="105" spans="1:5" ht="12" customHeight="1">
      <c r="A105" s="454" t="s">
        <v>118</v>
      </c>
      <c r="B105" s="148" t="s">
        <v>357</v>
      </c>
      <c r="C105" s="313">
        <f>'9.1. sz. mell '!C105+'9.2. sz. mell '!C105+'9.3.. sz. mell'!C105</f>
        <v>0</v>
      </c>
      <c r="D105" s="313">
        <f>'9.1. sz. mell '!D105+'9.2. sz. mell '!D105+'9.3.. sz. mell'!D105</f>
        <v>0</v>
      </c>
      <c r="E105" s="313">
        <f>'9.1. sz. mell '!E105+'9.2. sz. mell '!E105+'9.3.. sz. mell'!E105</f>
        <v>0</v>
      </c>
    </row>
    <row r="106" spans="1:5" ht="12" customHeight="1">
      <c r="A106" s="454" t="s">
        <v>186</v>
      </c>
      <c r="B106" s="148" t="s">
        <v>358</v>
      </c>
      <c r="C106" s="313">
        <f>'9.1. sz. mell '!C106+'9.2. sz. mell '!C106+'9.3.. sz. mell'!C106</f>
        <v>0</v>
      </c>
      <c r="D106" s="313">
        <f>'9.1. sz. mell '!D106+'9.2. sz. mell '!D106+'9.3.. sz. mell'!D106</f>
        <v>0</v>
      </c>
      <c r="E106" s="313">
        <f>'9.1. sz. mell '!E106+'9.2. sz. mell '!E106+'9.3.. sz. mell'!E106</f>
        <v>0</v>
      </c>
    </row>
    <row r="107" spans="1:5" ht="12" customHeight="1">
      <c r="A107" s="454" t="s">
        <v>352</v>
      </c>
      <c r="B107" s="149" t="s">
        <v>359</v>
      </c>
      <c r="C107" s="313">
        <f>'9.1. sz. mell '!C107+'9.2. sz. mell '!C107+'9.3.. sz. mell'!C107</f>
        <v>0</v>
      </c>
      <c r="D107" s="313">
        <f>'9.1. sz. mell '!D107+'9.2. sz. mell '!D107+'9.3.. sz. mell'!D107</f>
        <v>0</v>
      </c>
      <c r="E107" s="313">
        <f>'9.1. sz. mell '!E107+'9.2. sz. mell '!E107+'9.3.. sz. mell'!E107</f>
        <v>0</v>
      </c>
    </row>
    <row r="108" spans="1:5" ht="12" customHeight="1">
      <c r="A108" s="462" t="s">
        <v>353</v>
      </c>
      <c r="B108" s="150" t="s">
        <v>360</v>
      </c>
      <c r="C108" s="313">
        <f>'9.1. sz. mell '!C108+'9.2. sz. mell '!C108+'9.3.. sz. mell'!C108</f>
        <v>0</v>
      </c>
      <c r="D108" s="313">
        <f>'9.1. sz. mell '!D108+'9.2. sz. mell '!D108+'9.3.. sz. mell'!D108</f>
        <v>0</v>
      </c>
      <c r="E108" s="313">
        <f>'9.1. sz. mell '!E108+'9.2. sz. mell '!E108+'9.3.. sz. mell'!E108</f>
        <v>0</v>
      </c>
    </row>
    <row r="109" spans="1:5" ht="12" customHeight="1">
      <c r="A109" s="454" t="s">
        <v>443</v>
      </c>
      <c r="B109" s="150" t="s">
        <v>361</v>
      </c>
      <c r="C109" s="313">
        <f>'9.1. sz. mell '!C109+'9.2. sz. mell '!C109+'9.3.. sz. mell'!C109</f>
        <v>0</v>
      </c>
      <c r="D109" s="313">
        <f>'9.1. sz. mell '!D109+'9.2. sz. mell '!D109+'9.3.. sz. mell'!D109</f>
        <v>0</v>
      </c>
      <c r="E109" s="313">
        <f>'9.1. sz. mell '!E109+'9.2. sz. mell '!E109+'9.3.. sz. mell'!E109</f>
        <v>0</v>
      </c>
    </row>
    <row r="110" spans="1:5" ht="12" customHeight="1">
      <c r="A110" s="454" t="s">
        <v>444</v>
      </c>
      <c r="B110" s="149" t="s">
        <v>362</v>
      </c>
      <c r="C110" s="313">
        <f>'9.1. sz. mell '!C110+'9.2. sz. mell '!C110+'9.3.. sz. mell'!C110</f>
        <v>1055000</v>
      </c>
      <c r="D110" s="313">
        <f>'9.1. sz. mell '!D110+'9.2. sz. mell '!D110+'9.3.. sz. mell'!D110</f>
        <v>4563300</v>
      </c>
      <c r="E110" s="313">
        <f>'9.1. sz. mell '!E110+'9.2. sz. mell '!E110+'9.3.. sz. mell'!E110</f>
        <v>5618300</v>
      </c>
    </row>
    <row r="111" spans="1:5" ht="12" customHeight="1">
      <c r="A111" s="454" t="s">
        <v>448</v>
      </c>
      <c r="B111" s="11" t="s">
        <v>51</v>
      </c>
      <c r="C111" s="313">
        <f>'9.1. sz. mell '!C111+'9.2. sz. mell '!C111+'9.3.. sz. mell'!C111</f>
        <v>22137013</v>
      </c>
      <c r="D111" s="313">
        <f>'9.1. sz. mell '!D111+'9.2. sz. mell '!D111+'9.3.. sz. mell'!D111</f>
        <v>-1776358</v>
      </c>
      <c r="E111" s="313">
        <f>'9.1. sz. mell '!E111+'9.2. sz. mell '!E111+'9.3.. sz. mell'!E111</f>
        <v>20360655</v>
      </c>
    </row>
    <row r="112" spans="1:5" ht="12" customHeight="1">
      <c r="A112" s="455" t="s">
        <v>449</v>
      </c>
      <c r="B112" s="8" t="s">
        <v>517</v>
      </c>
      <c r="C112" s="313">
        <f>'9.1. sz. mell '!C112+'9.2. sz. mell '!C112+'9.3.. sz. mell'!C112</f>
        <v>1124276</v>
      </c>
      <c r="D112" s="313">
        <f>'9.1. sz. mell '!D112+'9.2. sz. mell '!D112+'9.3.. sz. mell'!D112</f>
        <v>-276358</v>
      </c>
      <c r="E112" s="313">
        <f>'9.1. sz. mell '!E112+'9.2. sz. mell '!E112+'9.3.. sz. mell'!E112</f>
        <v>847918</v>
      </c>
    </row>
    <row r="113" spans="1:5" ht="12" customHeight="1" thickBot="1">
      <c r="A113" s="463" t="s">
        <v>450</v>
      </c>
      <c r="B113" s="151" t="s">
        <v>518</v>
      </c>
      <c r="C113" s="319">
        <f>'9.1. sz. mell '!C113+'9.2. sz. mell '!C113+'9.3.. sz. mell'!C113</f>
        <v>21012737</v>
      </c>
      <c r="D113" s="319">
        <f>'9.1. sz. mell '!D113+'9.2. sz. mell '!D113+'9.3.. sz. mell'!D113</f>
        <v>-1500000</v>
      </c>
      <c r="E113" s="319">
        <f>'9.1. sz. mell '!E113+'9.2. sz. mell '!E113+'9.3.. sz. mell'!E113</f>
        <v>19512737</v>
      </c>
    </row>
    <row r="114" spans="1:5" ht="12" customHeight="1" thickBot="1">
      <c r="A114" s="32" t="s">
        <v>20</v>
      </c>
      <c r="B114" s="27" t="s">
        <v>363</v>
      </c>
      <c r="C114" s="588">
        <f>'9.1. sz. mell '!C114+'9.2. sz. mell '!C114+'9.3.. sz. mell'!C114</f>
        <v>66972156</v>
      </c>
      <c r="D114" s="588">
        <f>'9.1. sz. mell '!D114+'9.2. sz. mell '!D114+'9.3.. sz. mell'!D114</f>
        <v>10437849</v>
      </c>
      <c r="E114" s="588">
        <f>'9.1. sz. mell '!E114+'9.2. sz. mell '!E114+'9.3.. sz. mell'!E114</f>
        <v>77410005</v>
      </c>
    </row>
    <row r="115" spans="1:5" ht="12" customHeight="1">
      <c r="A115" s="453" t="s">
        <v>105</v>
      </c>
      <c r="B115" s="8" t="s">
        <v>232</v>
      </c>
      <c r="C115" s="314">
        <f>'9.1. sz. mell '!C115+'9.2. sz. mell '!C115+'9.3.. sz. mell'!C115</f>
        <v>66972156</v>
      </c>
      <c r="D115" s="314">
        <f>'9.1. sz. mell '!D115+'9.2. sz. mell '!D115+'9.3.. sz. mell'!D115</f>
        <v>442615</v>
      </c>
      <c r="E115" s="314">
        <f>'9.1. sz. mell '!E115+'9.2. sz. mell '!E115+'9.3.. sz. mell'!E115</f>
        <v>67414771</v>
      </c>
    </row>
    <row r="116" spans="1:5" ht="12" customHeight="1">
      <c r="A116" s="453" t="s">
        <v>106</v>
      </c>
      <c r="B116" s="12" t="s">
        <v>367</v>
      </c>
      <c r="C116" s="313">
        <f>'9.1. sz. mell '!C116+'9.2. sz. mell '!C116+'9.3.. sz. mell'!C116</f>
        <v>63775156</v>
      </c>
      <c r="D116" s="313">
        <f>'9.1. sz. mell '!D116+'9.2. sz. mell '!D116+'9.3.. sz. mell'!D116</f>
        <v>0</v>
      </c>
      <c r="E116" s="313">
        <f>'9.1. sz. mell '!E116+'9.2. sz. mell '!E116+'9.3.. sz. mell'!E116</f>
        <v>63775156</v>
      </c>
    </row>
    <row r="117" spans="1:5" ht="12" customHeight="1">
      <c r="A117" s="453" t="s">
        <v>107</v>
      </c>
      <c r="B117" s="12" t="s">
        <v>187</v>
      </c>
      <c r="C117" s="313">
        <f>'9.1. sz. mell '!C117+'9.2. sz. mell '!C117+'9.3.. sz. mell'!C117</f>
        <v>0</v>
      </c>
      <c r="D117" s="313">
        <f>'9.1. sz. mell '!D117+'9.2. sz. mell '!D117+'9.3.. sz. mell'!D117</f>
        <v>9995234</v>
      </c>
      <c r="E117" s="313">
        <f>'9.1. sz. mell '!E117+'9.2. sz. mell '!E117+'9.3.. sz. mell'!E117</f>
        <v>9995234</v>
      </c>
    </row>
    <row r="118" spans="1:5" ht="12" customHeight="1">
      <c r="A118" s="453" t="s">
        <v>108</v>
      </c>
      <c r="B118" s="12" t="s">
        <v>368</v>
      </c>
      <c r="C118" s="313">
        <f>'9.1. sz. mell '!C118+'9.2. sz. mell '!C118+'9.3.. sz. mell'!C118</f>
        <v>0</v>
      </c>
      <c r="D118" s="313">
        <f>'9.1. sz. mell '!D118+'9.2. sz. mell '!D118+'9.3.. sz. mell'!D118</f>
        <v>0</v>
      </c>
      <c r="E118" s="313">
        <f>'9.1. sz. mell '!E118+'9.2. sz. mell '!E118+'9.3.. sz. mell'!E118</f>
        <v>0</v>
      </c>
    </row>
    <row r="119" spans="1:5" ht="12" customHeight="1">
      <c r="A119" s="453" t="s">
        <v>109</v>
      </c>
      <c r="B119" s="308" t="s">
        <v>234</v>
      </c>
      <c r="C119" s="313">
        <f>'9.1. sz. mell '!C119+'9.2. sz. mell '!C119+'9.3.. sz. mell'!C119</f>
        <v>0</v>
      </c>
      <c r="D119" s="313">
        <f>'9.1. sz. mell '!D119+'9.2. sz. mell '!D119+'9.3.. sz. mell'!D119</f>
        <v>0</v>
      </c>
      <c r="E119" s="313">
        <f>'9.1. sz. mell '!E119+'9.2. sz. mell '!E119+'9.3.. sz. mell'!E119</f>
        <v>0</v>
      </c>
    </row>
    <row r="120" spans="1:5" ht="12" customHeight="1">
      <c r="A120" s="453" t="s">
        <v>117</v>
      </c>
      <c r="B120" s="307" t="s">
        <v>433</v>
      </c>
      <c r="C120" s="313">
        <f>'9.1. sz. mell '!C120+'9.2. sz. mell '!C120+'9.3.. sz. mell'!C120</f>
        <v>0</v>
      </c>
      <c r="D120" s="313">
        <f>'9.1. sz. mell '!D120+'9.2. sz. mell '!D120+'9.3.. sz. mell'!D120</f>
        <v>0</v>
      </c>
      <c r="E120" s="313">
        <f>'9.1. sz. mell '!E120+'9.2. sz. mell '!E120+'9.3.. sz. mell'!E120</f>
        <v>0</v>
      </c>
    </row>
    <row r="121" spans="1:5" ht="12" customHeight="1">
      <c r="A121" s="453" t="s">
        <v>119</v>
      </c>
      <c r="B121" s="431" t="s">
        <v>373</v>
      </c>
      <c r="C121" s="313">
        <f>'9.1. sz. mell '!C121+'9.2. sz. mell '!C121+'9.3.. sz. mell'!C121</f>
        <v>0</v>
      </c>
      <c r="D121" s="313">
        <f>'9.1. sz. mell '!D121+'9.2. sz. mell '!D121+'9.3.. sz. mell'!D121</f>
        <v>0</v>
      </c>
      <c r="E121" s="313">
        <f>'9.1. sz. mell '!E121+'9.2. sz. mell '!E121+'9.3.. sz. mell'!E121</f>
        <v>0</v>
      </c>
    </row>
    <row r="122" spans="1:5" ht="12" customHeight="1">
      <c r="A122" s="453" t="s">
        <v>188</v>
      </c>
      <c r="B122" s="149" t="s">
        <v>356</v>
      </c>
      <c r="C122" s="313">
        <f>'9.1. sz. mell '!C122+'9.2. sz. mell '!C122+'9.3.. sz. mell'!C122</f>
        <v>0</v>
      </c>
      <c r="D122" s="313">
        <f>'9.1. sz. mell '!D122+'9.2. sz. mell '!D122+'9.3.. sz. mell'!D122</f>
        <v>0</v>
      </c>
      <c r="E122" s="313">
        <f>'9.1. sz. mell '!E122+'9.2. sz. mell '!E122+'9.3.. sz. mell'!E122</f>
        <v>0</v>
      </c>
    </row>
    <row r="123" spans="1:5" ht="12" customHeight="1">
      <c r="A123" s="453" t="s">
        <v>189</v>
      </c>
      <c r="B123" s="149" t="s">
        <v>372</v>
      </c>
      <c r="C123" s="313">
        <f>'9.1. sz. mell '!C123+'9.2. sz. mell '!C123+'9.3.. sz. mell'!C123</f>
        <v>0</v>
      </c>
      <c r="D123" s="313">
        <f>'9.1. sz. mell '!D123+'9.2. sz. mell '!D123+'9.3.. sz. mell'!D123</f>
        <v>0</v>
      </c>
      <c r="E123" s="313">
        <f>'9.1. sz. mell '!E123+'9.2. sz. mell '!E123+'9.3.. sz. mell'!E123</f>
        <v>0</v>
      </c>
    </row>
    <row r="124" spans="1:5" ht="12" customHeight="1">
      <c r="A124" s="453" t="s">
        <v>190</v>
      </c>
      <c r="B124" s="149" t="s">
        <v>371</v>
      </c>
      <c r="C124" s="313">
        <f>'9.1. sz. mell '!C124+'9.2. sz. mell '!C124+'9.3.. sz. mell'!C124</f>
        <v>0</v>
      </c>
      <c r="D124" s="313">
        <f>'9.1. sz. mell '!D124+'9.2. sz. mell '!D124+'9.3.. sz. mell'!D124</f>
        <v>0</v>
      </c>
      <c r="E124" s="313">
        <f>'9.1. sz. mell '!E124+'9.2. sz. mell '!E124+'9.3.. sz. mell'!E124</f>
        <v>0</v>
      </c>
    </row>
    <row r="125" spans="1:5" ht="12" customHeight="1">
      <c r="A125" s="453" t="s">
        <v>364</v>
      </c>
      <c r="B125" s="149" t="s">
        <v>359</v>
      </c>
      <c r="C125" s="313">
        <f>'9.1. sz. mell '!C125+'9.2. sz. mell '!C125+'9.3.. sz. mell'!C125</f>
        <v>0</v>
      </c>
      <c r="D125" s="313">
        <f>'9.1. sz. mell '!D125+'9.2. sz. mell '!D125+'9.3.. sz. mell'!D125</f>
        <v>0</v>
      </c>
      <c r="E125" s="313">
        <f>'9.1. sz. mell '!E125+'9.2. sz. mell '!E125+'9.3.. sz. mell'!E125</f>
        <v>0</v>
      </c>
    </row>
    <row r="126" spans="1:5" ht="12" customHeight="1">
      <c r="A126" s="453" t="s">
        <v>365</v>
      </c>
      <c r="B126" s="149" t="s">
        <v>370</v>
      </c>
      <c r="C126" s="313">
        <f>'9.1. sz. mell '!C126+'9.2. sz. mell '!C126+'9.3.. sz. mell'!C126</f>
        <v>0</v>
      </c>
      <c r="D126" s="313">
        <f>'9.1. sz. mell '!D126+'9.2. sz. mell '!D126+'9.3.. sz. mell'!D126</f>
        <v>0</v>
      </c>
      <c r="E126" s="313">
        <f>'9.1. sz. mell '!E126+'9.2. sz. mell '!E126+'9.3.. sz. mell'!E126</f>
        <v>0</v>
      </c>
    </row>
    <row r="127" spans="1:5" ht="12" customHeight="1" thickBot="1">
      <c r="A127" s="462" t="s">
        <v>366</v>
      </c>
      <c r="B127" s="149" t="s">
        <v>369</v>
      </c>
      <c r="C127" s="319">
        <f>'9.1. sz. mell '!C127+'9.2. sz. mell '!C127+'9.3.. sz. mell'!C127</f>
        <v>0</v>
      </c>
      <c r="D127" s="319">
        <f>'9.1. sz. mell '!D127+'9.2. sz. mell '!D127+'9.3.. sz. mell'!D127</f>
        <v>0</v>
      </c>
      <c r="E127" s="319">
        <f>'9.1. sz. mell '!E127+'9.2. sz. mell '!E127+'9.3.. sz. mell'!E127</f>
        <v>0</v>
      </c>
    </row>
    <row r="128" spans="1:5" ht="12" customHeight="1" thickBot="1">
      <c r="A128" s="32" t="s">
        <v>21</v>
      </c>
      <c r="B128" s="130" t="s">
        <v>453</v>
      </c>
      <c r="C128" s="588">
        <f>'9.1. sz. mell '!C128+'9.2. sz. mell '!C128+'9.3.. sz. mell'!C128</f>
        <v>135276188</v>
      </c>
      <c r="D128" s="588">
        <f>'9.1. sz. mell '!D128+'9.2. sz. mell '!D128+'9.3.. sz. mell'!D128</f>
        <v>19435907</v>
      </c>
      <c r="E128" s="588">
        <f>'9.1. sz. mell '!E128+'9.2. sz. mell '!E128+'9.3.. sz. mell'!E128</f>
        <v>154712095</v>
      </c>
    </row>
    <row r="129" spans="1:5" ht="12" customHeight="1" thickBot="1">
      <c r="A129" s="32" t="s">
        <v>22</v>
      </c>
      <c r="B129" s="130" t="s">
        <v>454</v>
      </c>
      <c r="C129" s="588">
        <f>'9.1. sz. mell '!C129+'9.2. sz. mell '!C129+'9.3.. sz. mell'!C129</f>
        <v>0</v>
      </c>
      <c r="D129" s="588">
        <f>'9.1. sz. mell '!D129+'9.2. sz. mell '!D129+'9.3.. sz. mell'!D129</f>
        <v>0</v>
      </c>
      <c r="E129" s="588">
        <f>'9.1. sz. mell '!E129+'9.2. sz. mell '!E129+'9.3.. sz. mell'!E129</f>
        <v>0</v>
      </c>
    </row>
    <row r="130" spans="1:5" s="101" customFormat="1" ht="12" customHeight="1">
      <c r="A130" s="453" t="s">
        <v>271</v>
      </c>
      <c r="B130" s="9" t="s">
        <v>522</v>
      </c>
      <c r="C130" s="314">
        <f>'9.1. sz. mell '!C130+'9.2. sz. mell '!C130+'9.3.. sz. mell'!C130</f>
        <v>0</v>
      </c>
      <c r="D130" s="314">
        <f>'9.1. sz. mell '!D130+'9.2. sz. mell '!D130+'9.3.. sz. mell'!D130</f>
        <v>0</v>
      </c>
      <c r="E130" s="314">
        <f>'9.1. sz. mell '!E130+'9.2. sz. mell '!E130+'9.3.. sz. mell'!E130</f>
        <v>0</v>
      </c>
    </row>
    <row r="131" spans="1:5" ht="12" customHeight="1">
      <c r="A131" s="453" t="s">
        <v>272</v>
      </c>
      <c r="B131" s="9" t="s">
        <v>462</v>
      </c>
      <c r="C131" s="313">
        <f>'9.1. sz. mell '!C131+'9.2. sz. mell '!C131+'9.3.. sz. mell'!C131</f>
        <v>0</v>
      </c>
      <c r="D131" s="313">
        <f>'9.1. sz. mell '!D131+'9.2. sz. mell '!D131+'9.3.. sz. mell'!D131</f>
        <v>0</v>
      </c>
      <c r="E131" s="313">
        <f>'9.1. sz. mell '!E131+'9.2. sz. mell '!E131+'9.3.. sz. mell'!E131</f>
        <v>0</v>
      </c>
    </row>
    <row r="132" spans="1:5" ht="12" customHeight="1" thickBot="1">
      <c r="A132" s="462" t="s">
        <v>273</v>
      </c>
      <c r="B132" s="7" t="s">
        <v>521</v>
      </c>
      <c r="C132" s="319">
        <f>'9.1. sz. mell '!C132+'9.2. sz. mell '!C132+'9.3.. sz. mell'!C132</f>
        <v>0</v>
      </c>
      <c r="D132" s="319">
        <f>'9.1. sz. mell '!D132+'9.2. sz. mell '!D132+'9.3.. sz. mell'!D132</f>
        <v>0</v>
      </c>
      <c r="E132" s="319">
        <f>'9.1. sz. mell '!E132+'9.2. sz. mell '!E132+'9.3.. sz. mell'!E132</f>
        <v>0</v>
      </c>
    </row>
    <row r="133" spans="1:5" ht="12" customHeight="1" thickBot="1">
      <c r="A133" s="32" t="s">
        <v>23</v>
      </c>
      <c r="B133" s="130" t="s">
        <v>455</v>
      </c>
      <c r="C133" s="588">
        <f>'9.1. sz. mell '!C133+'9.2. sz. mell '!C133+'9.3.. sz. mell'!C133</f>
        <v>0</v>
      </c>
      <c r="D133" s="588">
        <f>'9.1. sz. mell '!D133+'9.2. sz. mell '!D133+'9.3.. sz. mell'!D133</f>
        <v>0</v>
      </c>
      <c r="E133" s="588">
        <f>'9.1. sz. mell '!E133+'9.2. sz. mell '!E133+'9.3.. sz. mell'!E133</f>
        <v>0</v>
      </c>
    </row>
    <row r="134" spans="1:5" ht="12" customHeight="1">
      <c r="A134" s="453" t="s">
        <v>92</v>
      </c>
      <c r="B134" s="9" t="s">
        <v>464</v>
      </c>
      <c r="C134" s="314">
        <f>'9.1. sz. mell '!C134+'9.2. sz. mell '!C134+'9.3.. sz. mell'!C134</f>
        <v>0</v>
      </c>
      <c r="D134" s="314">
        <f>'9.1. sz. mell '!D134+'9.2. sz. mell '!D134+'9.3.. sz. mell'!D134</f>
        <v>0</v>
      </c>
      <c r="E134" s="314">
        <f>'9.1. sz. mell '!E134+'9.2. sz. mell '!E134+'9.3.. sz. mell'!E134</f>
        <v>0</v>
      </c>
    </row>
    <row r="135" spans="1:5" ht="12" customHeight="1">
      <c r="A135" s="453" t="s">
        <v>93</v>
      </c>
      <c r="B135" s="9" t="s">
        <v>456</v>
      </c>
      <c r="C135" s="313">
        <f>'9.1. sz. mell '!C135+'9.2. sz. mell '!C135+'9.3.. sz. mell'!C135</f>
        <v>0</v>
      </c>
      <c r="D135" s="313">
        <f>'9.1. sz. mell '!D135+'9.2. sz. mell '!D135+'9.3.. sz. mell'!D135</f>
        <v>0</v>
      </c>
      <c r="E135" s="313">
        <f>'9.1. sz. mell '!E135+'9.2. sz. mell '!E135+'9.3.. sz. mell'!E135</f>
        <v>0</v>
      </c>
    </row>
    <row r="136" spans="1:5" ht="12" customHeight="1">
      <c r="A136" s="453" t="s">
        <v>94</v>
      </c>
      <c r="B136" s="9" t="s">
        <v>457</v>
      </c>
      <c r="C136" s="313">
        <f>'9.1. sz. mell '!C136+'9.2. sz. mell '!C136+'9.3.. sz. mell'!C136</f>
        <v>0</v>
      </c>
      <c r="D136" s="313">
        <f>'9.1. sz. mell '!D136+'9.2. sz. mell '!D136+'9.3.. sz. mell'!D136</f>
        <v>0</v>
      </c>
      <c r="E136" s="313">
        <f>'9.1. sz. mell '!E136+'9.2. sz. mell '!E136+'9.3.. sz. mell'!E136</f>
        <v>0</v>
      </c>
    </row>
    <row r="137" spans="1:5" ht="12" customHeight="1">
      <c r="A137" s="453" t="s">
        <v>175</v>
      </c>
      <c r="B137" s="9" t="s">
        <v>520</v>
      </c>
      <c r="C137" s="313">
        <f>'9.1. sz. mell '!C137+'9.2. sz. mell '!C137+'9.3.. sz. mell'!C137</f>
        <v>0</v>
      </c>
      <c r="D137" s="313">
        <f>'9.1. sz. mell '!D137+'9.2. sz. mell '!D137+'9.3.. sz. mell'!D137</f>
        <v>0</v>
      </c>
      <c r="E137" s="313">
        <f>'9.1. sz. mell '!E137+'9.2. sz. mell '!E137+'9.3.. sz. mell'!E137</f>
        <v>0</v>
      </c>
    </row>
    <row r="138" spans="1:5" ht="12" customHeight="1">
      <c r="A138" s="453" t="s">
        <v>176</v>
      </c>
      <c r="B138" s="9" t="s">
        <v>459</v>
      </c>
      <c r="C138" s="313">
        <f>'9.1. sz. mell '!C138+'9.2. sz. mell '!C138+'9.3.. sz. mell'!C138</f>
        <v>0</v>
      </c>
      <c r="D138" s="313">
        <f>'9.1. sz. mell '!D138+'9.2. sz. mell '!D138+'9.3.. sz. mell'!D138</f>
        <v>0</v>
      </c>
      <c r="E138" s="313">
        <f>'9.1. sz. mell '!E138+'9.2. sz. mell '!E138+'9.3.. sz. mell'!E138</f>
        <v>0</v>
      </c>
    </row>
    <row r="139" spans="1:5" s="101" customFormat="1" ht="12" customHeight="1" thickBot="1">
      <c r="A139" s="462" t="s">
        <v>177</v>
      </c>
      <c r="B139" s="7" t="s">
        <v>460</v>
      </c>
      <c r="C139" s="319">
        <f>'9.1. sz. mell '!C139+'9.2. sz. mell '!C139+'9.3.. sz. mell'!C139</f>
        <v>0</v>
      </c>
      <c r="D139" s="319">
        <f>'9.1. sz. mell '!D139+'9.2. sz. mell '!D139+'9.3.. sz. mell'!D139</f>
        <v>0</v>
      </c>
      <c r="E139" s="319">
        <f>'9.1. sz. mell '!E139+'9.2. sz. mell '!E139+'9.3.. sz. mell'!E139</f>
        <v>0</v>
      </c>
    </row>
    <row r="140" spans="1:11" ht="12" customHeight="1" thickBot="1">
      <c r="A140" s="32" t="s">
        <v>24</v>
      </c>
      <c r="B140" s="130" t="s">
        <v>548</v>
      </c>
      <c r="C140" s="588">
        <f>'9.1. sz. mell '!C140+'9.2. sz. mell '!C140+'9.3.. sz. mell'!C140</f>
        <v>991369</v>
      </c>
      <c r="D140" s="588">
        <f>'9.1. sz. mell '!D140+'9.2. sz. mell '!D140+'9.3.. sz. mell'!D140</f>
        <v>0</v>
      </c>
      <c r="E140" s="588">
        <f>'9.1. sz. mell '!E140+'9.2. sz. mell '!E140+'9.3.. sz. mell'!E140</f>
        <v>991369</v>
      </c>
      <c r="K140" s="261"/>
    </row>
    <row r="141" spans="1:5" ht="12.75">
      <c r="A141" s="453" t="s">
        <v>95</v>
      </c>
      <c r="B141" s="9" t="s">
        <v>374</v>
      </c>
      <c r="C141" s="314">
        <f>'9.1. sz. mell '!C141+'9.2. sz. mell '!C141+'9.3.. sz. mell'!C141</f>
        <v>0</v>
      </c>
      <c r="D141" s="314">
        <f>'9.1. sz. mell '!D141+'9.2. sz. mell '!D141+'9.3.. sz. mell'!D141</f>
        <v>0</v>
      </c>
      <c r="E141" s="314">
        <f>'9.1. sz. mell '!E141+'9.2. sz. mell '!E141+'9.3.. sz. mell'!E141</f>
        <v>0</v>
      </c>
    </row>
    <row r="142" spans="1:5" ht="12" customHeight="1">
      <c r="A142" s="453" t="s">
        <v>96</v>
      </c>
      <c r="B142" s="9" t="s">
        <v>375</v>
      </c>
      <c r="C142" s="313">
        <f>'9.1. sz. mell '!C142+'9.2. sz. mell '!C142+'9.3.. sz. mell'!C142</f>
        <v>991369</v>
      </c>
      <c r="D142" s="313">
        <f>'9.1. sz. mell '!D142+'9.2. sz. mell '!D142+'9.3.. sz. mell'!D142</f>
        <v>0</v>
      </c>
      <c r="E142" s="313">
        <f>'9.1. sz. mell '!E142+'9.2. sz. mell '!E142+'9.3.. sz. mell'!E142</f>
        <v>991369</v>
      </c>
    </row>
    <row r="143" spans="1:5" ht="12" customHeight="1">
      <c r="A143" s="453" t="s">
        <v>291</v>
      </c>
      <c r="B143" s="9" t="s">
        <v>547</v>
      </c>
      <c r="C143" s="313">
        <f>'9.1. sz. mell '!C143+'9.2. sz. mell '!C143+'9.3.. sz. mell'!C143</f>
        <v>0</v>
      </c>
      <c r="D143" s="313">
        <f>'9.1. sz. mell '!D143+'9.2. sz. mell '!D143+'9.3.. sz. mell'!D143</f>
        <v>0</v>
      </c>
      <c r="E143" s="313">
        <f>'9.1. sz. mell '!E143+'9.2. sz. mell '!E143+'9.3.. sz. mell'!E143</f>
        <v>0</v>
      </c>
    </row>
    <row r="144" spans="1:5" s="101" customFormat="1" ht="12" customHeight="1">
      <c r="A144" s="453" t="s">
        <v>292</v>
      </c>
      <c r="B144" s="9" t="s">
        <v>469</v>
      </c>
      <c r="C144" s="313">
        <f>'9.1. sz. mell '!C144+'9.2. sz. mell '!C144+'9.3.. sz. mell'!C144</f>
        <v>0</v>
      </c>
      <c r="D144" s="313">
        <f>'9.1. sz. mell '!D144+'9.2. sz. mell '!D144+'9.3.. sz. mell'!D144</f>
        <v>0</v>
      </c>
      <c r="E144" s="313">
        <f>'9.1. sz. mell '!E144+'9.2. sz. mell '!E144+'9.3.. sz. mell'!E144</f>
        <v>0</v>
      </c>
    </row>
    <row r="145" spans="1:5" s="101" customFormat="1" ht="12" customHeight="1" thickBot="1">
      <c r="A145" s="462" t="s">
        <v>293</v>
      </c>
      <c r="B145" s="7" t="s">
        <v>394</v>
      </c>
      <c r="C145" s="319">
        <f>'9.1. sz. mell '!C145+'9.2. sz. mell '!C145+'9.3.. sz. mell'!C145</f>
        <v>0</v>
      </c>
      <c r="D145" s="319">
        <f>'9.1. sz. mell '!D145+'9.2. sz. mell '!D145+'9.3.. sz. mell'!D145</f>
        <v>0</v>
      </c>
      <c r="E145" s="319">
        <f>'9.1. sz. mell '!E145+'9.2. sz. mell '!E145+'9.3.. sz. mell'!E145</f>
        <v>0</v>
      </c>
    </row>
    <row r="146" spans="1:5" s="101" customFormat="1" ht="12" customHeight="1" thickBot="1">
      <c r="A146" s="32" t="s">
        <v>25</v>
      </c>
      <c r="B146" s="130" t="s">
        <v>470</v>
      </c>
      <c r="C146" s="588">
        <f>'9.1. sz. mell '!C146+'9.2. sz. mell '!C146+'9.3.. sz. mell'!C146</f>
        <v>0</v>
      </c>
      <c r="D146" s="588">
        <f>'9.1. sz. mell '!D146+'9.2. sz. mell '!D146+'9.3.. sz. mell'!D146</f>
        <v>0</v>
      </c>
      <c r="E146" s="588">
        <f>'9.1. sz. mell '!E146+'9.2. sz. mell '!E146+'9.3.. sz. mell'!E146</f>
        <v>0</v>
      </c>
    </row>
    <row r="147" spans="1:5" s="101" customFormat="1" ht="12" customHeight="1">
      <c r="A147" s="453" t="s">
        <v>97</v>
      </c>
      <c r="B147" s="9" t="s">
        <v>465</v>
      </c>
      <c r="C147" s="314">
        <f>'9.1. sz. mell '!C147+'9.2. sz. mell '!C147+'9.3.. sz. mell'!C147</f>
        <v>0</v>
      </c>
      <c r="D147" s="314">
        <f>'9.1. sz. mell '!D147+'9.2. sz. mell '!D147+'9.3.. sz. mell'!D147</f>
        <v>0</v>
      </c>
      <c r="E147" s="314">
        <f>'9.1. sz. mell '!E147+'9.2. sz. mell '!E147+'9.3.. sz. mell'!E147</f>
        <v>0</v>
      </c>
    </row>
    <row r="148" spans="1:5" s="101" customFormat="1" ht="12" customHeight="1">
      <c r="A148" s="453" t="s">
        <v>98</v>
      </c>
      <c r="B148" s="9" t="s">
        <v>472</v>
      </c>
      <c r="C148" s="313">
        <f>'9.1. sz. mell '!C148+'9.2. sz. mell '!C148+'9.3.. sz. mell'!C148</f>
        <v>0</v>
      </c>
      <c r="D148" s="313">
        <f>'9.1. sz. mell '!D148+'9.2. sz. mell '!D148+'9.3.. sz. mell'!D148</f>
        <v>0</v>
      </c>
      <c r="E148" s="313">
        <f>'9.1. sz. mell '!E148+'9.2. sz. mell '!E148+'9.3.. sz. mell'!E148</f>
        <v>0</v>
      </c>
    </row>
    <row r="149" spans="1:5" s="101" customFormat="1" ht="12" customHeight="1">
      <c r="A149" s="453" t="s">
        <v>303</v>
      </c>
      <c r="B149" s="9" t="s">
        <v>467</v>
      </c>
      <c r="C149" s="313">
        <f>'9.1. sz. mell '!C149+'9.2. sz. mell '!C149+'9.3.. sz. mell'!C149</f>
        <v>0</v>
      </c>
      <c r="D149" s="313">
        <f>'9.1. sz. mell '!D149+'9.2. sz. mell '!D149+'9.3.. sz. mell'!D149</f>
        <v>0</v>
      </c>
      <c r="E149" s="313">
        <f>'9.1. sz. mell '!E149+'9.2. sz. mell '!E149+'9.3.. sz. mell'!E149</f>
        <v>0</v>
      </c>
    </row>
    <row r="150" spans="1:5" s="101" customFormat="1" ht="12" customHeight="1">
      <c r="A150" s="453" t="s">
        <v>304</v>
      </c>
      <c r="B150" s="9" t="s">
        <v>523</v>
      </c>
      <c r="C150" s="313">
        <f>'9.1. sz. mell '!C150+'9.2. sz. mell '!C150+'9.3.. sz. mell'!C150</f>
        <v>0</v>
      </c>
      <c r="D150" s="313">
        <f>'9.1. sz. mell '!D150+'9.2. sz. mell '!D150+'9.3.. sz. mell'!D150</f>
        <v>0</v>
      </c>
      <c r="E150" s="313">
        <f>'9.1. sz. mell '!E150+'9.2. sz. mell '!E150+'9.3.. sz. mell'!E150</f>
        <v>0</v>
      </c>
    </row>
    <row r="151" spans="1:5" ht="12.75" customHeight="1" thickBot="1">
      <c r="A151" s="462" t="s">
        <v>471</v>
      </c>
      <c r="B151" s="7" t="s">
        <v>474</v>
      </c>
      <c r="C151" s="319">
        <f>'9.1. sz. mell '!C151+'9.2. sz. mell '!C151+'9.3.. sz. mell'!C151</f>
        <v>0</v>
      </c>
      <c r="D151" s="319">
        <f>'9.1. sz. mell '!D151+'9.2. sz. mell '!D151+'9.3.. sz. mell'!D151</f>
        <v>0</v>
      </c>
      <c r="E151" s="319">
        <f>'9.1. sz. mell '!E151+'9.2. sz. mell '!E151+'9.3.. sz. mell'!E151</f>
        <v>0</v>
      </c>
    </row>
    <row r="152" spans="1:5" ht="12.75" customHeight="1" thickBot="1">
      <c r="A152" s="508" t="s">
        <v>26</v>
      </c>
      <c r="B152" s="130" t="s">
        <v>475</v>
      </c>
      <c r="C152" s="588">
        <f>'9.1. sz. mell '!C152+'9.2. sz. mell '!C152+'9.3.. sz. mell'!C152</f>
        <v>0</v>
      </c>
      <c r="D152" s="588">
        <f>'9.1. sz. mell '!D152+'9.2. sz. mell '!D152+'9.3.. sz. mell'!D152</f>
        <v>0</v>
      </c>
      <c r="E152" s="588">
        <f>'9.1. sz. mell '!E152+'9.2. sz. mell '!E152+'9.3.. sz. mell'!E152</f>
        <v>0</v>
      </c>
    </row>
    <row r="153" spans="1:5" ht="12.75" customHeight="1" thickBot="1">
      <c r="A153" s="508" t="s">
        <v>27</v>
      </c>
      <c r="B153" s="130" t="s">
        <v>476</v>
      </c>
      <c r="C153" s="588">
        <f>'9.1. sz. mell '!C153+'9.2. sz. mell '!C153+'9.3.. sz. mell'!C153</f>
        <v>0</v>
      </c>
      <c r="D153" s="588">
        <f>'9.1. sz. mell '!D153+'9.2. sz. mell '!D153+'9.3.. sz. mell'!D153</f>
        <v>0</v>
      </c>
      <c r="E153" s="588">
        <f>'9.1. sz. mell '!E153+'9.2. sz. mell '!E153+'9.3.. sz. mell'!E153</f>
        <v>0</v>
      </c>
    </row>
    <row r="154" spans="1:5" ht="12" customHeight="1" thickBot="1">
      <c r="A154" s="32" t="s">
        <v>28</v>
      </c>
      <c r="B154" s="130" t="s">
        <v>478</v>
      </c>
      <c r="C154" s="314">
        <f>'9.1. sz. mell '!C154+'9.2. sz. mell '!C154+'9.3.. sz. mell'!C154</f>
        <v>991369</v>
      </c>
      <c r="D154" s="314">
        <f>'9.1. sz. mell '!D154+'9.2. sz. mell '!D154+'9.3.. sz. mell'!D154</f>
        <v>0</v>
      </c>
      <c r="E154" s="314">
        <f>'9.1. sz. mell '!E154+'9.2. sz. mell '!E154+'9.3.. sz. mell'!E154</f>
        <v>991369</v>
      </c>
    </row>
    <row r="155" spans="1:5" ht="15" customHeight="1" thickBot="1">
      <c r="A155" s="464" t="s">
        <v>29</v>
      </c>
      <c r="B155" s="398" t="s">
        <v>477</v>
      </c>
      <c r="C155" s="445">
        <f>+C128+C154</f>
        <v>136267557</v>
      </c>
      <c r="D155" s="445">
        <f>+D128+D154</f>
        <v>19435907</v>
      </c>
      <c r="E155" s="445">
        <f>+E128+E154</f>
        <v>155703464</v>
      </c>
    </row>
    <row r="156" spans="1:5" ht="13.5" thickBot="1">
      <c r="A156" s="406"/>
      <c r="B156" s="407"/>
      <c r="C156" s="408"/>
      <c r="D156" s="408"/>
      <c r="E156" s="408"/>
    </row>
    <row r="157" spans="1:5" ht="15" customHeight="1" thickBot="1">
      <c r="A157" s="259" t="s">
        <v>524</v>
      </c>
      <c r="B157" s="260"/>
      <c r="C157" s="127">
        <v>2</v>
      </c>
      <c r="D157" s="127">
        <v>2</v>
      </c>
      <c r="E157" s="127">
        <v>2</v>
      </c>
    </row>
    <row r="158" spans="1:5" ht="14.25" customHeight="1" thickBot="1">
      <c r="A158" s="259" t="s">
        <v>206</v>
      </c>
      <c r="B158" s="260"/>
      <c r="C158" s="127">
        <v>5</v>
      </c>
      <c r="D158" s="127">
        <v>5</v>
      </c>
      <c r="E158" s="127">
        <v>5</v>
      </c>
    </row>
    <row r="161" ht="25.5">
      <c r="B161" s="701" t="s">
        <v>620</v>
      </c>
    </row>
  </sheetData>
  <sheetProtection formatCells="0"/>
  <mergeCells count="4">
    <mergeCell ref="B2:D2"/>
    <mergeCell ref="B3:D3"/>
    <mergeCell ref="C1:E1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F66" sqref="F66"/>
    </sheetView>
  </sheetViews>
  <sheetFormatPr defaultColWidth="9.00390625" defaultRowHeight="12.75"/>
  <cols>
    <col min="1" max="1" width="19.50390625" style="409" customWidth="1"/>
    <col min="2" max="2" width="67.50390625" style="410" customWidth="1"/>
    <col min="3" max="3" width="13.50390625" style="411" customWidth="1"/>
    <col min="4" max="4" width="12.375" style="3" customWidth="1"/>
    <col min="5" max="5" width="14.50390625" style="3" customWidth="1"/>
    <col min="6" max="16384" width="9.375" style="3" customWidth="1"/>
  </cols>
  <sheetData>
    <row r="1" spans="1:5" s="2" customFormat="1" ht="16.5" customHeight="1" thickBot="1">
      <c r="A1" s="236"/>
      <c r="B1" s="238"/>
      <c r="C1" s="671" t="s">
        <v>606</v>
      </c>
      <c r="D1" s="671"/>
      <c r="E1" s="671"/>
    </row>
    <row r="2" spans="1:5" s="97" customFormat="1" ht="21" customHeight="1">
      <c r="A2" s="426" t="s">
        <v>62</v>
      </c>
      <c r="B2" s="665" t="s">
        <v>228</v>
      </c>
      <c r="C2" s="666"/>
      <c r="D2" s="667"/>
      <c r="E2" s="371" t="s">
        <v>55</v>
      </c>
    </row>
    <row r="3" spans="1:5" s="97" customFormat="1" ht="16.5" thickBot="1">
      <c r="A3" s="239" t="s">
        <v>203</v>
      </c>
      <c r="B3" s="668" t="s">
        <v>434</v>
      </c>
      <c r="C3" s="669"/>
      <c r="D3" s="670"/>
      <c r="E3" s="507" t="s">
        <v>60</v>
      </c>
    </row>
    <row r="4" spans="1:5" s="98" customFormat="1" ht="15.75" customHeight="1" thickBot="1">
      <c r="A4" s="240"/>
      <c r="B4" s="240"/>
      <c r="C4" s="673" t="str">
        <f>'9. sz. mell'!C4</f>
        <v>Forintban!</v>
      </c>
      <c r="D4" s="673"/>
      <c r="E4" s="673"/>
    </row>
    <row r="5" spans="1:5" ht="36.75" thickBot="1">
      <c r="A5" s="427" t="s">
        <v>205</v>
      </c>
      <c r="B5" s="242" t="s">
        <v>570</v>
      </c>
      <c r="C5" s="243" t="str">
        <f>'9. sz. mell'!C5</f>
        <v>2018 évi Előirányzat</v>
      </c>
      <c r="D5" s="243" t="str">
        <f>'9. sz. mell'!D5</f>
        <v>2.sz módosítás</v>
      </c>
      <c r="E5" s="243" t="str">
        <f>'9. sz. mell'!E5</f>
        <v>2018 módosított előirányzat</v>
      </c>
    </row>
    <row r="6" spans="1:5" s="71" customFormat="1" ht="12.75" customHeight="1" thickBot="1">
      <c r="A6" s="205"/>
      <c r="B6" s="206" t="s">
        <v>498</v>
      </c>
      <c r="C6" s="207" t="s">
        <v>499</v>
      </c>
      <c r="D6" s="207" t="s">
        <v>500</v>
      </c>
      <c r="E6" s="207" t="s">
        <v>502</v>
      </c>
    </row>
    <row r="7" spans="1:5" s="71" customFormat="1" ht="15.75" customHeight="1" thickBot="1">
      <c r="A7" s="244"/>
      <c r="B7" s="245" t="s">
        <v>57</v>
      </c>
      <c r="C7" s="372"/>
      <c r="D7" s="372"/>
      <c r="E7" s="372"/>
    </row>
    <row r="8" spans="1:5" s="71" customFormat="1" ht="12" customHeight="1" thickBot="1">
      <c r="A8" s="32" t="s">
        <v>19</v>
      </c>
      <c r="B8" s="21" t="s">
        <v>255</v>
      </c>
      <c r="C8" s="311">
        <f>+C9+C10+C11+C12+C13+C14</f>
        <v>24785220</v>
      </c>
      <c r="D8" s="311">
        <f>+D9+D10+D11+D12+D13+D14</f>
        <v>4773320</v>
      </c>
      <c r="E8" s="311">
        <f>+E9+E10+E11+E12+E13+E14</f>
        <v>29558540</v>
      </c>
    </row>
    <row r="9" spans="1:5" s="99" customFormat="1" ht="12" customHeight="1">
      <c r="A9" s="453" t="s">
        <v>99</v>
      </c>
      <c r="B9" s="435" t="s">
        <v>256</v>
      </c>
      <c r="C9" s="314">
        <f>'1.1.sz.mell '!C6</f>
        <v>17981580</v>
      </c>
      <c r="D9" s="314">
        <f>'1.1.sz.mell '!D6</f>
        <v>635200</v>
      </c>
      <c r="E9" s="314">
        <f>'1.1.sz.mell '!E6</f>
        <v>18616780</v>
      </c>
    </row>
    <row r="10" spans="1:5" s="100" customFormat="1" ht="12" customHeight="1">
      <c r="A10" s="454" t="s">
        <v>100</v>
      </c>
      <c r="B10" s="436" t="s">
        <v>257</v>
      </c>
      <c r="C10" s="314">
        <f>'1.1.sz.mell '!C7</f>
        <v>0</v>
      </c>
      <c r="D10" s="314">
        <f>'1.1.sz.mell '!D7</f>
        <v>0</v>
      </c>
      <c r="E10" s="314">
        <f>'1.1.sz.mell '!E7</f>
        <v>0</v>
      </c>
    </row>
    <row r="11" spans="1:5" s="100" customFormat="1" ht="12" customHeight="1">
      <c r="A11" s="454" t="s">
        <v>101</v>
      </c>
      <c r="B11" s="436" t="s">
        <v>557</v>
      </c>
      <c r="C11" s="314">
        <f>'1.1.sz.mell '!C8</f>
        <v>4418440</v>
      </c>
      <c r="D11" s="314">
        <f>'1.1.sz.mell '!D8</f>
        <v>0</v>
      </c>
      <c r="E11" s="314">
        <f>'1.1.sz.mell '!E8</f>
        <v>4418440</v>
      </c>
    </row>
    <row r="12" spans="1:5" s="100" customFormat="1" ht="12" customHeight="1">
      <c r="A12" s="454" t="s">
        <v>102</v>
      </c>
      <c r="B12" s="436" t="s">
        <v>259</v>
      </c>
      <c r="C12" s="314">
        <f>'1.1.sz.mell '!C9</f>
        <v>1800000</v>
      </c>
      <c r="D12" s="314">
        <f>'1.1.sz.mell '!D9</f>
        <v>0</v>
      </c>
      <c r="E12" s="314">
        <f>'1.1.sz.mell '!E9</f>
        <v>1800000</v>
      </c>
    </row>
    <row r="13" spans="1:5" s="100" customFormat="1" ht="12" customHeight="1">
      <c r="A13" s="454" t="s">
        <v>148</v>
      </c>
      <c r="B13" s="436" t="s">
        <v>511</v>
      </c>
      <c r="C13" s="314">
        <f>'1.1.sz.mell '!C10</f>
        <v>585200</v>
      </c>
      <c r="D13" s="314">
        <f>'1.1.sz.mell '!D10</f>
        <v>4138120</v>
      </c>
      <c r="E13" s="314">
        <f>'1.1.sz.mell '!E10</f>
        <v>4723320</v>
      </c>
    </row>
    <row r="14" spans="1:5" s="99" customFormat="1" ht="12" customHeight="1" thickBot="1">
      <c r="A14" s="455" t="s">
        <v>103</v>
      </c>
      <c r="B14" s="437" t="s">
        <v>438</v>
      </c>
      <c r="C14" s="314">
        <f>'1.1.sz.mell '!C11</f>
        <v>0</v>
      </c>
      <c r="D14" s="314">
        <f>'1.1.sz.mell '!D11</f>
        <v>0</v>
      </c>
      <c r="E14" s="314">
        <f>'1.1.sz.mell '!E11</f>
        <v>0</v>
      </c>
    </row>
    <row r="15" spans="1:5" s="99" customFormat="1" ht="12" customHeight="1" thickBot="1">
      <c r="A15" s="32" t="s">
        <v>20</v>
      </c>
      <c r="B15" s="306" t="s">
        <v>260</v>
      </c>
      <c r="C15" s="311">
        <f>+C16+C17+C18+C19+C20</f>
        <v>5148989</v>
      </c>
      <c r="D15" s="311">
        <f>+D16+D17+D18+D19+D20</f>
        <v>5530740</v>
      </c>
      <c r="E15" s="311">
        <f>+E16+E17+E18+E19+E20</f>
        <v>10679729</v>
      </c>
    </row>
    <row r="16" spans="1:5" s="99" customFormat="1" ht="12" customHeight="1">
      <c r="A16" s="453" t="s">
        <v>105</v>
      </c>
      <c r="B16" s="435" t="s">
        <v>261</v>
      </c>
      <c r="C16" s="314">
        <f>'1.1.sz.mell '!C13</f>
        <v>0</v>
      </c>
      <c r="D16" s="314">
        <f>'1.1.sz.mell '!D13</f>
        <v>0</v>
      </c>
      <c r="E16" s="314">
        <f>'1.1.sz.mell '!E13</f>
        <v>0</v>
      </c>
    </row>
    <row r="17" spans="1:5" s="99" customFormat="1" ht="12" customHeight="1">
      <c r="A17" s="454" t="s">
        <v>106</v>
      </c>
      <c r="B17" s="436" t="s">
        <v>262</v>
      </c>
      <c r="C17" s="314">
        <f>'1.1.sz.mell '!C14</f>
        <v>0</v>
      </c>
      <c r="D17" s="314">
        <f>'1.1.sz.mell '!D14</f>
        <v>0</v>
      </c>
      <c r="E17" s="314">
        <f>'1.1.sz.mell '!E14</f>
        <v>0</v>
      </c>
    </row>
    <row r="18" spans="1:5" s="99" customFormat="1" ht="12" customHeight="1">
      <c r="A18" s="454" t="s">
        <v>107</v>
      </c>
      <c r="B18" s="436" t="s">
        <v>427</v>
      </c>
      <c r="C18" s="314">
        <f>'1.1.sz.mell '!C15</f>
        <v>0</v>
      </c>
      <c r="D18" s="314">
        <f>'1.1.sz.mell '!D15</f>
        <v>0</v>
      </c>
      <c r="E18" s="314">
        <f>'1.1.sz.mell '!E15</f>
        <v>0</v>
      </c>
    </row>
    <row r="19" spans="1:5" s="99" customFormat="1" ht="12" customHeight="1">
      <c r="A19" s="454" t="s">
        <v>108</v>
      </c>
      <c r="B19" s="436" t="s">
        <v>428</v>
      </c>
      <c r="C19" s="314">
        <f>'1.1.sz.mell '!C16</f>
        <v>0</v>
      </c>
      <c r="D19" s="314">
        <f>'1.1.sz.mell '!D16</f>
        <v>0</v>
      </c>
      <c r="E19" s="314">
        <f>'1.1.sz.mell '!E16</f>
        <v>0</v>
      </c>
    </row>
    <row r="20" spans="1:5" s="99" customFormat="1" ht="12" customHeight="1">
      <c r="A20" s="454" t="s">
        <v>109</v>
      </c>
      <c r="B20" s="436" t="s">
        <v>263</v>
      </c>
      <c r="C20" s="314">
        <f>'1.1.sz.mell '!C17</f>
        <v>5148989</v>
      </c>
      <c r="D20" s="314">
        <f>'1.1.sz.mell '!D17</f>
        <v>5530740</v>
      </c>
      <c r="E20" s="314">
        <f>'1.1.sz.mell '!E17</f>
        <v>10679729</v>
      </c>
    </row>
    <row r="21" spans="1:5" s="100" customFormat="1" ht="12" customHeight="1" thickBot="1">
      <c r="A21" s="455" t="s">
        <v>117</v>
      </c>
      <c r="B21" s="437" t="s">
        <v>264</v>
      </c>
      <c r="C21" s="314">
        <f>'1.1.sz.mell '!C18</f>
        <v>3170000</v>
      </c>
      <c r="D21" s="314">
        <f>'1.1.sz.mell '!D18</f>
        <v>0</v>
      </c>
      <c r="E21" s="314">
        <f>'1.1.sz.mell '!E18</f>
        <v>3170000</v>
      </c>
    </row>
    <row r="22" spans="1:5" s="100" customFormat="1" ht="12" customHeight="1" thickBot="1">
      <c r="A22" s="32" t="s">
        <v>21</v>
      </c>
      <c r="B22" s="21" t="s">
        <v>265</v>
      </c>
      <c r="C22" s="311">
        <f>+C23+C24+C25+C26+C27</f>
        <v>5534363</v>
      </c>
      <c r="D22" s="311">
        <f>+D23+D24+D25+D26+D27</f>
        <v>8937849</v>
      </c>
      <c r="E22" s="311">
        <f>+E23+E24+E25+E26+E27</f>
        <v>14472212</v>
      </c>
    </row>
    <row r="23" spans="1:5" s="100" customFormat="1" ht="12" customHeight="1">
      <c r="A23" s="453" t="s">
        <v>88</v>
      </c>
      <c r="B23" s="435" t="s">
        <v>266</v>
      </c>
      <c r="C23" s="314">
        <f>'1.1.sz.mell '!C20</f>
        <v>0</v>
      </c>
      <c r="D23" s="314">
        <f>'1.1.sz.mell '!D20</f>
        <v>0</v>
      </c>
      <c r="E23" s="314">
        <f>'1.1.sz.mell '!E20</f>
        <v>0</v>
      </c>
    </row>
    <row r="24" spans="1:5" s="99" customFormat="1" ht="12" customHeight="1">
      <c r="A24" s="454" t="s">
        <v>89</v>
      </c>
      <c r="B24" s="436" t="s">
        <v>267</v>
      </c>
      <c r="C24" s="314">
        <f>'1.1.sz.mell '!C21</f>
        <v>0</v>
      </c>
      <c r="D24" s="314">
        <f>'1.1.sz.mell '!D21</f>
        <v>0</v>
      </c>
      <c r="E24" s="314">
        <f>'1.1.sz.mell '!E21</f>
        <v>0</v>
      </c>
    </row>
    <row r="25" spans="1:5" s="100" customFormat="1" ht="12" customHeight="1">
      <c r="A25" s="454" t="s">
        <v>90</v>
      </c>
      <c r="B25" s="436" t="s">
        <v>429</v>
      </c>
      <c r="C25" s="314">
        <f>'1.1.sz.mell '!C22</f>
        <v>0</v>
      </c>
      <c r="D25" s="314">
        <f>'1.1.sz.mell '!D22</f>
        <v>0</v>
      </c>
      <c r="E25" s="314">
        <f>'1.1.sz.mell '!E22</f>
        <v>0</v>
      </c>
    </row>
    <row r="26" spans="1:5" s="100" customFormat="1" ht="12" customHeight="1">
      <c r="A26" s="454" t="s">
        <v>91</v>
      </c>
      <c r="B26" s="436" t="s">
        <v>430</v>
      </c>
      <c r="C26" s="314">
        <f>'1.1.sz.mell '!C23</f>
        <v>0</v>
      </c>
      <c r="D26" s="314">
        <f>'1.1.sz.mell '!D23</f>
        <v>0</v>
      </c>
      <c r="E26" s="314">
        <f>'1.1.sz.mell '!E23</f>
        <v>0</v>
      </c>
    </row>
    <row r="27" spans="1:5" s="100" customFormat="1" ht="12" customHeight="1">
      <c r="A27" s="454" t="s">
        <v>171</v>
      </c>
      <c r="B27" s="436" t="s">
        <v>268</v>
      </c>
      <c r="C27" s="314">
        <f>'1.1.sz.mell '!C24</f>
        <v>5534363</v>
      </c>
      <c r="D27" s="314">
        <f>'1.1.sz.mell '!D24</f>
        <v>8937849</v>
      </c>
      <c r="E27" s="314">
        <f>'1.1.sz.mell '!E24</f>
        <v>14472212</v>
      </c>
    </row>
    <row r="28" spans="1:5" s="100" customFormat="1" ht="12" customHeight="1" thickBot="1">
      <c r="A28" s="455" t="s">
        <v>172</v>
      </c>
      <c r="B28" s="437" t="s">
        <v>269</v>
      </c>
      <c r="C28" s="314">
        <f>'1.1.sz.mell '!C25</f>
        <v>5534363</v>
      </c>
      <c r="D28" s="314">
        <f>'1.1.sz.mell '!D25</f>
        <v>0</v>
      </c>
      <c r="E28" s="314">
        <f>'1.1.sz.mell '!E25</f>
        <v>5534363</v>
      </c>
    </row>
    <row r="29" spans="1:5" s="100" customFormat="1" ht="12" customHeight="1" thickBot="1">
      <c r="A29" s="32" t="s">
        <v>173</v>
      </c>
      <c r="B29" s="21" t="s">
        <v>567</v>
      </c>
      <c r="C29" s="317">
        <f>SUM(C30:C36)</f>
        <v>6460000</v>
      </c>
      <c r="D29" s="317">
        <f>SUM(D30:D36)</f>
        <v>0</v>
      </c>
      <c r="E29" s="317">
        <f>SUM(E30:E36)</f>
        <v>6460000</v>
      </c>
    </row>
    <row r="30" spans="1:5" s="100" customFormat="1" ht="12" customHeight="1">
      <c r="A30" s="453" t="s">
        <v>271</v>
      </c>
      <c r="B30" s="435" t="s">
        <v>562</v>
      </c>
      <c r="C30" s="314">
        <f>'1.1.sz.mell '!C27</f>
        <v>2050000</v>
      </c>
      <c r="D30" s="314">
        <f>'1.1.sz.mell '!D27</f>
        <v>0</v>
      </c>
      <c r="E30" s="314">
        <f>'1.1.sz.mell '!E27</f>
        <v>2050000</v>
      </c>
    </row>
    <row r="31" spans="1:5" s="100" customFormat="1" ht="12" customHeight="1">
      <c r="A31" s="454" t="s">
        <v>272</v>
      </c>
      <c r="B31" s="436" t="s">
        <v>563</v>
      </c>
      <c r="C31" s="314">
        <f>'1.1.sz.mell '!C28</f>
        <v>0</v>
      </c>
      <c r="D31" s="314">
        <f>'1.1.sz.mell '!D28</f>
        <v>0</v>
      </c>
      <c r="E31" s="314">
        <f>'1.1.sz.mell '!E28</f>
        <v>0</v>
      </c>
    </row>
    <row r="32" spans="1:5" s="100" customFormat="1" ht="12" customHeight="1">
      <c r="A32" s="454" t="s">
        <v>273</v>
      </c>
      <c r="B32" s="436" t="s">
        <v>564</v>
      </c>
      <c r="C32" s="314">
        <f>'1.1.sz.mell '!C29</f>
        <v>3000000</v>
      </c>
      <c r="D32" s="314">
        <f>'1.1.sz.mell '!D29</f>
        <v>0</v>
      </c>
      <c r="E32" s="314">
        <f>'1.1.sz.mell '!E29</f>
        <v>3000000</v>
      </c>
    </row>
    <row r="33" spans="1:5" s="100" customFormat="1" ht="12" customHeight="1">
      <c r="A33" s="454" t="s">
        <v>274</v>
      </c>
      <c r="B33" s="436" t="s">
        <v>565</v>
      </c>
      <c r="C33" s="314">
        <f>'1.1.sz.mell '!C30</f>
        <v>10000</v>
      </c>
      <c r="D33" s="314">
        <f>'1.1.sz.mell '!D30</f>
        <v>0</v>
      </c>
      <c r="E33" s="314">
        <f>'1.1.sz.mell '!E30</f>
        <v>10000</v>
      </c>
    </row>
    <row r="34" spans="1:5" s="100" customFormat="1" ht="12" customHeight="1">
      <c r="A34" s="454" t="s">
        <v>559</v>
      </c>
      <c r="B34" s="436" t="s">
        <v>275</v>
      </c>
      <c r="C34" s="314">
        <f>'1.1.sz.mell '!C31</f>
        <v>1300000</v>
      </c>
      <c r="D34" s="314">
        <f>'1.1.sz.mell '!D31</f>
        <v>0</v>
      </c>
      <c r="E34" s="314">
        <f>'1.1.sz.mell '!E31</f>
        <v>1300000</v>
      </c>
    </row>
    <row r="35" spans="1:5" s="100" customFormat="1" ht="12" customHeight="1">
      <c r="A35" s="454" t="s">
        <v>560</v>
      </c>
      <c r="B35" s="436" t="s">
        <v>276</v>
      </c>
      <c r="C35" s="314">
        <f>'1.1.sz.mell '!C32</f>
        <v>0</v>
      </c>
      <c r="D35" s="314">
        <f>'1.1.sz.mell '!D32</f>
        <v>0</v>
      </c>
      <c r="E35" s="314">
        <f>'1.1.sz.mell '!E32</f>
        <v>0</v>
      </c>
    </row>
    <row r="36" spans="1:5" s="100" customFormat="1" ht="12" customHeight="1" thickBot="1">
      <c r="A36" s="455" t="s">
        <v>561</v>
      </c>
      <c r="B36" s="532" t="s">
        <v>277</v>
      </c>
      <c r="C36" s="314">
        <f>'1.1.sz.mell '!C33</f>
        <v>100000</v>
      </c>
      <c r="D36" s="314">
        <f>'1.1.sz.mell '!D33</f>
        <v>0</v>
      </c>
      <c r="E36" s="314">
        <f>'1.1.sz.mell '!E33</f>
        <v>100000</v>
      </c>
    </row>
    <row r="37" spans="1:5" s="100" customFormat="1" ht="12" customHeight="1" thickBot="1">
      <c r="A37" s="32" t="s">
        <v>23</v>
      </c>
      <c r="B37" s="21" t="s">
        <v>439</v>
      </c>
      <c r="C37" s="311">
        <f>SUM(C38:C48)</f>
        <v>6051000</v>
      </c>
      <c r="D37" s="311">
        <f>SUM(D38:D48)</f>
        <v>163884</v>
      </c>
      <c r="E37" s="311">
        <f>SUM(E38:E48)</f>
        <v>6214884</v>
      </c>
    </row>
    <row r="38" spans="1:5" s="100" customFormat="1" ht="12" customHeight="1">
      <c r="A38" s="453" t="s">
        <v>92</v>
      </c>
      <c r="B38" s="435" t="s">
        <v>280</v>
      </c>
      <c r="C38" s="314">
        <f>'1.1.sz.mell '!C35</f>
        <v>0</v>
      </c>
      <c r="D38" s="314">
        <f>'1.1.sz.mell '!D35</f>
        <v>0</v>
      </c>
      <c r="E38" s="314">
        <f>'1.1.sz.mell '!E35</f>
        <v>0</v>
      </c>
    </row>
    <row r="39" spans="1:5" s="100" customFormat="1" ht="12" customHeight="1">
      <c r="A39" s="454" t="s">
        <v>93</v>
      </c>
      <c r="B39" s="436" t="s">
        <v>281</v>
      </c>
      <c r="C39" s="314">
        <f>'1.1.sz.mell '!C36</f>
        <v>8000</v>
      </c>
      <c r="D39" s="314">
        <f>'1.1.sz.mell '!D36</f>
        <v>0</v>
      </c>
      <c r="E39" s="314">
        <f>'1.1.sz.mell '!E36</f>
        <v>8000</v>
      </c>
    </row>
    <row r="40" spans="1:5" s="100" customFormat="1" ht="12" customHeight="1">
      <c r="A40" s="454" t="s">
        <v>94</v>
      </c>
      <c r="B40" s="436" t="s">
        <v>282</v>
      </c>
      <c r="C40" s="314">
        <f>'1.1.sz.mell '!C37</f>
        <v>40000</v>
      </c>
      <c r="D40" s="314">
        <f>'1.1.sz.mell '!D37</f>
        <v>0</v>
      </c>
      <c r="E40" s="314">
        <f>'1.1.sz.mell '!E37</f>
        <v>40000</v>
      </c>
    </row>
    <row r="41" spans="1:5" s="100" customFormat="1" ht="12" customHeight="1">
      <c r="A41" s="454" t="s">
        <v>175</v>
      </c>
      <c r="B41" s="436" t="s">
        <v>283</v>
      </c>
      <c r="C41" s="314">
        <f>'1.1.sz.mell '!C38</f>
        <v>5398000</v>
      </c>
      <c r="D41" s="314">
        <f>'1.1.sz.mell '!D38</f>
        <v>0</v>
      </c>
      <c r="E41" s="314">
        <f>'1.1.sz.mell '!E38</f>
        <v>5398000</v>
      </c>
    </row>
    <row r="42" spans="1:5" s="100" customFormat="1" ht="12" customHeight="1">
      <c r="A42" s="454" t="s">
        <v>176</v>
      </c>
      <c r="B42" s="436" t="s">
        <v>284</v>
      </c>
      <c r="C42" s="314">
        <f>'1.1.sz.mell '!C39</f>
        <v>600000</v>
      </c>
      <c r="D42" s="314">
        <f>'1.1.sz.mell '!D39</f>
        <v>0</v>
      </c>
      <c r="E42" s="314">
        <f>'1.1.sz.mell '!E39</f>
        <v>600000</v>
      </c>
    </row>
    <row r="43" spans="1:5" s="100" customFormat="1" ht="12" customHeight="1">
      <c r="A43" s="454" t="s">
        <v>177</v>
      </c>
      <c r="B43" s="436" t="s">
        <v>285</v>
      </c>
      <c r="C43" s="314">
        <f>'1.1.sz.mell '!C40</f>
        <v>0</v>
      </c>
      <c r="D43" s="314">
        <f>'1.1.sz.mell '!D40</f>
        <v>0</v>
      </c>
      <c r="E43" s="314">
        <f>'1.1.sz.mell '!E40</f>
        <v>0</v>
      </c>
    </row>
    <row r="44" spans="1:5" s="100" customFormat="1" ht="12" customHeight="1">
      <c r="A44" s="454" t="s">
        <v>178</v>
      </c>
      <c r="B44" s="436" t="s">
        <v>286</v>
      </c>
      <c r="C44" s="314">
        <f>'1.1.sz.mell '!C41</f>
        <v>0</v>
      </c>
      <c r="D44" s="314">
        <f>'1.1.sz.mell '!D41</f>
        <v>0</v>
      </c>
      <c r="E44" s="314">
        <f>'1.1.sz.mell '!E41</f>
        <v>0</v>
      </c>
    </row>
    <row r="45" spans="1:5" s="100" customFormat="1" ht="12" customHeight="1">
      <c r="A45" s="454" t="s">
        <v>179</v>
      </c>
      <c r="B45" s="436" t="s">
        <v>566</v>
      </c>
      <c r="C45" s="314">
        <f>'1.1.sz.mell '!C42</f>
        <v>5000</v>
      </c>
      <c r="D45" s="314">
        <f>'1.1.sz.mell '!D42</f>
        <v>0</v>
      </c>
      <c r="E45" s="314">
        <f>'1.1.sz.mell '!E42</f>
        <v>5000</v>
      </c>
    </row>
    <row r="46" spans="1:5" s="100" customFormat="1" ht="12" customHeight="1">
      <c r="A46" s="454" t="s">
        <v>278</v>
      </c>
      <c r="B46" s="436" t="s">
        <v>288</v>
      </c>
      <c r="C46" s="314">
        <f>'1.1.sz.mell '!C43</f>
        <v>0</v>
      </c>
      <c r="D46" s="314">
        <f>'1.1.sz.mell '!D43</f>
        <v>0</v>
      </c>
      <c r="E46" s="314">
        <f>'1.1.sz.mell '!E43</f>
        <v>0</v>
      </c>
    </row>
    <row r="47" spans="1:5" s="100" customFormat="1" ht="12" customHeight="1">
      <c r="A47" s="455" t="s">
        <v>279</v>
      </c>
      <c r="B47" s="437" t="s">
        <v>441</v>
      </c>
      <c r="C47" s="314">
        <f>'1.1.sz.mell '!C44</f>
        <v>0</v>
      </c>
      <c r="D47" s="314">
        <f>'1.1.sz.mell '!D44</f>
        <v>0</v>
      </c>
      <c r="E47" s="314">
        <f>'1.1.sz.mell '!E44</f>
        <v>0</v>
      </c>
    </row>
    <row r="48" spans="1:5" s="100" customFormat="1" ht="12" customHeight="1" thickBot="1">
      <c r="A48" s="455" t="s">
        <v>440</v>
      </c>
      <c r="B48" s="437" t="s">
        <v>289</v>
      </c>
      <c r="C48" s="314">
        <f>'1.1.sz.mell '!C45</f>
        <v>0</v>
      </c>
      <c r="D48" s="314">
        <f>'1.1.sz.mell '!D45</f>
        <v>163884</v>
      </c>
      <c r="E48" s="314">
        <f>C48+D48</f>
        <v>163884</v>
      </c>
    </row>
    <row r="49" spans="1:5" s="100" customFormat="1" ht="12" customHeight="1" thickBot="1">
      <c r="A49" s="32" t="s">
        <v>24</v>
      </c>
      <c r="B49" s="21" t="s">
        <v>290</v>
      </c>
      <c r="C49" s="311">
        <f>SUM(C50:C54)</f>
        <v>0</v>
      </c>
      <c r="D49" s="311">
        <f>SUM(D50:D54)</f>
        <v>0</v>
      </c>
      <c r="E49" s="311">
        <f>SUM(E50:E54)</f>
        <v>0</v>
      </c>
    </row>
    <row r="50" spans="1:5" s="100" customFormat="1" ht="12" customHeight="1">
      <c r="A50" s="453" t="s">
        <v>95</v>
      </c>
      <c r="B50" s="435" t="s">
        <v>294</v>
      </c>
      <c r="C50" s="478">
        <f>'1.1.sz.mell '!C47</f>
        <v>0</v>
      </c>
      <c r="D50" s="478">
        <f>'1.1.sz.mell '!D47</f>
        <v>0</v>
      </c>
      <c r="E50" s="478">
        <f>C50+D50</f>
        <v>0</v>
      </c>
    </row>
    <row r="51" spans="1:5" s="100" customFormat="1" ht="12" customHeight="1">
      <c r="A51" s="454" t="s">
        <v>96</v>
      </c>
      <c r="B51" s="436" t="s">
        <v>295</v>
      </c>
      <c r="C51" s="478">
        <f>'1.1.sz.mell '!C48</f>
        <v>0</v>
      </c>
      <c r="D51" s="478">
        <f>'1.1.sz.mell '!D48</f>
        <v>0</v>
      </c>
      <c r="E51" s="478">
        <f>C51+D51</f>
        <v>0</v>
      </c>
    </row>
    <row r="52" spans="1:5" s="100" customFormat="1" ht="12" customHeight="1">
      <c r="A52" s="454" t="s">
        <v>291</v>
      </c>
      <c r="B52" s="436" t="s">
        <v>296</v>
      </c>
      <c r="C52" s="478">
        <f>'1.1.sz.mell '!C49</f>
        <v>0</v>
      </c>
      <c r="D52" s="478">
        <f>'1.1.sz.mell '!D49</f>
        <v>0</v>
      </c>
      <c r="E52" s="478">
        <f>C52+D52</f>
        <v>0</v>
      </c>
    </row>
    <row r="53" spans="1:5" s="100" customFormat="1" ht="12" customHeight="1">
      <c r="A53" s="454" t="s">
        <v>292</v>
      </c>
      <c r="B53" s="436" t="s">
        <v>297</v>
      </c>
      <c r="C53" s="478">
        <f>'1.1.sz.mell '!C50</f>
        <v>0</v>
      </c>
      <c r="D53" s="478">
        <f>'1.1.sz.mell '!D50</f>
        <v>0</v>
      </c>
      <c r="E53" s="478">
        <f>C53+D53</f>
        <v>0</v>
      </c>
    </row>
    <row r="54" spans="1:5" s="100" customFormat="1" ht="12" customHeight="1" thickBot="1">
      <c r="A54" s="455" t="s">
        <v>293</v>
      </c>
      <c r="B54" s="437" t="s">
        <v>298</v>
      </c>
      <c r="C54" s="478">
        <f>'1.1.sz.mell '!C51</f>
        <v>0</v>
      </c>
      <c r="D54" s="478">
        <f>'1.1.sz.mell '!D51</f>
        <v>0</v>
      </c>
      <c r="E54" s="478">
        <f>C54+D54</f>
        <v>0</v>
      </c>
    </row>
    <row r="55" spans="1:5" s="100" customFormat="1" ht="12" customHeight="1" thickBot="1">
      <c r="A55" s="32" t="s">
        <v>180</v>
      </c>
      <c r="B55" s="21" t="s">
        <v>299</v>
      </c>
      <c r="C55" s="311">
        <f>SUM(C56:C58)</f>
        <v>0</v>
      </c>
      <c r="D55" s="311">
        <f>SUM(D56:D58)</f>
        <v>395200</v>
      </c>
      <c r="E55" s="311">
        <f>SUM(E56:E58)</f>
        <v>395200</v>
      </c>
    </row>
    <row r="56" spans="1:5" s="100" customFormat="1" ht="12" customHeight="1">
      <c r="A56" s="453" t="s">
        <v>97</v>
      </c>
      <c r="B56" s="435" t="s">
        <v>300</v>
      </c>
      <c r="C56" s="314"/>
      <c r="D56" s="314">
        <f>'1.1.sz.mell '!D53</f>
        <v>0</v>
      </c>
      <c r="E56" s="314">
        <f>C56+D56</f>
        <v>0</v>
      </c>
    </row>
    <row r="57" spans="1:5" s="100" customFormat="1" ht="12" customHeight="1">
      <c r="A57" s="454" t="s">
        <v>98</v>
      </c>
      <c r="B57" s="436" t="s">
        <v>431</v>
      </c>
      <c r="C57" s="313"/>
      <c r="D57" s="314">
        <f>'1.1.sz.mell '!D54</f>
        <v>0</v>
      </c>
      <c r="E57" s="314">
        <f>C57+D57</f>
        <v>0</v>
      </c>
    </row>
    <row r="58" spans="1:5" s="100" customFormat="1" ht="12" customHeight="1">
      <c r="A58" s="454" t="s">
        <v>303</v>
      </c>
      <c r="B58" s="436" t="s">
        <v>301</v>
      </c>
      <c r="C58" s="313"/>
      <c r="D58" s="314">
        <f>'1.1.sz.mell '!D55</f>
        <v>395200</v>
      </c>
      <c r="E58" s="314">
        <f>C58+D58</f>
        <v>395200</v>
      </c>
    </row>
    <row r="59" spans="1:5" s="100" customFormat="1" ht="12" customHeight="1" thickBot="1">
      <c r="A59" s="455" t="s">
        <v>304</v>
      </c>
      <c r="B59" s="437" t="s">
        <v>302</v>
      </c>
      <c r="C59" s="315"/>
      <c r="D59" s="314">
        <f>'1.1.sz.mell '!D56</f>
        <v>0</v>
      </c>
      <c r="E59" s="314">
        <f>C59+D59</f>
        <v>0</v>
      </c>
    </row>
    <row r="60" spans="1:5" s="100" customFormat="1" ht="12" customHeight="1" thickBot="1">
      <c r="A60" s="32" t="s">
        <v>26</v>
      </c>
      <c r="B60" s="306" t="s">
        <v>305</v>
      </c>
      <c r="C60" s="311">
        <f>SUM(C61:C63)</f>
        <v>0</v>
      </c>
      <c r="D60" s="311">
        <f>SUM(D61:D63)</f>
        <v>0</v>
      </c>
      <c r="E60" s="311">
        <f>SUM(E61:E63)</f>
        <v>0</v>
      </c>
    </row>
    <row r="61" spans="1:5" s="100" customFormat="1" ht="12" customHeight="1">
      <c r="A61" s="453" t="s">
        <v>181</v>
      </c>
      <c r="B61" s="435" t="s">
        <v>307</v>
      </c>
      <c r="C61" s="316"/>
      <c r="D61" s="316"/>
      <c r="E61" s="316">
        <f>C61+D61</f>
        <v>0</v>
      </c>
    </row>
    <row r="62" spans="1:5" s="100" customFormat="1" ht="12" customHeight="1">
      <c r="A62" s="454" t="s">
        <v>182</v>
      </c>
      <c r="B62" s="436" t="s">
        <v>432</v>
      </c>
      <c r="C62" s="316"/>
      <c r="D62" s="316"/>
      <c r="E62" s="316">
        <f>C62+D62</f>
        <v>0</v>
      </c>
    </row>
    <row r="63" spans="1:5" s="100" customFormat="1" ht="12" customHeight="1">
      <c r="A63" s="454" t="s">
        <v>233</v>
      </c>
      <c r="B63" s="436" t="s">
        <v>308</v>
      </c>
      <c r="C63" s="316"/>
      <c r="D63" s="316"/>
      <c r="E63" s="316">
        <f>C63+D63</f>
        <v>0</v>
      </c>
    </row>
    <row r="64" spans="1:5" s="100" customFormat="1" ht="12" customHeight="1" thickBot="1">
      <c r="A64" s="455" t="s">
        <v>306</v>
      </c>
      <c r="B64" s="437" t="s">
        <v>309</v>
      </c>
      <c r="C64" s="316"/>
      <c r="D64" s="316"/>
      <c r="E64" s="316">
        <f>C64+D64</f>
        <v>0</v>
      </c>
    </row>
    <row r="65" spans="1:5" s="100" customFormat="1" ht="12" customHeight="1" thickBot="1">
      <c r="A65" s="32" t="s">
        <v>27</v>
      </c>
      <c r="B65" s="21" t="s">
        <v>310</v>
      </c>
      <c r="C65" s="317">
        <f>+C8+C15+C22+C29+C37+C49+C55+C60</f>
        <v>47979572</v>
      </c>
      <c r="D65" s="317">
        <f>+D8+D15+D22+D29+D37+D49+D55+D60</f>
        <v>19800993</v>
      </c>
      <c r="E65" s="317">
        <f>+E8+E15+E22+E29+E37+E49+E55+E60</f>
        <v>67780565</v>
      </c>
    </row>
    <row r="66" spans="1:5" s="100" customFormat="1" ht="12" customHeight="1" thickBot="1">
      <c r="A66" s="456" t="s">
        <v>398</v>
      </c>
      <c r="B66" s="306" t="s">
        <v>312</v>
      </c>
      <c r="C66" s="311">
        <f>SUM(C67:C69)</f>
        <v>0</v>
      </c>
      <c r="D66" s="311">
        <f>SUM(D67:D69)</f>
        <v>0</v>
      </c>
      <c r="E66" s="311">
        <f>SUM(E67:E69)</f>
        <v>0</v>
      </c>
    </row>
    <row r="67" spans="1:5" s="100" customFormat="1" ht="12" customHeight="1">
      <c r="A67" s="453" t="s">
        <v>340</v>
      </c>
      <c r="B67" s="435" t="s">
        <v>313</v>
      </c>
      <c r="C67" s="316"/>
      <c r="D67" s="316"/>
      <c r="E67" s="316">
        <f>C67+D67</f>
        <v>0</v>
      </c>
    </row>
    <row r="68" spans="1:5" s="100" customFormat="1" ht="12" customHeight="1">
      <c r="A68" s="454" t="s">
        <v>349</v>
      </c>
      <c r="B68" s="436" t="s">
        <v>314</v>
      </c>
      <c r="C68" s="316"/>
      <c r="D68" s="316"/>
      <c r="E68" s="316">
        <f>C68+D68</f>
        <v>0</v>
      </c>
    </row>
    <row r="69" spans="1:5" s="100" customFormat="1" ht="12" customHeight="1" thickBot="1">
      <c r="A69" s="455" t="s">
        <v>350</v>
      </c>
      <c r="B69" s="438" t="s">
        <v>315</v>
      </c>
      <c r="C69" s="316"/>
      <c r="D69" s="316"/>
      <c r="E69" s="316">
        <f>C69+D69</f>
        <v>0</v>
      </c>
    </row>
    <row r="70" spans="1:5" s="100" customFormat="1" ht="12" customHeight="1" thickBot="1">
      <c r="A70" s="456" t="s">
        <v>316</v>
      </c>
      <c r="B70" s="306" t="s">
        <v>317</v>
      </c>
      <c r="C70" s="311">
        <f>SUM(C71:C74)</f>
        <v>0</v>
      </c>
      <c r="D70" s="311">
        <f>SUM(D71:D74)</f>
        <v>0</v>
      </c>
      <c r="E70" s="311">
        <f>SUM(E71:E74)</f>
        <v>0</v>
      </c>
    </row>
    <row r="71" spans="1:5" s="100" customFormat="1" ht="12" customHeight="1">
      <c r="A71" s="453" t="s">
        <v>149</v>
      </c>
      <c r="B71" s="435" t="s">
        <v>318</v>
      </c>
      <c r="C71" s="316"/>
      <c r="D71" s="316"/>
      <c r="E71" s="316"/>
    </row>
    <row r="72" spans="1:5" s="100" customFormat="1" ht="12" customHeight="1">
      <c r="A72" s="454" t="s">
        <v>150</v>
      </c>
      <c r="B72" s="436" t="s">
        <v>579</v>
      </c>
      <c r="C72" s="316"/>
      <c r="D72" s="316"/>
      <c r="E72" s="316"/>
    </row>
    <row r="73" spans="1:5" s="100" customFormat="1" ht="12" customHeight="1">
      <c r="A73" s="454" t="s">
        <v>341</v>
      </c>
      <c r="B73" s="436" t="s">
        <v>319</v>
      </c>
      <c r="C73" s="316"/>
      <c r="D73" s="316"/>
      <c r="E73" s="316"/>
    </row>
    <row r="74" spans="1:5" s="100" customFormat="1" ht="12" customHeight="1" thickBot="1">
      <c r="A74" s="455" t="s">
        <v>342</v>
      </c>
      <c r="B74" s="308" t="s">
        <v>580</v>
      </c>
      <c r="C74" s="316"/>
      <c r="D74" s="316"/>
      <c r="E74" s="316"/>
    </row>
    <row r="75" spans="1:5" s="100" customFormat="1" ht="12" customHeight="1" thickBot="1">
      <c r="A75" s="456" t="s">
        <v>320</v>
      </c>
      <c r="B75" s="306" t="s">
        <v>321</v>
      </c>
      <c r="C75" s="311">
        <f>SUM(C76:C77)</f>
        <v>88277985</v>
      </c>
      <c r="D75" s="311">
        <f>SUM(D76:D77)</f>
        <v>-365086</v>
      </c>
      <c r="E75" s="311">
        <f>SUM(E76:E77)</f>
        <v>87912899</v>
      </c>
    </row>
    <row r="76" spans="1:5" s="100" customFormat="1" ht="12" customHeight="1">
      <c r="A76" s="453" t="s">
        <v>343</v>
      </c>
      <c r="B76" s="435" t="s">
        <v>322</v>
      </c>
      <c r="C76" s="316">
        <f>'1.1.sz.mell '!C73</f>
        <v>88277985</v>
      </c>
      <c r="D76" s="316">
        <f>'1.1.sz.mell '!D73</f>
        <v>-365086</v>
      </c>
      <c r="E76" s="316">
        <f>'1.1.sz.mell '!E73</f>
        <v>87912899</v>
      </c>
    </row>
    <row r="77" spans="1:5" s="100" customFormat="1" ht="12" customHeight="1" thickBot="1">
      <c r="A77" s="455" t="s">
        <v>344</v>
      </c>
      <c r="B77" s="437" t="s">
        <v>323</v>
      </c>
      <c r="C77" s="316"/>
      <c r="D77" s="316"/>
      <c r="E77" s="316"/>
    </row>
    <row r="78" spans="1:5" s="99" customFormat="1" ht="12" customHeight="1" thickBot="1">
      <c r="A78" s="456" t="s">
        <v>324</v>
      </c>
      <c r="B78" s="306" t="s">
        <v>325</v>
      </c>
      <c r="C78" s="311">
        <f>SUM(C79:C81)</f>
        <v>0</v>
      </c>
      <c r="D78" s="311">
        <f>SUM(D79:D81)</f>
        <v>0</v>
      </c>
      <c r="E78" s="311">
        <f>SUM(E79:E81)</f>
        <v>0</v>
      </c>
    </row>
    <row r="79" spans="1:5" s="100" customFormat="1" ht="12" customHeight="1">
      <c r="A79" s="453" t="s">
        <v>345</v>
      </c>
      <c r="B79" s="435" t="s">
        <v>326</v>
      </c>
      <c r="C79" s="316"/>
      <c r="D79" s="316"/>
      <c r="E79" s="316"/>
    </row>
    <row r="80" spans="1:5" s="100" customFormat="1" ht="12" customHeight="1">
      <c r="A80" s="454" t="s">
        <v>346</v>
      </c>
      <c r="B80" s="436" t="s">
        <v>327</v>
      </c>
      <c r="C80" s="316"/>
      <c r="D80" s="316"/>
      <c r="E80" s="316"/>
    </row>
    <row r="81" spans="1:5" s="100" customFormat="1" ht="12" customHeight="1" thickBot="1">
      <c r="A81" s="455" t="s">
        <v>347</v>
      </c>
      <c r="B81" s="437" t="s">
        <v>581</v>
      </c>
      <c r="C81" s="316"/>
      <c r="D81" s="316"/>
      <c r="E81" s="316"/>
    </row>
    <row r="82" spans="1:5" s="100" customFormat="1" ht="12" customHeight="1" thickBot="1">
      <c r="A82" s="456" t="s">
        <v>328</v>
      </c>
      <c r="B82" s="306" t="s">
        <v>348</v>
      </c>
      <c r="C82" s="311">
        <f>SUM(C83:C86)</f>
        <v>0</v>
      </c>
      <c r="D82" s="311">
        <f>SUM(D83:D86)</f>
        <v>0</v>
      </c>
      <c r="E82" s="311">
        <f>SUM(E83:E86)</f>
        <v>0</v>
      </c>
    </row>
    <row r="83" spans="1:5" s="100" customFormat="1" ht="12" customHeight="1">
      <c r="A83" s="457" t="s">
        <v>329</v>
      </c>
      <c r="B83" s="435" t="s">
        <v>330</v>
      </c>
      <c r="C83" s="316"/>
      <c r="D83" s="316"/>
      <c r="E83" s="316"/>
    </row>
    <row r="84" spans="1:5" s="100" customFormat="1" ht="12" customHeight="1">
      <c r="A84" s="458" t="s">
        <v>331</v>
      </c>
      <c r="B84" s="436" t="s">
        <v>332</v>
      </c>
      <c r="C84" s="316"/>
      <c r="D84" s="316"/>
      <c r="E84" s="316"/>
    </row>
    <row r="85" spans="1:5" s="100" customFormat="1" ht="12" customHeight="1">
      <c r="A85" s="458" t="s">
        <v>333</v>
      </c>
      <c r="B85" s="436" t="s">
        <v>334</v>
      </c>
      <c r="C85" s="316"/>
      <c r="D85" s="316"/>
      <c r="E85" s="316"/>
    </row>
    <row r="86" spans="1:5" s="99" customFormat="1" ht="12" customHeight="1" thickBot="1">
      <c r="A86" s="459" t="s">
        <v>335</v>
      </c>
      <c r="B86" s="437" t="s">
        <v>336</v>
      </c>
      <c r="C86" s="316"/>
      <c r="D86" s="316"/>
      <c r="E86" s="316"/>
    </row>
    <row r="87" spans="1:5" s="99" customFormat="1" ht="12" customHeight="1" thickBot="1">
      <c r="A87" s="456" t="s">
        <v>337</v>
      </c>
      <c r="B87" s="306" t="s">
        <v>480</v>
      </c>
      <c r="C87" s="479"/>
      <c r="D87" s="479"/>
      <c r="E87" s="479"/>
    </row>
    <row r="88" spans="1:5" s="99" customFormat="1" ht="12" customHeight="1" thickBot="1">
      <c r="A88" s="456" t="s">
        <v>512</v>
      </c>
      <c r="B88" s="306" t="s">
        <v>338</v>
      </c>
      <c r="C88" s="479"/>
      <c r="D88" s="479"/>
      <c r="E88" s="479"/>
    </row>
    <row r="89" spans="1:5" s="99" customFormat="1" ht="12" customHeight="1" thickBot="1">
      <c r="A89" s="456" t="s">
        <v>513</v>
      </c>
      <c r="B89" s="442" t="s">
        <v>483</v>
      </c>
      <c r="C89" s="317">
        <f>+C66+C70+C75+C78+C82+C88+C87</f>
        <v>88277985</v>
      </c>
      <c r="D89" s="317">
        <f>+D66+D70+D75+D78+D82+D88+D87</f>
        <v>-365086</v>
      </c>
      <c r="E89" s="317">
        <f>+E66+E70+E75+E78+E82+E88+E87</f>
        <v>87912899</v>
      </c>
    </row>
    <row r="90" spans="1:5" s="99" customFormat="1" ht="12" customHeight="1" thickBot="1">
      <c r="A90" s="460" t="s">
        <v>514</v>
      </c>
      <c r="B90" s="443" t="s">
        <v>515</v>
      </c>
      <c r="C90" s="317">
        <f>+C65+C89</f>
        <v>136257557</v>
      </c>
      <c r="D90" s="317">
        <f>+D65+D89</f>
        <v>19435907</v>
      </c>
      <c r="E90" s="317">
        <f>+E65+E89</f>
        <v>155693464</v>
      </c>
    </row>
    <row r="91" spans="1:5" s="100" customFormat="1" ht="15" customHeight="1" thickBot="1">
      <c r="A91" s="250"/>
      <c r="B91" s="251"/>
      <c r="C91" s="377"/>
      <c r="D91" s="377"/>
      <c r="E91" s="377"/>
    </row>
    <row r="92" spans="1:5" s="71" customFormat="1" ht="16.5" customHeight="1" thickBot="1">
      <c r="A92" s="254"/>
      <c r="B92" s="255" t="s">
        <v>58</v>
      </c>
      <c r="C92" s="379"/>
      <c r="D92" s="379"/>
      <c r="E92" s="379"/>
    </row>
    <row r="93" spans="1:5" s="101" customFormat="1" ht="12" customHeight="1" thickBot="1">
      <c r="A93" s="428" t="s">
        <v>19</v>
      </c>
      <c r="B93" s="28" t="s">
        <v>519</v>
      </c>
      <c r="C93" s="310">
        <f>+C94+C95+C96+C97+C98+C111</f>
        <v>65128379</v>
      </c>
      <c r="D93" s="310">
        <f>+D94+D95+D96+D97+D98+D111</f>
        <v>8998058</v>
      </c>
      <c r="E93" s="310">
        <f>+E94+E95+E96+E97+E98+E111</f>
        <v>74126437</v>
      </c>
    </row>
    <row r="94" spans="1:5" ht="12" customHeight="1">
      <c r="A94" s="461" t="s">
        <v>99</v>
      </c>
      <c r="B94" s="10" t="s">
        <v>50</v>
      </c>
      <c r="C94" s="312">
        <f>'1.1.sz.mell '!C94</f>
        <v>11061110</v>
      </c>
      <c r="D94" s="312">
        <f>'1.1.sz.mell '!D94</f>
        <v>5711472</v>
      </c>
      <c r="E94" s="312">
        <f>'1.1.sz.mell '!E94</f>
        <v>16772582</v>
      </c>
    </row>
    <row r="95" spans="1:5" ht="12" customHeight="1">
      <c r="A95" s="454" t="s">
        <v>100</v>
      </c>
      <c r="B95" s="8" t="s">
        <v>183</v>
      </c>
      <c r="C95" s="313">
        <f>'1.1.sz.mell '!C95</f>
        <v>2394068</v>
      </c>
      <c r="D95" s="313">
        <f>'1.1.sz.mell '!D95</f>
        <v>639235</v>
      </c>
      <c r="E95" s="313">
        <f>'1.1.sz.mell '!E95</f>
        <v>3033303</v>
      </c>
    </row>
    <row r="96" spans="1:5" ht="12" customHeight="1">
      <c r="A96" s="454" t="s">
        <v>101</v>
      </c>
      <c r="B96" s="8" t="s">
        <v>140</v>
      </c>
      <c r="C96" s="313">
        <f>'1.1.sz.mell '!C96</f>
        <v>25121188</v>
      </c>
      <c r="D96" s="313">
        <f>'1.1.sz.mell '!D96</f>
        <v>-491951</v>
      </c>
      <c r="E96" s="313">
        <f>'1.1.sz.mell '!E96</f>
        <v>24629237</v>
      </c>
    </row>
    <row r="97" spans="1:5" ht="12" customHeight="1">
      <c r="A97" s="454" t="s">
        <v>102</v>
      </c>
      <c r="B97" s="11" t="s">
        <v>184</v>
      </c>
      <c r="C97" s="313">
        <f>'1.1.sz.mell '!C97</f>
        <v>3784000</v>
      </c>
      <c r="D97" s="313">
        <f>'1.1.sz.mell '!D97</f>
        <v>352360</v>
      </c>
      <c r="E97" s="313">
        <f>'1.1.sz.mell '!E97</f>
        <v>4136360</v>
      </c>
    </row>
    <row r="98" spans="1:5" ht="12" customHeight="1">
      <c r="A98" s="454" t="s">
        <v>112</v>
      </c>
      <c r="B98" s="19" t="s">
        <v>185</v>
      </c>
      <c r="C98" s="313">
        <f>'1.1.sz.mell '!C98</f>
        <v>631000</v>
      </c>
      <c r="D98" s="313">
        <f>'1.1.sz.mell '!D98</f>
        <v>4563300</v>
      </c>
      <c r="E98" s="313">
        <f>'1.1.sz.mell '!E98</f>
        <v>5194300</v>
      </c>
    </row>
    <row r="99" spans="1:5" ht="12" customHeight="1">
      <c r="A99" s="454" t="s">
        <v>103</v>
      </c>
      <c r="B99" s="8" t="s">
        <v>516</v>
      </c>
      <c r="C99" s="313">
        <f>'1.1.sz.mell '!C99</f>
        <v>0</v>
      </c>
      <c r="D99" s="313">
        <f>'1.1.sz.mell '!D99</f>
        <v>0</v>
      </c>
      <c r="E99" s="313">
        <f>'1.1.sz.mell '!E99</f>
        <v>0</v>
      </c>
    </row>
    <row r="100" spans="1:5" ht="12" customHeight="1">
      <c r="A100" s="454" t="s">
        <v>104</v>
      </c>
      <c r="B100" s="148" t="s">
        <v>446</v>
      </c>
      <c r="C100" s="313">
        <f>'1.1.sz.mell '!C100</f>
        <v>0</v>
      </c>
      <c r="D100" s="313">
        <f>'1.1.sz.mell '!D100</f>
        <v>0</v>
      </c>
      <c r="E100" s="313">
        <f>'1.1.sz.mell '!E100</f>
        <v>0</v>
      </c>
    </row>
    <row r="101" spans="1:5" ht="12" customHeight="1">
      <c r="A101" s="454" t="s">
        <v>113</v>
      </c>
      <c r="B101" s="148" t="s">
        <v>445</v>
      </c>
      <c r="C101" s="313">
        <f>'1.1.sz.mell '!C101</f>
        <v>0</v>
      </c>
      <c r="D101" s="313">
        <f>'1.1.sz.mell '!D101</f>
        <v>0</v>
      </c>
      <c r="E101" s="313">
        <f>'1.1.sz.mell '!E101</f>
        <v>0</v>
      </c>
    </row>
    <row r="102" spans="1:5" ht="12" customHeight="1">
      <c r="A102" s="454" t="s">
        <v>114</v>
      </c>
      <c r="B102" s="148" t="s">
        <v>354</v>
      </c>
      <c r="C102" s="313">
        <f>'1.1.sz.mell '!C102</f>
        <v>0</v>
      </c>
      <c r="D102" s="313">
        <f>'1.1.sz.mell '!D102</f>
        <v>0</v>
      </c>
      <c r="E102" s="313">
        <f>'1.1.sz.mell '!E102</f>
        <v>0</v>
      </c>
    </row>
    <row r="103" spans="1:5" ht="12" customHeight="1">
      <c r="A103" s="454" t="s">
        <v>115</v>
      </c>
      <c r="B103" s="149" t="s">
        <v>355</v>
      </c>
      <c r="C103" s="313">
        <f>'1.1.sz.mell '!C103</f>
        <v>626000</v>
      </c>
      <c r="D103" s="313">
        <f>'1.1.sz.mell '!D103</f>
        <v>0</v>
      </c>
      <c r="E103" s="313">
        <f>'1.1.sz.mell '!E103</f>
        <v>626000</v>
      </c>
    </row>
    <row r="104" spans="1:5" ht="12" customHeight="1">
      <c r="A104" s="454" t="s">
        <v>116</v>
      </c>
      <c r="B104" s="149" t="s">
        <v>356</v>
      </c>
      <c r="C104" s="313">
        <f>'1.1.sz.mell '!C104</f>
        <v>0</v>
      </c>
      <c r="D104" s="313">
        <f>'1.1.sz.mell '!D104</f>
        <v>0</v>
      </c>
      <c r="E104" s="313">
        <f>'1.1.sz.mell '!E104</f>
        <v>0</v>
      </c>
    </row>
    <row r="105" spans="1:5" ht="12" customHeight="1">
      <c r="A105" s="454" t="s">
        <v>118</v>
      </c>
      <c r="B105" s="148" t="s">
        <v>357</v>
      </c>
      <c r="C105" s="313">
        <f>'1.1.sz.mell '!C105</f>
        <v>0</v>
      </c>
      <c r="D105" s="313">
        <f>'1.1.sz.mell '!D105</f>
        <v>0</v>
      </c>
      <c r="E105" s="313">
        <f>'1.1.sz.mell '!E105</f>
        <v>0</v>
      </c>
    </row>
    <row r="106" spans="1:5" ht="12" customHeight="1">
      <c r="A106" s="454" t="s">
        <v>186</v>
      </c>
      <c r="B106" s="148" t="s">
        <v>358</v>
      </c>
      <c r="C106" s="313">
        <f>'1.1.sz.mell '!C106</f>
        <v>0</v>
      </c>
      <c r="D106" s="313">
        <f>'1.1.sz.mell '!D106</f>
        <v>0</v>
      </c>
      <c r="E106" s="313">
        <f>'1.1.sz.mell '!E106</f>
        <v>0</v>
      </c>
    </row>
    <row r="107" spans="1:5" ht="12" customHeight="1">
      <c r="A107" s="454" t="s">
        <v>352</v>
      </c>
      <c r="B107" s="149" t="s">
        <v>359</v>
      </c>
      <c r="C107" s="313">
        <f>'1.1.sz.mell '!C107</f>
        <v>0</v>
      </c>
      <c r="D107" s="313">
        <f>'1.1.sz.mell '!D107</f>
        <v>0</v>
      </c>
      <c r="E107" s="313">
        <f>'1.1.sz.mell '!E107</f>
        <v>0</v>
      </c>
    </row>
    <row r="108" spans="1:5" ht="12" customHeight="1">
      <c r="A108" s="462" t="s">
        <v>353</v>
      </c>
      <c r="B108" s="150" t="s">
        <v>360</v>
      </c>
      <c r="C108" s="313">
        <f>'1.1.sz.mell '!C108</f>
        <v>0</v>
      </c>
      <c r="D108" s="313">
        <f>'1.1.sz.mell '!D108</f>
        <v>0</v>
      </c>
      <c r="E108" s="313">
        <f>'1.1.sz.mell '!E108</f>
        <v>0</v>
      </c>
    </row>
    <row r="109" spans="1:5" ht="12" customHeight="1">
      <c r="A109" s="454" t="s">
        <v>443</v>
      </c>
      <c r="B109" s="150" t="s">
        <v>361</v>
      </c>
      <c r="C109" s="313">
        <f>'1.1.sz.mell '!C109</f>
        <v>0</v>
      </c>
      <c r="D109" s="313">
        <f>'1.1.sz.mell '!D109</f>
        <v>0</v>
      </c>
      <c r="E109" s="313">
        <f>'1.1.sz.mell '!E109</f>
        <v>0</v>
      </c>
    </row>
    <row r="110" spans="1:5" ht="12" customHeight="1">
      <c r="A110" s="454" t="s">
        <v>444</v>
      </c>
      <c r="B110" s="149" t="s">
        <v>362</v>
      </c>
      <c r="C110" s="313">
        <f>'1.1.sz.mell '!C110</f>
        <v>5000</v>
      </c>
      <c r="D110" s="313">
        <f>'1.1.sz.mell '!D110</f>
        <v>4563300</v>
      </c>
      <c r="E110" s="313">
        <f>'1.1.sz.mell '!E110</f>
        <v>4568300</v>
      </c>
    </row>
    <row r="111" spans="1:5" ht="12" customHeight="1">
      <c r="A111" s="454" t="s">
        <v>448</v>
      </c>
      <c r="B111" s="11" t="s">
        <v>51</v>
      </c>
      <c r="C111" s="313">
        <f>'1.1.sz.mell '!C111</f>
        <v>22137013</v>
      </c>
      <c r="D111" s="313">
        <f>'1.1.sz.mell '!D111</f>
        <v>-1776358</v>
      </c>
      <c r="E111" s="313">
        <f>'1.1.sz.mell '!E111</f>
        <v>20360655</v>
      </c>
    </row>
    <row r="112" spans="1:5" ht="12" customHeight="1">
      <c r="A112" s="455" t="s">
        <v>449</v>
      </c>
      <c r="B112" s="8" t="s">
        <v>517</v>
      </c>
      <c r="C112" s="313">
        <f>'1.1.sz.mell '!C112</f>
        <v>1124276</v>
      </c>
      <c r="D112" s="313">
        <f>'1.1.sz.mell '!D112</f>
        <v>-276358</v>
      </c>
      <c r="E112" s="313">
        <f>'1.1.sz.mell '!E112</f>
        <v>847918</v>
      </c>
    </row>
    <row r="113" spans="1:5" ht="12" customHeight="1" thickBot="1">
      <c r="A113" s="463" t="s">
        <v>450</v>
      </c>
      <c r="B113" s="151" t="s">
        <v>518</v>
      </c>
      <c r="C113" s="314">
        <f>'1.1.sz.mell '!C113</f>
        <v>21012737</v>
      </c>
      <c r="D113" s="314">
        <f>'1.1.sz.mell '!D113</f>
        <v>-1500000</v>
      </c>
      <c r="E113" s="314">
        <f>'1.1.sz.mell '!E113</f>
        <v>19512737</v>
      </c>
    </row>
    <row r="114" spans="1:5" ht="12" customHeight="1" thickBot="1">
      <c r="A114" s="32" t="s">
        <v>20</v>
      </c>
      <c r="B114" s="27" t="s">
        <v>363</v>
      </c>
      <c r="C114" s="311">
        <f>+C115+C117+C119</f>
        <v>66972156</v>
      </c>
      <c r="D114" s="311">
        <f>+D115+D117+D119</f>
        <v>10437849</v>
      </c>
      <c r="E114" s="311">
        <f>+E115+E117+E119</f>
        <v>77410005</v>
      </c>
    </row>
    <row r="115" spans="1:5" ht="12" customHeight="1">
      <c r="A115" s="453" t="s">
        <v>105</v>
      </c>
      <c r="B115" s="8" t="s">
        <v>232</v>
      </c>
      <c r="C115" s="314">
        <f>'1.1.sz.mell '!C115</f>
        <v>66972156</v>
      </c>
      <c r="D115" s="314">
        <f>'1.1.sz.mell '!D115</f>
        <v>442615</v>
      </c>
      <c r="E115" s="314">
        <f>'1.1.sz.mell '!E115</f>
        <v>67414771</v>
      </c>
    </row>
    <row r="116" spans="1:5" ht="12" customHeight="1">
      <c r="A116" s="453" t="s">
        <v>106</v>
      </c>
      <c r="B116" s="12" t="s">
        <v>367</v>
      </c>
      <c r="C116" s="314">
        <f>'1.1.sz.mell '!C116</f>
        <v>63775156</v>
      </c>
      <c r="D116" s="314">
        <f>'1.1.sz.mell '!D116</f>
        <v>0</v>
      </c>
      <c r="E116" s="314">
        <f>'1.1.sz.mell '!E116</f>
        <v>63775156</v>
      </c>
    </row>
    <row r="117" spans="1:5" ht="12" customHeight="1">
      <c r="A117" s="453" t="s">
        <v>107</v>
      </c>
      <c r="B117" s="12" t="s">
        <v>187</v>
      </c>
      <c r="C117" s="314">
        <f>'1.1.sz.mell '!C117</f>
        <v>0</v>
      </c>
      <c r="D117" s="314">
        <f>'1.1.sz.mell '!D117</f>
        <v>9995234</v>
      </c>
      <c r="E117" s="314">
        <f>'1.1.sz.mell '!E117</f>
        <v>9995234</v>
      </c>
    </row>
    <row r="118" spans="1:5" ht="12" customHeight="1">
      <c r="A118" s="453" t="s">
        <v>108</v>
      </c>
      <c r="B118" s="12" t="s">
        <v>368</v>
      </c>
      <c r="C118" s="314">
        <f>'1.1.sz.mell '!C118</f>
        <v>0</v>
      </c>
      <c r="D118" s="314">
        <f>'1.1.sz.mell '!D118</f>
        <v>0</v>
      </c>
      <c r="E118" s="314">
        <f>'1.1.sz.mell '!E118</f>
        <v>0</v>
      </c>
    </row>
    <row r="119" spans="1:5" ht="12" customHeight="1">
      <c r="A119" s="453" t="s">
        <v>109</v>
      </c>
      <c r="B119" s="308" t="s">
        <v>234</v>
      </c>
      <c r="C119" s="314">
        <f>'1.1.sz.mell '!C119</f>
        <v>0</v>
      </c>
      <c r="D119" s="314">
        <f>'1.1.sz.mell '!D119</f>
        <v>0</v>
      </c>
      <c r="E119" s="314">
        <f>'1.1.sz.mell '!E119</f>
        <v>0</v>
      </c>
    </row>
    <row r="120" spans="1:5" ht="12" customHeight="1">
      <c r="A120" s="453" t="s">
        <v>117</v>
      </c>
      <c r="B120" s="307" t="s">
        <v>433</v>
      </c>
      <c r="C120" s="314">
        <f>'1.1.sz.mell '!C120</f>
        <v>0</v>
      </c>
      <c r="D120" s="314">
        <f>'1.1.sz.mell '!D120</f>
        <v>0</v>
      </c>
      <c r="E120" s="314">
        <f>'1.1.sz.mell '!E120</f>
        <v>0</v>
      </c>
    </row>
    <row r="121" spans="1:5" ht="12" customHeight="1">
      <c r="A121" s="453" t="s">
        <v>119</v>
      </c>
      <c r="B121" s="431" t="s">
        <v>373</v>
      </c>
      <c r="C121" s="314">
        <f>'1.1.sz.mell '!C121</f>
        <v>0</v>
      </c>
      <c r="D121" s="314">
        <f>'1.1.sz.mell '!D121</f>
        <v>0</v>
      </c>
      <c r="E121" s="314">
        <f>'1.1.sz.mell '!E121</f>
        <v>0</v>
      </c>
    </row>
    <row r="122" spans="1:5" ht="12" customHeight="1">
      <c r="A122" s="453" t="s">
        <v>188</v>
      </c>
      <c r="B122" s="149" t="s">
        <v>356</v>
      </c>
      <c r="C122" s="314">
        <f>'1.1.sz.mell '!C122</f>
        <v>0</v>
      </c>
      <c r="D122" s="314">
        <f>'1.1.sz.mell '!D122</f>
        <v>0</v>
      </c>
      <c r="E122" s="314">
        <f>'1.1.sz.mell '!E122</f>
        <v>0</v>
      </c>
    </row>
    <row r="123" spans="1:5" ht="12" customHeight="1">
      <c r="A123" s="453" t="s">
        <v>189</v>
      </c>
      <c r="B123" s="149" t="s">
        <v>372</v>
      </c>
      <c r="C123" s="314">
        <f>'1.1.sz.mell '!C123</f>
        <v>0</v>
      </c>
      <c r="D123" s="314">
        <f>'1.1.sz.mell '!D123</f>
        <v>0</v>
      </c>
      <c r="E123" s="314">
        <f>'1.1.sz.mell '!E123</f>
        <v>0</v>
      </c>
    </row>
    <row r="124" spans="1:5" ht="12" customHeight="1">
      <c r="A124" s="453" t="s">
        <v>190</v>
      </c>
      <c r="B124" s="149" t="s">
        <v>371</v>
      </c>
      <c r="C124" s="279"/>
      <c r="D124" s="279"/>
      <c r="E124" s="279"/>
    </row>
    <row r="125" spans="1:5" ht="12" customHeight="1">
      <c r="A125" s="453" t="s">
        <v>364</v>
      </c>
      <c r="B125" s="149" t="s">
        <v>359</v>
      </c>
      <c r="C125" s="279"/>
      <c r="D125" s="279"/>
      <c r="E125" s="279"/>
    </row>
    <row r="126" spans="1:5" ht="12" customHeight="1">
      <c r="A126" s="453" t="s">
        <v>365</v>
      </c>
      <c r="B126" s="149" t="s">
        <v>370</v>
      </c>
      <c r="C126" s="279"/>
      <c r="D126" s="279"/>
      <c r="E126" s="279"/>
    </row>
    <row r="127" spans="1:5" ht="12" customHeight="1" thickBot="1">
      <c r="A127" s="462" t="s">
        <v>366</v>
      </c>
      <c r="B127" s="149" t="s">
        <v>369</v>
      </c>
      <c r="C127" s="281"/>
      <c r="D127" s="281"/>
      <c r="E127" s="281"/>
    </row>
    <row r="128" spans="1:5" ht="12" customHeight="1" thickBot="1">
      <c r="A128" s="32" t="s">
        <v>21</v>
      </c>
      <c r="B128" s="130" t="s">
        <v>453</v>
      </c>
      <c r="C128" s="311">
        <f>+C93+C114</f>
        <v>132100535</v>
      </c>
      <c r="D128" s="311">
        <f>+D93+D114</f>
        <v>19435907</v>
      </c>
      <c r="E128" s="311">
        <f>+E93+E114</f>
        <v>151536442</v>
      </c>
    </row>
    <row r="129" spans="1:5" ht="12" customHeight="1" thickBot="1">
      <c r="A129" s="32" t="s">
        <v>22</v>
      </c>
      <c r="B129" s="130" t="s">
        <v>454</v>
      </c>
      <c r="C129" s="311">
        <f>+C130+C131+C132</f>
        <v>0</v>
      </c>
      <c r="D129" s="311">
        <f>+D130+D131+D132</f>
        <v>0</v>
      </c>
      <c r="E129" s="311">
        <f>+E130+E131+E132</f>
        <v>0</v>
      </c>
    </row>
    <row r="130" spans="1:5" s="101" customFormat="1" ht="12" customHeight="1">
      <c r="A130" s="453" t="s">
        <v>271</v>
      </c>
      <c r="B130" s="9" t="s">
        <v>522</v>
      </c>
      <c r="C130" s="279"/>
      <c r="D130" s="279"/>
      <c r="E130" s="279"/>
    </row>
    <row r="131" spans="1:5" ht="12" customHeight="1">
      <c r="A131" s="453" t="s">
        <v>272</v>
      </c>
      <c r="B131" s="9" t="s">
        <v>462</v>
      </c>
      <c r="C131" s="279"/>
      <c r="D131" s="279"/>
      <c r="E131" s="279"/>
    </row>
    <row r="132" spans="1:5" ht="12" customHeight="1" thickBot="1">
      <c r="A132" s="462" t="s">
        <v>273</v>
      </c>
      <c r="B132" s="7" t="s">
        <v>521</v>
      </c>
      <c r="C132" s="279"/>
      <c r="D132" s="279"/>
      <c r="E132" s="279"/>
    </row>
    <row r="133" spans="1:5" ht="12" customHeight="1" thickBot="1">
      <c r="A133" s="32" t="s">
        <v>23</v>
      </c>
      <c r="B133" s="130" t="s">
        <v>455</v>
      </c>
      <c r="C133" s="311">
        <f>+C134+C135+C136+C137+C138+C139</f>
        <v>0</v>
      </c>
      <c r="D133" s="311">
        <f>+D134+D135+D136+D137+D138+D139</f>
        <v>0</v>
      </c>
      <c r="E133" s="311">
        <f>+E134+E135+E136+E137+E138+E139</f>
        <v>0</v>
      </c>
    </row>
    <row r="134" spans="1:5" ht="12" customHeight="1">
      <c r="A134" s="453" t="s">
        <v>92</v>
      </c>
      <c r="B134" s="9" t="s">
        <v>464</v>
      </c>
      <c r="C134" s="279"/>
      <c r="D134" s="279"/>
      <c r="E134" s="279"/>
    </row>
    <row r="135" spans="1:5" ht="12" customHeight="1">
      <c r="A135" s="453" t="s">
        <v>93</v>
      </c>
      <c r="B135" s="9" t="s">
        <v>456</v>
      </c>
      <c r="C135" s="279"/>
      <c r="D135" s="279"/>
      <c r="E135" s="279"/>
    </row>
    <row r="136" spans="1:5" ht="12" customHeight="1">
      <c r="A136" s="453" t="s">
        <v>94</v>
      </c>
      <c r="B136" s="9" t="s">
        <v>457</v>
      </c>
      <c r="C136" s="279"/>
      <c r="D136" s="279"/>
      <c r="E136" s="279"/>
    </row>
    <row r="137" spans="1:5" ht="12" customHeight="1">
      <c r="A137" s="453" t="s">
        <v>175</v>
      </c>
      <c r="B137" s="9" t="s">
        <v>520</v>
      </c>
      <c r="C137" s="279"/>
      <c r="D137" s="279"/>
      <c r="E137" s="279"/>
    </row>
    <row r="138" spans="1:5" ht="12" customHeight="1">
      <c r="A138" s="453" t="s">
        <v>176</v>
      </c>
      <c r="B138" s="9" t="s">
        <v>459</v>
      </c>
      <c r="C138" s="279"/>
      <c r="D138" s="279"/>
      <c r="E138" s="279"/>
    </row>
    <row r="139" spans="1:5" s="101" customFormat="1" ht="12" customHeight="1" thickBot="1">
      <c r="A139" s="462" t="s">
        <v>177</v>
      </c>
      <c r="B139" s="7" t="s">
        <v>460</v>
      </c>
      <c r="C139" s="279"/>
      <c r="D139" s="279"/>
      <c r="E139" s="279"/>
    </row>
    <row r="140" spans="1:11" ht="12" customHeight="1" thickBot="1">
      <c r="A140" s="32" t="s">
        <v>24</v>
      </c>
      <c r="B140" s="130" t="s">
        <v>548</v>
      </c>
      <c r="C140" s="317">
        <f>+C141+C142+C144+C145+C143</f>
        <v>991369</v>
      </c>
      <c r="D140" s="317">
        <f>+D141+D142+D144+D145+D143</f>
        <v>0</v>
      </c>
      <c r="E140" s="317">
        <f>+E141+E142+E144+E145+E143</f>
        <v>991369</v>
      </c>
      <c r="K140" s="261"/>
    </row>
    <row r="141" spans="1:5" ht="12.75">
      <c r="A141" s="453" t="s">
        <v>95</v>
      </c>
      <c r="B141" s="9" t="s">
        <v>374</v>
      </c>
      <c r="C141" s="279"/>
      <c r="D141" s="279"/>
      <c r="E141" s="279"/>
    </row>
    <row r="142" spans="1:5" ht="12" customHeight="1">
      <c r="A142" s="453" t="s">
        <v>96</v>
      </c>
      <c r="B142" s="9" t="s">
        <v>375</v>
      </c>
      <c r="C142" s="279">
        <f>'1.1.sz.mell '!C142</f>
        <v>991369</v>
      </c>
      <c r="D142" s="279">
        <f>'1.1.sz.mell '!D142</f>
        <v>0</v>
      </c>
      <c r="E142" s="279">
        <f>'1.1.sz.mell '!E142</f>
        <v>991369</v>
      </c>
    </row>
    <row r="143" spans="1:5" s="101" customFormat="1" ht="12" customHeight="1">
      <c r="A143" s="453" t="s">
        <v>291</v>
      </c>
      <c r="B143" s="9" t="s">
        <v>547</v>
      </c>
      <c r="C143" s="279"/>
      <c r="D143" s="279"/>
      <c r="E143" s="279"/>
    </row>
    <row r="144" spans="1:5" s="101" customFormat="1" ht="12" customHeight="1">
      <c r="A144" s="453" t="s">
        <v>292</v>
      </c>
      <c r="B144" s="9" t="s">
        <v>469</v>
      </c>
      <c r="C144" s="279"/>
      <c r="D144" s="279"/>
      <c r="E144" s="279"/>
    </row>
    <row r="145" spans="1:5" s="101" customFormat="1" ht="12" customHeight="1" thickBot="1">
      <c r="A145" s="462" t="s">
        <v>293</v>
      </c>
      <c r="B145" s="7" t="s">
        <v>394</v>
      </c>
      <c r="C145" s="279"/>
      <c r="D145" s="279"/>
      <c r="E145" s="279"/>
    </row>
    <row r="146" spans="1:5" s="101" customFormat="1" ht="12" customHeight="1" thickBot="1">
      <c r="A146" s="32" t="s">
        <v>25</v>
      </c>
      <c r="B146" s="130" t="s">
        <v>470</v>
      </c>
      <c r="C146" s="320">
        <f>+C147+C148+C149+C150+C151</f>
        <v>0</v>
      </c>
      <c r="D146" s="320">
        <f>+D147+D148+D149+D150+D151</f>
        <v>0</v>
      </c>
      <c r="E146" s="320">
        <f>+E147+E148+E149+E150+E151</f>
        <v>0</v>
      </c>
    </row>
    <row r="147" spans="1:5" s="101" customFormat="1" ht="12" customHeight="1">
      <c r="A147" s="453" t="s">
        <v>97</v>
      </c>
      <c r="B147" s="9" t="s">
        <v>465</v>
      </c>
      <c r="C147" s="279"/>
      <c r="D147" s="279"/>
      <c r="E147" s="279"/>
    </row>
    <row r="148" spans="1:5" s="101" customFormat="1" ht="12" customHeight="1">
      <c r="A148" s="453" t="s">
        <v>98</v>
      </c>
      <c r="B148" s="9" t="s">
        <v>472</v>
      </c>
      <c r="C148" s="279"/>
      <c r="D148" s="279"/>
      <c r="E148" s="279"/>
    </row>
    <row r="149" spans="1:5" s="101" customFormat="1" ht="12" customHeight="1">
      <c r="A149" s="453" t="s">
        <v>303</v>
      </c>
      <c r="B149" s="9" t="s">
        <v>467</v>
      </c>
      <c r="C149" s="279"/>
      <c r="D149" s="279"/>
      <c r="E149" s="279"/>
    </row>
    <row r="150" spans="1:5" ht="12.75" customHeight="1">
      <c r="A150" s="453" t="s">
        <v>304</v>
      </c>
      <c r="B150" s="9" t="s">
        <v>523</v>
      </c>
      <c r="C150" s="279"/>
      <c r="D150" s="279"/>
      <c r="E150" s="279"/>
    </row>
    <row r="151" spans="1:5" ht="12.75" customHeight="1" thickBot="1">
      <c r="A151" s="462" t="s">
        <v>471</v>
      </c>
      <c r="B151" s="7" t="s">
        <v>474</v>
      </c>
      <c r="C151" s="281"/>
      <c r="D151" s="281"/>
      <c r="E151" s="281"/>
    </row>
    <row r="152" spans="1:5" ht="12.75" customHeight="1" thickBot="1">
      <c r="A152" s="508" t="s">
        <v>26</v>
      </c>
      <c r="B152" s="130" t="s">
        <v>475</v>
      </c>
      <c r="C152" s="320"/>
      <c r="D152" s="320"/>
      <c r="E152" s="320"/>
    </row>
    <row r="153" spans="1:5" ht="12" customHeight="1" thickBot="1">
      <c r="A153" s="508" t="s">
        <v>27</v>
      </c>
      <c r="B153" s="130" t="s">
        <v>476</v>
      </c>
      <c r="C153" s="320"/>
      <c r="D153" s="320"/>
      <c r="E153" s="320"/>
    </row>
    <row r="154" spans="1:5" ht="15" customHeight="1" thickBot="1">
      <c r="A154" s="32" t="s">
        <v>28</v>
      </c>
      <c r="B154" s="130" t="s">
        <v>478</v>
      </c>
      <c r="C154" s="445">
        <f>+C129+C133+C140+C146+C152+C153</f>
        <v>991369</v>
      </c>
      <c r="D154" s="445">
        <f>+D129+D133+D140+D146+D152+D153</f>
        <v>0</v>
      </c>
      <c r="E154" s="445">
        <f>+E129+E133+E140+E146+E152+E153</f>
        <v>991369</v>
      </c>
    </row>
    <row r="155" spans="1:5" ht="13.5" thickBot="1">
      <c r="A155" s="464" t="s">
        <v>29</v>
      </c>
      <c r="B155" s="398" t="s">
        <v>477</v>
      </c>
      <c r="C155" s="445">
        <f>+C128+C154</f>
        <v>133091904</v>
      </c>
      <c r="D155" s="445">
        <f>+D128+D154</f>
        <v>19435907</v>
      </c>
      <c r="E155" s="445">
        <f>+E128+E154</f>
        <v>152527811</v>
      </c>
    </row>
    <row r="156" spans="1:5" ht="15" customHeight="1" thickBot="1">
      <c r="A156" s="406"/>
      <c r="B156" s="407"/>
      <c r="C156" s="408"/>
      <c r="D156" s="408"/>
      <c r="E156" s="408"/>
    </row>
    <row r="157" spans="1:5" ht="14.25" customHeight="1" thickBot="1">
      <c r="A157" s="259" t="s">
        <v>524</v>
      </c>
      <c r="B157" s="260"/>
      <c r="C157" s="127">
        <v>2</v>
      </c>
      <c r="D157" s="127"/>
      <c r="E157" s="127">
        <v>2</v>
      </c>
    </row>
    <row r="158" spans="1:5" ht="13.5" thickBot="1">
      <c r="A158" s="259" t="s">
        <v>206</v>
      </c>
      <c r="B158" s="260"/>
      <c r="C158" s="127">
        <v>5</v>
      </c>
      <c r="D158" s="127"/>
      <c r="E158" s="127">
        <v>5</v>
      </c>
    </row>
  </sheetData>
  <sheetProtection formatCells="0"/>
  <mergeCells count="4">
    <mergeCell ref="C4:E4"/>
    <mergeCell ref="B2:D2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Footer>&amp;C&amp;"Times New Roman CE,Dőlt"Módosította a 9/2018. (X.01) Önkormányzati rendelet, hatályos 2018. október 2-tól.</oddFoot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D21" sqref="D21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14.625" style="411" customWidth="1"/>
    <col min="4" max="4" width="11.875" style="3" customWidth="1"/>
    <col min="5" max="5" width="12.375" style="3" customWidth="1"/>
    <col min="6" max="16384" width="9.375" style="3" customWidth="1"/>
  </cols>
  <sheetData>
    <row r="1" spans="1:5" s="2" customFormat="1" ht="16.5" customHeight="1" thickBot="1">
      <c r="A1" s="236"/>
      <c r="B1" s="238"/>
      <c r="C1" s="674" t="s">
        <v>607</v>
      </c>
      <c r="D1" s="674"/>
      <c r="E1" s="674"/>
    </row>
    <row r="2" spans="1:5" s="97" customFormat="1" ht="21" customHeight="1">
      <c r="A2" s="426" t="s">
        <v>62</v>
      </c>
      <c r="B2" s="665" t="s">
        <v>228</v>
      </c>
      <c r="C2" s="666"/>
      <c r="D2" s="667"/>
      <c r="E2" s="371" t="s">
        <v>55</v>
      </c>
    </row>
    <row r="3" spans="1:5" s="97" customFormat="1" ht="16.5" thickBot="1">
      <c r="A3" s="239" t="s">
        <v>203</v>
      </c>
      <c r="B3" s="668" t="s">
        <v>435</v>
      </c>
      <c r="C3" s="669"/>
      <c r="D3" s="670"/>
      <c r="E3" s="507" t="s">
        <v>61</v>
      </c>
    </row>
    <row r="4" spans="1:5" s="98" customFormat="1" ht="15.75" customHeight="1" thickBot="1">
      <c r="A4" s="240"/>
      <c r="B4" s="240"/>
      <c r="C4" s="672" t="str">
        <f>'9.1. sz. mell '!C4</f>
        <v>Forintban!</v>
      </c>
      <c r="D4" s="672"/>
      <c r="E4" s="672"/>
    </row>
    <row r="5" spans="1:5" ht="36.75" thickBot="1">
      <c r="A5" s="427" t="s">
        <v>205</v>
      </c>
      <c r="B5" s="242" t="s">
        <v>570</v>
      </c>
      <c r="C5" s="243" t="str">
        <f>'9.1. sz. mell '!C5</f>
        <v>2018 évi Előirányzat</v>
      </c>
      <c r="D5" s="243" t="str">
        <f>'9.1. sz. mell '!D5</f>
        <v>2.sz módosítás</v>
      </c>
      <c r="E5" s="243" t="str">
        <f>'9.1. sz. mell '!E5</f>
        <v>2018 módosított előirányzat</v>
      </c>
    </row>
    <row r="6" spans="1:5" s="71" customFormat="1" ht="12.75" customHeight="1" thickBot="1">
      <c r="A6" s="205"/>
      <c r="B6" s="206" t="s">
        <v>498</v>
      </c>
      <c r="C6" s="207" t="s">
        <v>499</v>
      </c>
      <c r="D6" s="207" t="s">
        <v>500</v>
      </c>
      <c r="E6" s="207" t="s">
        <v>502</v>
      </c>
    </row>
    <row r="7" spans="1:5" s="71" customFormat="1" ht="15.75" customHeight="1" thickBot="1">
      <c r="A7" s="244"/>
      <c r="B7" s="245" t="s">
        <v>57</v>
      </c>
      <c r="C7" s="372"/>
      <c r="D7" s="372"/>
      <c r="E7" s="372"/>
    </row>
    <row r="8" spans="1:5" s="71" customFormat="1" ht="12" customHeight="1" thickBot="1">
      <c r="A8" s="32" t="s">
        <v>19</v>
      </c>
      <c r="B8" s="21" t="s">
        <v>255</v>
      </c>
      <c r="C8" s="311">
        <f>+C9+C10+C11+C12+C13+C14</f>
        <v>0</v>
      </c>
      <c r="D8" s="311">
        <f>+D9+D10+D11+D12+D13+D14</f>
        <v>0</v>
      </c>
      <c r="E8" s="311">
        <f>+E9+E10+E11+E12+E13+E14</f>
        <v>0</v>
      </c>
    </row>
    <row r="9" spans="1:5" s="99" customFormat="1" ht="12" customHeight="1">
      <c r="A9" s="453" t="s">
        <v>99</v>
      </c>
      <c r="B9" s="435" t="s">
        <v>256</v>
      </c>
      <c r="C9" s="314">
        <f>'1.2.sz.mell '!C6</f>
        <v>0</v>
      </c>
      <c r="D9" s="314">
        <f>'1.2.sz.mell '!D6</f>
        <v>0</v>
      </c>
      <c r="E9" s="314">
        <f>'1.2.sz.mell '!E6</f>
        <v>0</v>
      </c>
    </row>
    <row r="10" spans="1:5" s="100" customFormat="1" ht="12" customHeight="1">
      <c r="A10" s="454" t="s">
        <v>100</v>
      </c>
      <c r="B10" s="436" t="s">
        <v>257</v>
      </c>
      <c r="C10" s="314">
        <f>'1.2.sz.mell '!C7</f>
        <v>0</v>
      </c>
      <c r="D10" s="314">
        <f>'1.2.sz.mell '!D7</f>
        <v>0</v>
      </c>
      <c r="E10" s="314">
        <f>'1.2.sz.mell '!E7</f>
        <v>0</v>
      </c>
    </row>
    <row r="11" spans="1:5" s="100" customFormat="1" ht="12" customHeight="1">
      <c r="A11" s="454" t="s">
        <v>101</v>
      </c>
      <c r="B11" s="436" t="s">
        <v>557</v>
      </c>
      <c r="C11" s="314">
        <f>'1.2.sz.mell '!C8</f>
        <v>0</v>
      </c>
      <c r="D11" s="314">
        <f>'1.2.sz.mell '!D8</f>
        <v>0</v>
      </c>
      <c r="E11" s="314">
        <f>'1.2.sz.mell '!E8</f>
        <v>0</v>
      </c>
    </row>
    <row r="12" spans="1:5" s="100" customFormat="1" ht="12" customHeight="1">
      <c r="A12" s="454" t="s">
        <v>102</v>
      </c>
      <c r="B12" s="436" t="s">
        <v>259</v>
      </c>
      <c r="C12" s="314">
        <f>'1.2.sz.mell '!C9</f>
        <v>0</v>
      </c>
      <c r="D12" s="314">
        <f>'1.2.sz.mell '!D9</f>
        <v>0</v>
      </c>
      <c r="E12" s="314">
        <f>'1.2.sz.mell '!E9</f>
        <v>0</v>
      </c>
    </row>
    <row r="13" spans="1:5" s="100" customFormat="1" ht="12" customHeight="1">
      <c r="A13" s="454" t="s">
        <v>148</v>
      </c>
      <c r="B13" s="436" t="s">
        <v>511</v>
      </c>
      <c r="C13" s="314">
        <f>'1.2.sz.mell '!C10</f>
        <v>0</v>
      </c>
      <c r="D13" s="314">
        <f>'1.2.sz.mell '!D10</f>
        <v>0</v>
      </c>
      <c r="E13" s="314">
        <f>'1.2.sz.mell '!E10</f>
        <v>0</v>
      </c>
    </row>
    <row r="14" spans="1:5" s="99" customFormat="1" ht="12" customHeight="1" thickBot="1">
      <c r="A14" s="455" t="s">
        <v>103</v>
      </c>
      <c r="B14" s="437" t="s">
        <v>438</v>
      </c>
      <c r="C14" s="319">
        <f>'1.2.sz.mell '!C11</f>
        <v>0</v>
      </c>
      <c r="D14" s="319">
        <f>'1.2.sz.mell '!D11</f>
        <v>0</v>
      </c>
      <c r="E14" s="319">
        <f>'1.2.sz.mell '!E11</f>
        <v>0</v>
      </c>
    </row>
    <row r="15" spans="1:5" s="99" customFormat="1" ht="12" customHeight="1" thickBot="1">
      <c r="A15" s="32" t="s">
        <v>20</v>
      </c>
      <c r="B15" s="306" t="s">
        <v>260</v>
      </c>
      <c r="C15" s="588">
        <f>'1.2.sz.mell '!C12</f>
        <v>0</v>
      </c>
      <c r="D15" s="588">
        <f>'1.2.sz.mell '!D12</f>
        <v>0</v>
      </c>
      <c r="E15" s="588">
        <f>'1.2.sz.mell '!E12</f>
        <v>0</v>
      </c>
    </row>
    <row r="16" spans="1:5" s="99" customFormat="1" ht="12" customHeight="1">
      <c r="A16" s="453" t="s">
        <v>105</v>
      </c>
      <c r="B16" s="435" t="s">
        <v>261</v>
      </c>
      <c r="C16" s="314">
        <f>'1.2.sz.mell '!C13</f>
        <v>0</v>
      </c>
      <c r="D16" s="314">
        <f>'1.2.sz.mell '!D13</f>
        <v>0</v>
      </c>
      <c r="E16" s="314">
        <f>'1.2.sz.mell '!E13</f>
        <v>0</v>
      </c>
    </row>
    <row r="17" spans="1:5" s="99" customFormat="1" ht="12" customHeight="1">
      <c r="A17" s="454" t="s">
        <v>106</v>
      </c>
      <c r="B17" s="436" t="s">
        <v>262</v>
      </c>
      <c r="C17" s="314">
        <f>'1.2.sz.mell '!C14</f>
        <v>0</v>
      </c>
      <c r="D17" s="314">
        <f>'1.2.sz.mell '!D14</f>
        <v>0</v>
      </c>
      <c r="E17" s="314">
        <f>'1.2.sz.mell '!E14</f>
        <v>0</v>
      </c>
    </row>
    <row r="18" spans="1:5" s="99" customFormat="1" ht="12" customHeight="1">
      <c r="A18" s="454" t="s">
        <v>107</v>
      </c>
      <c r="B18" s="436" t="s">
        <v>427</v>
      </c>
      <c r="C18" s="314">
        <f>'1.2.sz.mell '!C15</f>
        <v>0</v>
      </c>
      <c r="D18" s="314">
        <f>'1.2.sz.mell '!D15</f>
        <v>0</v>
      </c>
      <c r="E18" s="314">
        <f>'1.2.sz.mell '!E15</f>
        <v>0</v>
      </c>
    </row>
    <row r="19" spans="1:5" s="99" customFormat="1" ht="12" customHeight="1">
      <c r="A19" s="454" t="s">
        <v>108</v>
      </c>
      <c r="B19" s="436" t="s">
        <v>428</v>
      </c>
      <c r="C19" s="314">
        <f>'1.2.sz.mell '!C16</f>
        <v>0</v>
      </c>
      <c r="D19" s="314">
        <f>'1.2.sz.mell '!D16</f>
        <v>0</v>
      </c>
      <c r="E19" s="314">
        <f>'1.2.sz.mell '!E16</f>
        <v>0</v>
      </c>
    </row>
    <row r="20" spans="1:5" s="99" customFormat="1" ht="12" customHeight="1">
      <c r="A20" s="454" t="s">
        <v>109</v>
      </c>
      <c r="B20" s="436" t="s">
        <v>263</v>
      </c>
      <c r="C20" s="314">
        <f>'1.2.sz.mell '!C17</f>
        <v>0</v>
      </c>
      <c r="D20" s="314">
        <f>'1.2.sz.mell '!D17</f>
        <v>0</v>
      </c>
      <c r="E20" s="314">
        <f>'1.2.sz.mell '!E17</f>
        <v>0</v>
      </c>
    </row>
    <row r="21" spans="1:5" s="100" customFormat="1" ht="12" customHeight="1" thickBot="1">
      <c r="A21" s="455" t="s">
        <v>117</v>
      </c>
      <c r="B21" s="437" t="s">
        <v>264</v>
      </c>
      <c r="C21" s="319">
        <f>'1.2.sz.mell '!C18</f>
        <v>0</v>
      </c>
      <c r="D21" s="319">
        <f>'1.2.sz.mell '!D18</f>
        <v>0</v>
      </c>
      <c r="E21" s="319">
        <f>'1.2.sz.mell '!E18</f>
        <v>0</v>
      </c>
    </row>
    <row r="22" spans="1:5" s="100" customFormat="1" ht="12" customHeight="1" thickBot="1">
      <c r="A22" s="32" t="s">
        <v>21</v>
      </c>
      <c r="B22" s="21" t="s">
        <v>265</v>
      </c>
      <c r="C22" s="588">
        <f>'1.2.sz.mell '!C19</f>
        <v>0</v>
      </c>
      <c r="D22" s="588">
        <f>'1.2.sz.mell '!D19</f>
        <v>0</v>
      </c>
      <c r="E22" s="588">
        <f>'1.2.sz.mell '!E19</f>
        <v>0</v>
      </c>
    </row>
    <row r="23" spans="1:5" s="100" customFormat="1" ht="12" customHeight="1">
      <c r="A23" s="453" t="s">
        <v>88</v>
      </c>
      <c r="B23" s="435" t="s">
        <v>266</v>
      </c>
      <c r="C23" s="314">
        <f>'1.2.sz.mell '!C20</f>
        <v>0</v>
      </c>
      <c r="D23" s="314">
        <f>'1.2.sz.mell '!D20</f>
        <v>0</v>
      </c>
      <c r="E23" s="314">
        <f>'1.2.sz.mell '!E20</f>
        <v>0</v>
      </c>
    </row>
    <row r="24" spans="1:5" s="99" customFormat="1" ht="12" customHeight="1">
      <c r="A24" s="454" t="s">
        <v>89</v>
      </c>
      <c r="B24" s="436" t="s">
        <v>267</v>
      </c>
      <c r="C24" s="314">
        <f>'1.2.sz.mell '!C21</f>
        <v>0</v>
      </c>
      <c r="D24" s="314">
        <f>'1.2.sz.mell '!D21</f>
        <v>0</v>
      </c>
      <c r="E24" s="314">
        <f>'1.2.sz.mell '!E21</f>
        <v>0</v>
      </c>
    </row>
    <row r="25" spans="1:5" s="100" customFormat="1" ht="12" customHeight="1">
      <c r="A25" s="454" t="s">
        <v>90</v>
      </c>
      <c r="B25" s="436" t="s">
        <v>429</v>
      </c>
      <c r="C25" s="314">
        <f>'1.2.sz.mell '!C22</f>
        <v>0</v>
      </c>
      <c r="D25" s="314">
        <f>'1.2.sz.mell '!D22</f>
        <v>0</v>
      </c>
      <c r="E25" s="314">
        <f>'1.2.sz.mell '!E22</f>
        <v>0</v>
      </c>
    </row>
    <row r="26" spans="1:5" s="100" customFormat="1" ht="12" customHeight="1">
      <c r="A26" s="454" t="s">
        <v>91</v>
      </c>
      <c r="B26" s="436" t="s">
        <v>430</v>
      </c>
      <c r="C26" s="314">
        <f>'1.2.sz.mell '!C23</f>
        <v>0</v>
      </c>
      <c r="D26" s="314">
        <f>'1.2.sz.mell '!D23</f>
        <v>0</v>
      </c>
      <c r="E26" s="314">
        <f>'1.2.sz.mell '!E23</f>
        <v>0</v>
      </c>
    </row>
    <row r="27" spans="1:5" s="100" customFormat="1" ht="12" customHeight="1">
      <c r="A27" s="454" t="s">
        <v>171</v>
      </c>
      <c r="B27" s="436" t="s">
        <v>268</v>
      </c>
      <c r="C27" s="314">
        <f>'1.2.sz.mell '!C24</f>
        <v>0</v>
      </c>
      <c r="D27" s="314">
        <f>'1.2.sz.mell '!D24</f>
        <v>0</v>
      </c>
      <c r="E27" s="314">
        <f>'1.2.sz.mell '!E24</f>
        <v>0</v>
      </c>
    </row>
    <row r="28" spans="1:5" s="100" customFormat="1" ht="12" customHeight="1" thickBot="1">
      <c r="A28" s="455" t="s">
        <v>172</v>
      </c>
      <c r="B28" s="437" t="s">
        <v>269</v>
      </c>
      <c r="C28" s="319">
        <f>'1.2.sz.mell '!C25</f>
        <v>0</v>
      </c>
      <c r="D28" s="319">
        <f>'1.2.sz.mell '!D25</f>
        <v>0</v>
      </c>
      <c r="E28" s="319">
        <f>'1.2.sz.mell '!E25</f>
        <v>0</v>
      </c>
    </row>
    <row r="29" spans="1:5" s="100" customFormat="1" ht="12" customHeight="1" thickBot="1">
      <c r="A29" s="32" t="s">
        <v>173</v>
      </c>
      <c r="B29" s="21" t="s">
        <v>270</v>
      </c>
      <c r="C29" s="588">
        <f>'1.2.sz.mell '!C26</f>
        <v>0</v>
      </c>
      <c r="D29" s="588">
        <f>'1.2.sz.mell '!D26</f>
        <v>0</v>
      </c>
      <c r="E29" s="588">
        <f>'1.2.sz.mell '!E26</f>
        <v>0</v>
      </c>
    </row>
    <row r="30" spans="1:5" s="100" customFormat="1" ht="12" customHeight="1">
      <c r="A30" s="453" t="s">
        <v>271</v>
      </c>
      <c r="B30" s="435" t="s">
        <v>562</v>
      </c>
      <c r="C30" s="314">
        <f>'1.2.sz.mell '!C27</f>
        <v>0</v>
      </c>
      <c r="D30" s="314">
        <f>'1.2.sz.mell '!D27</f>
        <v>0</v>
      </c>
      <c r="E30" s="314">
        <f>'1.2.sz.mell '!E27</f>
        <v>0</v>
      </c>
    </row>
    <row r="31" spans="1:5" s="100" customFormat="1" ht="12" customHeight="1">
      <c r="A31" s="454" t="s">
        <v>272</v>
      </c>
      <c r="B31" s="436" t="s">
        <v>563</v>
      </c>
      <c r="C31" s="314">
        <f>'1.2.sz.mell '!C28</f>
        <v>0</v>
      </c>
      <c r="D31" s="314">
        <f>'1.2.sz.mell '!D28</f>
        <v>0</v>
      </c>
      <c r="E31" s="314">
        <f>'1.2.sz.mell '!E28</f>
        <v>0</v>
      </c>
    </row>
    <row r="32" spans="1:5" s="100" customFormat="1" ht="12" customHeight="1">
      <c r="A32" s="454" t="s">
        <v>273</v>
      </c>
      <c r="B32" s="436" t="s">
        <v>564</v>
      </c>
      <c r="C32" s="314">
        <f>'1.2.sz.mell '!C29</f>
        <v>0</v>
      </c>
      <c r="D32" s="314">
        <f>'1.2.sz.mell '!D29</f>
        <v>0</v>
      </c>
      <c r="E32" s="314">
        <f>'1.2.sz.mell '!E29</f>
        <v>0</v>
      </c>
    </row>
    <row r="33" spans="1:5" s="100" customFormat="1" ht="12" customHeight="1">
      <c r="A33" s="454" t="s">
        <v>274</v>
      </c>
      <c r="B33" s="436" t="s">
        <v>565</v>
      </c>
      <c r="C33" s="314">
        <f>'1.2.sz.mell '!C30</f>
        <v>0</v>
      </c>
      <c r="D33" s="314">
        <f>'1.2.sz.mell '!D30</f>
        <v>0</v>
      </c>
      <c r="E33" s="314">
        <f>'1.2.sz.mell '!E30</f>
        <v>0</v>
      </c>
    </row>
    <row r="34" spans="1:5" s="100" customFormat="1" ht="12" customHeight="1">
      <c r="A34" s="454" t="s">
        <v>559</v>
      </c>
      <c r="B34" s="436" t="s">
        <v>275</v>
      </c>
      <c r="C34" s="314">
        <f>'1.2.sz.mell '!C31</f>
        <v>0</v>
      </c>
      <c r="D34" s="314">
        <f>'1.2.sz.mell '!D31</f>
        <v>0</v>
      </c>
      <c r="E34" s="314">
        <f>'1.2.sz.mell '!E31</f>
        <v>0</v>
      </c>
    </row>
    <row r="35" spans="1:5" s="100" customFormat="1" ht="12" customHeight="1">
      <c r="A35" s="454" t="s">
        <v>560</v>
      </c>
      <c r="B35" s="436" t="s">
        <v>276</v>
      </c>
      <c r="C35" s="314">
        <f>'1.2.sz.mell '!C32</f>
        <v>0</v>
      </c>
      <c r="D35" s="314">
        <f>'1.2.sz.mell '!D32</f>
        <v>0</v>
      </c>
      <c r="E35" s="314">
        <f>'1.2.sz.mell '!E32</f>
        <v>0</v>
      </c>
    </row>
    <row r="36" spans="1:5" s="100" customFormat="1" ht="12" customHeight="1" thickBot="1">
      <c r="A36" s="455" t="s">
        <v>561</v>
      </c>
      <c r="B36" s="437" t="s">
        <v>277</v>
      </c>
      <c r="C36" s="319">
        <f>'1.2.sz.mell '!C33</f>
        <v>0</v>
      </c>
      <c r="D36" s="319">
        <f>'1.2.sz.mell '!D33</f>
        <v>0</v>
      </c>
      <c r="E36" s="319">
        <f>'1.2.sz.mell '!E33</f>
        <v>0</v>
      </c>
    </row>
    <row r="37" spans="1:5" s="100" customFormat="1" ht="12" customHeight="1" thickBot="1">
      <c r="A37" s="32" t="s">
        <v>23</v>
      </c>
      <c r="B37" s="21" t="s">
        <v>439</v>
      </c>
      <c r="C37" s="588">
        <f>'1.2.sz.mell '!C34</f>
        <v>0</v>
      </c>
      <c r="D37" s="588">
        <f>'1.2.sz.mell '!D34</f>
        <v>0</v>
      </c>
      <c r="E37" s="588">
        <f>'1.2.sz.mell '!E34</f>
        <v>0</v>
      </c>
    </row>
    <row r="38" spans="1:5" s="100" customFormat="1" ht="12" customHeight="1">
      <c r="A38" s="453" t="s">
        <v>92</v>
      </c>
      <c r="B38" s="435" t="s">
        <v>280</v>
      </c>
      <c r="C38" s="314">
        <f>'1.2.sz.mell '!C35</f>
        <v>0</v>
      </c>
      <c r="D38" s="314">
        <f>'1.2.sz.mell '!D35</f>
        <v>0</v>
      </c>
      <c r="E38" s="314">
        <f>'1.2.sz.mell '!E35</f>
        <v>0</v>
      </c>
    </row>
    <row r="39" spans="1:5" s="100" customFormat="1" ht="12" customHeight="1">
      <c r="A39" s="454" t="s">
        <v>93</v>
      </c>
      <c r="B39" s="436" t="s">
        <v>281</v>
      </c>
      <c r="C39" s="314">
        <f>'1.2.sz.mell '!C36</f>
        <v>0</v>
      </c>
      <c r="D39" s="314">
        <f>'1.2.sz.mell '!D36</f>
        <v>0</v>
      </c>
      <c r="E39" s="314">
        <f>'1.2.sz.mell '!E36</f>
        <v>0</v>
      </c>
    </row>
    <row r="40" spans="1:5" s="100" customFormat="1" ht="12" customHeight="1">
      <c r="A40" s="454" t="s">
        <v>94</v>
      </c>
      <c r="B40" s="436" t="s">
        <v>282</v>
      </c>
      <c r="C40" s="314">
        <f>'1.2.sz.mell '!C37</f>
        <v>0</v>
      </c>
      <c r="D40" s="314">
        <f>'1.2.sz.mell '!D37</f>
        <v>0</v>
      </c>
      <c r="E40" s="314">
        <f>'1.2.sz.mell '!E37</f>
        <v>0</v>
      </c>
    </row>
    <row r="41" spans="1:5" s="100" customFormat="1" ht="12" customHeight="1">
      <c r="A41" s="454" t="s">
        <v>175</v>
      </c>
      <c r="B41" s="436" t="s">
        <v>283</v>
      </c>
      <c r="C41" s="314">
        <f>'1.2.sz.mell '!C38</f>
        <v>0</v>
      </c>
      <c r="D41" s="314">
        <f>'1.2.sz.mell '!D38</f>
        <v>0</v>
      </c>
      <c r="E41" s="314">
        <f>'1.2.sz.mell '!E38</f>
        <v>0</v>
      </c>
    </row>
    <row r="42" spans="1:5" s="100" customFormat="1" ht="12" customHeight="1">
      <c r="A42" s="454" t="s">
        <v>176</v>
      </c>
      <c r="B42" s="436" t="s">
        <v>284</v>
      </c>
      <c r="C42" s="314">
        <f>'1.2.sz.mell '!C39</f>
        <v>0</v>
      </c>
      <c r="D42" s="314">
        <f>'1.2.sz.mell '!D39</f>
        <v>0</v>
      </c>
      <c r="E42" s="314">
        <f>'1.2.sz.mell '!E39</f>
        <v>0</v>
      </c>
    </row>
    <row r="43" spans="1:5" s="100" customFormat="1" ht="12" customHeight="1">
      <c r="A43" s="454" t="s">
        <v>177</v>
      </c>
      <c r="B43" s="436" t="s">
        <v>285</v>
      </c>
      <c r="C43" s="314">
        <f>'1.2.sz.mell '!C40</f>
        <v>0</v>
      </c>
      <c r="D43" s="314">
        <f>'1.2.sz.mell '!D40</f>
        <v>0</v>
      </c>
      <c r="E43" s="314">
        <f>'1.2.sz.mell '!E40</f>
        <v>0</v>
      </c>
    </row>
    <row r="44" spans="1:5" s="100" customFormat="1" ht="12" customHeight="1">
      <c r="A44" s="454" t="s">
        <v>178</v>
      </c>
      <c r="B44" s="436" t="s">
        <v>286</v>
      </c>
      <c r="C44" s="314">
        <f>'1.2.sz.mell '!C41</f>
        <v>0</v>
      </c>
      <c r="D44" s="314">
        <f>'1.2.sz.mell '!D41</f>
        <v>0</v>
      </c>
      <c r="E44" s="314">
        <f>'1.2.sz.mell '!E41</f>
        <v>0</v>
      </c>
    </row>
    <row r="45" spans="1:5" s="100" customFormat="1" ht="12" customHeight="1">
      <c r="A45" s="454" t="s">
        <v>179</v>
      </c>
      <c r="B45" s="436" t="s">
        <v>568</v>
      </c>
      <c r="C45" s="314">
        <f>'1.2.sz.mell '!C42</f>
        <v>0</v>
      </c>
      <c r="D45" s="314">
        <f>'1.2.sz.mell '!D42</f>
        <v>0</v>
      </c>
      <c r="E45" s="314">
        <f>'1.2.sz.mell '!E42</f>
        <v>0</v>
      </c>
    </row>
    <row r="46" spans="1:5" s="100" customFormat="1" ht="12" customHeight="1">
      <c r="A46" s="454" t="s">
        <v>278</v>
      </c>
      <c r="B46" s="436" t="s">
        <v>288</v>
      </c>
      <c r="C46" s="314">
        <f>'1.2.sz.mell '!C43</f>
        <v>0</v>
      </c>
      <c r="D46" s="314">
        <f>'1.2.sz.mell '!D43</f>
        <v>0</v>
      </c>
      <c r="E46" s="314">
        <f>'1.2.sz.mell '!E43</f>
        <v>0</v>
      </c>
    </row>
    <row r="47" spans="1:5" s="100" customFormat="1" ht="12" customHeight="1">
      <c r="A47" s="455" t="s">
        <v>279</v>
      </c>
      <c r="B47" s="437" t="s">
        <v>441</v>
      </c>
      <c r="C47" s="314">
        <f>'1.2.sz.mell '!C44</f>
        <v>0</v>
      </c>
      <c r="D47" s="314">
        <f>'1.2.sz.mell '!D44</f>
        <v>0</v>
      </c>
      <c r="E47" s="314">
        <f>'1.2.sz.mell '!E44</f>
        <v>0</v>
      </c>
    </row>
    <row r="48" spans="1:5" s="100" customFormat="1" ht="12" customHeight="1" thickBot="1">
      <c r="A48" s="455" t="s">
        <v>440</v>
      </c>
      <c r="B48" s="437" t="s">
        <v>289</v>
      </c>
      <c r="C48" s="319">
        <f>'1.2.sz.mell '!C45</f>
        <v>0</v>
      </c>
      <c r="D48" s="319">
        <f>'1.2.sz.mell '!D45</f>
        <v>0</v>
      </c>
      <c r="E48" s="319">
        <f>'1.2.sz.mell '!E45</f>
        <v>0</v>
      </c>
    </row>
    <row r="49" spans="1:5" s="100" customFormat="1" ht="12" customHeight="1" thickBot="1">
      <c r="A49" s="32" t="s">
        <v>24</v>
      </c>
      <c r="B49" s="21" t="s">
        <v>290</v>
      </c>
      <c r="C49" s="588">
        <f>'1.2.sz.mell '!C46</f>
        <v>0</v>
      </c>
      <c r="D49" s="588">
        <f>'1.2.sz.mell '!D46</f>
        <v>0</v>
      </c>
      <c r="E49" s="588">
        <f>'1.2.sz.mell '!E46</f>
        <v>0</v>
      </c>
    </row>
    <row r="50" spans="1:5" s="100" customFormat="1" ht="12" customHeight="1">
      <c r="A50" s="453" t="s">
        <v>95</v>
      </c>
      <c r="B50" s="435" t="s">
        <v>294</v>
      </c>
      <c r="C50" s="314">
        <f>'1.2.sz.mell '!C47</f>
        <v>0</v>
      </c>
      <c r="D50" s="314">
        <f>'1.2.sz.mell '!D47</f>
        <v>0</v>
      </c>
      <c r="E50" s="314">
        <f>'1.2.sz.mell '!E47</f>
        <v>0</v>
      </c>
    </row>
    <row r="51" spans="1:5" s="100" customFormat="1" ht="12" customHeight="1">
      <c r="A51" s="454" t="s">
        <v>96</v>
      </c>
      <c r="B51" s="436" t="s">
        <v>295</v>
      </c>
      <c r="C51" s="314">
        <f>'1.2.sz.mell '!C48</f>
        <v>0</v>
      </c>
      <c r="D51" s="314">
        <f>'1.2.sz.mell '!D48</f>
        <v>0</v>
      </c>
      <c r="E51" s="314">
        <f>'1.2.sz.mell '!E48</f>
        <v>0</v>
      </c>
    </row>
    <row r="52" spans="1:5" s="100" customFormat="1" ht="12" customHeight="1">
      <c r="A52" s="454" t="s">
        <v>291</v>
      </c>
      <c r="B52" s="436" t="s">
        <v>296</v>
      </c>
      <c r="C52" s="314">
        <f>'1.2.sz.mell '!C49</f>
        <v>0</v>
      </c>
      <c r="D52" s="314">
        <f>'1.2.sz.mell '!D49</f>
        <v>0</v>
      </c>
      <c r="E52" s="314">
        <f>'1.2.sz.mell '!E49</f>
        <v>0</v>
      </c>
    </row>
    <row r="53" spans="1:5" s="100" customFormat="1" ht="12" customHeight="1">
      <c r="A53" s="454" t="s">
        <v>292</v>
      </c>
      <c r="B53" s="436" t="s">
        <v>297</v>
      </c>
      <c r="C53" s="314">
        <f>'1.2.sz.mell '!C50</f>
        <v>0</v>
      </c>
      <c r="D53" s="314">
        <f>'1.2.sz.mell '!D50</f>
        <v>0</v>
      </c>
      <c r="E53" s="314">
        <f>'1.2.sz.mell '!E50</f>
        <v>0</v>
      </c>
    </row>
    <row r="54" spans="1:5" s="100" customFormat="1" ht="12" customHeight="1" thickBot="1">
      <c r="A54" s="455" t="s">
        <v>293</v>
      </c>
      <c r="B54" s="437" t="s">
        <v>298</v>
      </c>
      <c r="C54" s="319">
        <f>'1.2.sz.mell '!C51</f>
        <v>0</v>
      </c>
      <c r="D54" s="319">
        <f>'1.2.sz.mell '!D51</f>
        <v>0</v>
      </c>
      <c r="E54" s="319">
        <f>'1.2.sz.mell '!E51</f>
        <v>0</v>
      </c>
    </row>
    <row r="55" spans="1:5" s="100" customFormat="1" ht="12" customHeight="1" thickBot="1">
      <c r="A55" s="32" t="s">
        <v>180</v>
      </c>
      <c r="B55" s="21" t="s">
        <v>299</v>
      </c>
      <c r="C55" s="588">
        <f>'1.2.sz.mell '!C52</f>
        <v>0</v>
      </c>
      <c r="D55" s="588">
        <f>'1.2.sz.mell '!D52</f>
        <v>0</v>
      </c>
      <c r="E55" s="588">
        <f>'1.2.sz.mell '!E52</f>
        <v>0</v>
      </c>
    </row>
    <row r="56" spans="1:5" s="100" customFormat="1" ht="12" customHeight="1">
      <c r="A56" s="453" t="s">
        <v>97</v>
      </c>
      <c r="B56" s="435" t="s">
        <v>300</v>
      </c>
      <c r="C56" s="314">
        <f>'1.2.sz.mell '!C53</f>
        <v>0</v>
      </c>
      <c r="D56" s="314">
        <f>'1.2.sz.mell '!D53</f>
        <v>0</v>
      </c>
      <c r="E56" s="314">
        <f>'1.2.sz.mell '!E53</f>
        <v>0</v>
      </c>
    </row>
    <row r="57" spans="1:5" s="100" customFormat="1" ht="12" customHeight="1">
      <c r="A57" s="454" t="s">
        <v>98</v>
      </c>
      <c r="B57" s="436" t="s">
        <v>431</v>
      </c>
      <c r="C57" s="314">
        <f>'1.2.sz.mell '!C54</f>
        <v>0</v>
      </c>
      <c r="D57" s="314">
        <f>'1.2.sz.mell '!D54</f>
        <v>0</v>
      </c>
      <c r="E57" s="314">
        <f>'1.2.sz.mell '!E54</f>
        <v>0</v>
      </c>
    </row>
    <row r="58" spans="1:5" s="100" customFormat="1" ht="12" customHeight="1">
      <c r="A58" s="454" t="s">
        <v>303</v>
      </c>
      <c r="B58" s="436" t="s">
        <v>301</v>
      </c>
      <c r="C58" s="314">
        <f>'1.2.sz.mell '!C55</f>
        <v>0</v>
      </c>
      <c r="D58" s="314">
        <f>'1.2.sz.mell '!D55</f>
        <v>0</v>
      </c>
      <c r="E58" s="314">
        <f>'1.2.sz.mell '!E55</f>
        <v>0</v>
      </c>
    </row>
    <row r="59" spans="1:5" s="100" customFormat="1" ht="12" customHeight="1" thickBot="1">
      <c r="A59" s="455" t="s">
        <v>304</v>
      </c>
      <c r="B59" s="437" t="s">
        <v>302</v>
      </c>
      <c r="C59" s="319">
        <f>'1.2.sz.mell '!C56</f>
        <v>0</v>
      </c>
      <c r="D59" s="319">
        <f>'1.2.sz.mell '!D56</f>
        <v>0</v>
      </c>
      <c r="E59" s="319">
        <f>'1.2.sz.mell '!E56</f>
        <v>0</v>
      </c>
    </row>
    <row r="60" spans="1:5" s="100" customFormat="1" ht="12" customHeight="1" thickBot="1">
      <c r="A60" s="32" t="s">
        <v>26</v>
      </c>
      <c r="B60" s="306" t="s">
        <v>305</v>
      </c>
      <c r="C60" s="588">
        <f>'1.2.sz.mell '!C57</f>
        <v>0</v>
      </c>
      <c r="D60" s="588">
        <f>'1.2.sz.mell '!D57</f>
        <v>0</v>
      </c>
      <c r="E60" s="588">
        <f>'1.2.sz.mell '!E57</f>
        <v>0</v>
      </c>
    </row>
    <row r="61" spans="1:5" s="100" customFormat="1" ht="12" customHeight="1">
      <c r="A61" s="453" t="s">
        <v>181</v>
      </c>
      <c r="B61" s="435" t="s">
        <v>307</v>
      </c>
      <c r="C61" s="314">
        <f>'1.2.sz.mell '!C58</f>
        <v>0</v>
      </c>
      <c r="D61" s="314">
        <f>'1.2.sz.mell '!D58</f>
        <v>0</v>
      </c>
      <c r="E61" s="314">
        <f>'1.2.sz.mell '!E58</f>
        <v>0</v>
      </c>
    </row>
    <row r="62" spans="1:5" s="100" customFormat="1" ht="12" customHeight="1">
      <c r="A62" s="454" t="s">
        <v>182</v>
      </c>
      <c r="B62" s="436" t="s">
        <v>432</v>
      </c>
      <c r="C62" s="314">
        <f>'1.2.sz.mell '!C59</f>
        <v>0</v>
      </c>
      <c r="D62" s="314">
        <f>'1.2.sz.mell '!D59</f>
        <v>0</v>
      </c>
      <c r="E62" s="314">
        <f>'1.2.sz.mell '!E59</f>
        <v>0</v>
      </c>
    </row>
    <row r="63" spans="1:5" s="100" customFormat="1" ht="12" customHeight="1">
      <c r="A63" s="454" t="s">
        <v>233</v>
      </c>
      <c r="B63" s="436" t="s">
        <v>308</v>
      </c>
      <c r="C63" s="314">
        <f>'1.2.sz.mell '!C60</f>
        <v>0</v>
      </c>
      <c r="D63" s="314">
        <f>'1.2.sz.mell '!D60</f>
        <v>0</v>
      </c>
      <c r="E63" s="314">
        <f>'1.2.sz.mell '!E60</f>
        <v>0</v>
      </c>
    </row>
    <row r="64" spans="1:5" s="100" customFormat="1" ht="12" customHeight="1" thickBot="1">
      <c r="A64" s="455" t="s">
        <v>306</v>
      </c>
      <c r="B64" s="437" t="s">
        <v>309</v>
      </c>
      <c r="C64" s="319">
        <f>'1.2.sz.mell '!C61</f>
        <v>0</v>
      </c>
      <c r="D64" s="319">
        <f>'1.2.sz.mell '!D61</f>
        <v>0</v>
      </c>
      <c r="E64" s="319">
        <f>'1.2.sz.mell '!E61</f>
        <v>0</v>
      </c>
    </row>
    <row r="65" spans="1:5" s="100" customFormat="1" ht="12" customHeight="1" thickBot="1">
      <c r="A65" s="32" t="s">
        <v>27</v>
      </c>
      <c r="B65" s="21" t="s">
        <v>310</v>
      </c>
      <c r="C65" s="588">
        <f>'1.2.sz.mell '!C62</f>
        <v>0</v>
      </c>
      <c r="D65" s="588">
        <f>'1.2.sz.mell '!D62</f>
        <v>0</v>
      </c>
      <c r="E65" s="588">
        <f>'1.2.sz.mell '!E62</f>
        <v>0</v>
      </c>
    </row>
    <row r="66" spans="1:5" s="100" customFormat="1" ht="12" customHeight="1" thickBot="1">
      <c r="A66" s="456" t="s">
        <v>398</v>
      </c>
      <c r="B66" s="306" t="s">
        <v>312</v>
      </c>
      <c r="C66" s="588">
        <f>'1.2.sz.mell '!C63</f>
        <v>0</v>
      </c>
      <c r="D66" s="588">
        <f>'1.2.sz.mell '!D63</f>
        <v>0</v>
      </c>
      <c r="E66" s="588">
        <f>'1.2.sz.mell '!E63</f>
        <v>0</v>
      </c>
    </row>
    <row r="67" spans="1:5" s="100" customFormat="1" ht="12" customHeight="1">
      <c r="A67" s="453" t="s">
        <v>340</v>
      </c>
      <c r="B67" s="435" t="s">
        <v>313</v>
      </c>
      <c r="C67" s="314">
        <f>'1.2.sz.mell '!C64</f>
        <v>0</v>
      </c>
      <c r="D67" s="314">
        <f>'1.2.sz.mell '!D64</f>
        <v>0</v>
      </c>
      <c r="E67" s="314">
        <f>'1.2.sz.mell '!E64</f>
        <v>0</v>
      </c>
    </row>
    <row r="68" spans="1:5" s="100" customFormat="1" ht="12" customHeight="1">
      <c r="A68" s="454" t="s">
        <v>349</v>
      </c>
      <c r="B68" s="436" t="s">
        <v>314</v>
      </c>
      <c r="C68" s="314">
        <f>'1.2.sz.mell '!C65</f>
        <v>0</v>
      </c>
      <c r="D68" s="314">
        <f>'1.2.sz.mell '!D65</f>
        <v>0</v>
      </c>
      <c r="E68" s="314">
        <f>'1.2.sz.mell '!E65</f>
        <v>0</v>
      </c>
    </row>
    <row r="69" spans="1:5" s="100" customFormat="1" ht="12" customHeight="1" thickBot="1">
      <c r="A69" s="455" t="s">
        <v>350</v>
      </c>
      <c r="B69" s="438" t="s">
        <v>315</v>
      </c>
      <c r="C69" s="319">
        <f>'1.2.sz.mell '!C66</f>
        <v>0</v>
      </c>
      <c r="D69" s="319">
        <f>'1.2.sz.mell '!D66</f>
        <v>0</v>
      </c>
      <c r="E69" s="319">
        <f>'1.2.sz.mell '!E66</f>
        <v>0</v>
      </c>
    </row>
    <row r="70" spans="1:5" s="100" customFormat="1" ht="12" customHeight="1" thickBot="1">
      <c r="A70" s="456" t="s">
        <v>316</v>
      </c>
      <c r="B70" s="306" t="s">
        <v>317</v>
      </c>
      <c r="C70" s="588">
        <f>'1.2.sz.mell '!C67</f>
        <v>0</v>
      </c>
      <c r="D70" s="588">
        <f>'1.2.sz.mell '!D67</f>
        <v>0</v>
      </c>
      <c r="E70" s="588">
        <f>'1.2.sz.mell '!E67</f>
        <v>0</v>
      </c>
    </row>
    <row r="71" spans="1:5" s="100" customFormat="1" ht="12" customHeight="1">
      <c r="A71" s="453" t="s">
        <v>149</v>
      </c>
      <c r="B71" s="435" t="s">
        <v>318</v>
      </c>
      <c r="C71" s="314">
        <f>'1.2.sz.mell '!C68</f>
        <v>0</v>
      </c>
      <c r="D71" s="314">
        <f>'1.2.sz.mell '!D68</f>
        <v>0</v>
      </c>
      <c r="E71" s="314">
        <f>'1.2.sz.mell '!E68</f>
        <v>0</v>
      </c>
    </row>
    <row r="72" spans="1:5" s="100" customFormat="1" ht="12" customHeight="1">
      <c r="A72" s="454" t="s">
        <v>150</v>
      </c>
      <c r="B72" s="436" t="s">
        <v>579</v>
      </c>
      <c r="C72" s="314">
        <f>'1.2.sz.mell '!C69</f>
        <v>0</v>
      </c>
      <c r="D72" s="314">
        <f>'1.2.sz.mell '!D69</f>
        <v>0</v>
      </c>
      <c r="E72" s="314">
        <f>'1.2.sz.mell '!E69</f>
        <v>0</v>
      </c>
    </row>
    <row r="73" spans="1:5" s="100" customFormat="1" ht="12" customHeight="1">
      <c r="A73" s="454" t="s">
        <v>341</v>
      </c>
      <c r="B73" s="436" t="s">
        <v>319</v>
      </c>
      <c r="C73" s="314">
        <f>'1.2.sz.mell '!C70</f>
        <v>0</v>
      </c>
      <c r="D73" s="314">
        <f>'1.2.sz.mell '!D70</f>
        <v>0</v>
      </c>
      <c r="E73" s="314">
        <f>'1.2.sz.mell '!E70</f>
        <v>0</v>
      </c>
    </row>
    <row r="74" spans="1:5" s="100" customFormat="1" ht="12" customHeight="1" thickBot="1">
      <c r="A74" s="455" t="s">
        <v>342</v>
      </c>
      <c r="B74" s="308" t="s">
        <v>580</v>
      </c>
      <c r="C74" s="319">
        <f>'1.2.sz.mell '!C71</f>
        <v>0</v>
      </c>
      <c r="D74" s="319">
        <f>'1.2.sz.mell '!D71</f>
        <v>0</v>
      </c>
      <c r="E74" s="319">
        <f>'1.2.sz.mell '!E71</f>
        <v>0</v>
      </c>
    </row>
    <row r="75" spans="1:5" s="100" customFormat="1" ht="12" customHeight="1" thickBot="1">
      <c r="A75" s="456" t="s">
        <v>320</v>
      </c>
      <c r="B75" s="306" t="s">
        <v>321</v>
      </c>
      <c r="C75" s="588">
        <f>'1.2.sz.mell '!C72</f>
        <v>0</v>
      </c>
      <c r="D75" s="588">
        <f>'1.2.sz.mell '!D72</f>
        <v>0</v>
      </c>
      <c r="E75" s="588">
        <f>'1.2.sz.mell '!E72</f>
        <v>0</v>
      </c>
    </row>
    <row r="76" spans="1:5" s="100" customFormat="1" ht="12" customHeight="1">
      <c r="A76" s="453" t="s">
        <v>343</v>
      </c>
      <c r="B76" s="435" t="s">
        <v>322</v>
      </c>
      <c r="C76" s="314">
        <f>'1.2.sz.mell '!C73</f>
        <v>0</v>
      </c>
      <c r="D76" s="314">
        <f>'1.2.sz.mell '!D73</f>
        <v>0</v>
      </c>
      <c r="E76" s="314">
        <f>'1.2.sz.mell '!E73</f>
        <v>0</v>
      </c>
    </row>
    <row r="77" spans="1:5" s="100" customFormat="1" ht="12" customHeight="1" thickBot="1">
      <c r="A77" s="455" t="s">
        <v>344</v>
      </c>
      <c r="B77" s="437" t="s">
        <v>323</v>
      </c>
      <c r="C77" s="319">
        <f>'1.2.sz.mell '!C74</f>
        <v>0</v>
      </c>
      <c r="D77" s="319">
        <f>'1.2.sz.mell '!D74</f>
        <v>0</v>
      </c>
      <c r="E77" s="319">
        <f>'1.2.sz.mell '!E74</f>
        <v>0</v>
      </c>
    </row>
    <row r="78" spans="1:5" s="99" customFormat="1" ht="12" customHeight="1" thickBot="1">
      <c r="A78" s="456" t="s">
        <v>324</v>
      </c>
      <c r="B78" s="306" t="s">
        <v>325</v>
      </c>
      <c r="C78" s="588">
        <f>'1.2.sz.mell '!C75</f>
        <v>0</v>
      </c>
      <c r="D78" s="588">
        <f>'1.2.sz.mell '!D75</f>
        <v>0</v>
      </c>
      <c r="E78" s="588">
        <f>'1.2.sz.mell '!E75</f>
        <v>0</v>
      </c>
    </row>
    <row r="79" spans="1:5" s="100" customFormat="1" ht="12" customHeight="1">
      <c r="A79" s="453" t="s">
        <v>345</v>
      </c>
      <c r="B79" s="435" t="s">
        <v>326</v>
      </c>
      <c r="C79" s="314">
        <f>'1.2.sz.mell '!C76</f>
        <v>0</v>
      </c>
      <c r="D79" s="314">
        <f>'1.2.sz.mell '!D76</f>
        <v>0</v>
      </c>
      <c r="E79" s="314">
        <f>'1.2.sz.mell '!E76</f>
        <v>0</v>
      </c>
    </row>
    <row r="80" spans="1:5" s="100" customFormat="1" ht="12" customHeight="1">
      <c r="A80" s="454" t="s">
        <v>346</v>
      </c>
      <c r="B80" s="436" t="s">
        <v>327</v>
      </c>
      <c r="C80" s="314">
        <f>'1.2.sz.mell '!C77</f>
        <v>0</v>
      </c>
      <c r="D80" s="314">
        <f>'1.2.sz.mell '!D77</f>
        <v>0</v>
      </c>
      <c r="E80" s="314">
        <f>'1.2.sz.mell '!E77</f>
        <v>0</v>
      </c>
    </row>
    <row r="81" spans="1:5" s="100" customFormat="1" ht="12" customHeight="1" thickBot="1">
      <c r="A81" s="455" t="s">
        <v>347</v>
      </c>
      <c r="B81" s="437" t="s">
        <v>581</v>
      </c>
      <c r="C81" s="319">
        <f>'1.2.sz.mell '!C78</f>
        <v>0</v>
      </c>
      <c r="D81" s="319">
        <f>'1.2.sz.mell '!D78</f>
        <v>0</v>
      </c>
      <c r="E81" s="319">
        <f>'1.2.sz.mell '!E78</f>
        <v>0</v>
      </c>
    </row>
    <row r="82" spans="1:5" s="100" customFormat="1" ht="12" customHeight="1" thickBot="1">
      <c r="A82" s="456" t="s">
        <v>328</v>
      </c>
      <c r="B82" s="306" t="s">
        <v>348</v>
      </c>
      <c r="C82" s="588">
        <f>'1.2.sz.mell '!C79</f>
        <v>0</v>
      </c>
      <c r="D82" s="588">
        <f>'1.2.sz.mell '!D79</f>
        <v>0</v>
      </c>
      <c r="E82" s="588">
        <f>'1.2.sz.mell '!E79</f>
        <v>0</v>
      </c>
    </row>
    <row r="83" spans="1:5" s="100" customFormat="1" ht="12" customHeight="1">
      <c r="A83" s="457" t="s">
        <v>329</v>
      </c>
      <c r="B83" s="435" t="s">
        <v>330</v>
      </c>
      <c r="C83" s="314">
        <f>'1.2.sz.mell '!C80</f>
        <v>0</v>
      </c>
      <c r="D83" s="314">
        <f>'1.2.sz.mell '!D80</f>
        <v>0</v>
      </c>
      <c r="E83" s="314">
        <f>'1.2.sz.mell '!E80</f>
        <v>0</v>
      </c>
    </row>
    <row r="84" spans="1:5" s="100" customFormat="1" ht="12" customHeight="1">
      <c r="A84" s="458" t="s">
        <v>331</v>
      </c>
      <c r="B84" s="436" t="s">
        <v>332</v>
      </c>
      <c r="C84" s="314">
        <f>'1.2.sz.mell '!C81</f>
        <v>0</v>
      </c>
      <c r="D84" s="314">
        <f>'1.2.sz.mell '!D81</f>
        <v>0</v>
      </c>
      <c r="E84" s="314">
        <f>'1.2.sz.mell '!E81</f>
        <v>0</v>
      </c>
    </row>
    <row r="85" spans="1:5" s="100" customFormat="1" ht="12" customHeight="1">
      <c r="A85" s="458" t="s">
        <v>333</v>
      </c>
      <c r="B85" s="436" t="s">
        <v>334</v>
      </c>
      <c r="C85" s="314">
        <f>'1.2.sz.mell '!C82</f>
        <v>0</v>
      </c>
      <c r="D85" s="314">
        <f>'1.2.sz.mell '!D82</f>
        <v>0</v>
      </c>
      <c r="E85" s="314">
        <f>'1.2.sz.mell '!E82</f>
        <v>0</v>
      </c>
    </row>
    <row r="86" spans="1:5" s="99" customFormat="1" ht="12" customHeight="1" thickBot="1">
      <c r="A86" s="459" t="s">
        <v>335</v>
      </c>
      <c r="B86" s="437" t="s">
        <v>336</v>
      </c>
      <c r="C86" s="319">
        <f>'1.2.sz.mell '!C83</f>
        <v>0</v>
      </c>
      <c r="D86" s="319">
        <f>'1.2.sz.mell '!D83</f>
        <v>0</v>
      </c>
      <c r="E86" s="319">
        <f>'1.2.sz.mell '!E83</f>
        <v>0</v>
      </c>
    </row>
    <row r="87" spans="1:5" s="99" customFormat="1" ht="12" customHeight="1" thickBot="1">
      <c r="A87" s="456" t="s">
        <v>337</v>
      </c>
      <c r="B87" s="306" t="s">
        <v>480</v>
      </c>
      <c r="C87" s="588">
        <f>'1.2.sz.mell '!C84</f>
        <v>0</v>
      </c>
      <c r="D87" s="588">
        <f>'1.2.sz.mell '!D84</f>
        <v>0</v>
      </c>
      <c r="E87" s="588">
        <f>'1.2.sz.mell '!E84</f>
        <v>0</v>
      </c>
    </row>
    <row r="88" spans="1:5" s="99" customFormat="1" ht="12" customHeight="1" thickBot="1">
      <c r="A88" s="456" t="s">
        <v>512</v>
      </c>
      <c r="B88" s="306" t="s">
        <v>338</v>
      </c>
      <c r="C88" s="588">
        <f>'1.2.sz.mell '!C85</f>
        <v>0</v>
      </c>
      <c r="D88" s="588">
        <f>'1.2.sz.mell '!D85</f>
        <v>0</v>
      </c>
      <c r="E88" s="588">
        <f>'1.2.sz.mell '!E85</f>
        <v>0</v>
      </c>
    </row>
    <row r="89" spans="1:5" s="99" customFormat="1" ht="12" customHeight="1" thickBot="1">
      <c r="A89" s="456" t="s">
        <v>513</v>
      </c>
      <c r="B89" s="442" t="s">
        <v>483</v>
      </c>
      <c r="C89" s="588">
        <f>'1.2.sz.mell '!C86</f>
        <v>0</v>
      </c>
      <c r="D89" s="588">
        <f>'1.2.sz.mell '!D86</f>
        <v>0</v>
      </c>
      <c r="E89" s="588">
        <f>'1.2.sz.mell '!E86</f>
        <v>0</v>
      </c>
    </row>
    <row r="90" spans="1:5" s="99" customFormat="1" ht="12" customHeight="1" thickBot="1">
      <c r="A90" s="460" t="s">
        <v>514</v>
      </c>
      <c r="B90" s="443" t="s">
        <v>515</v>
      </c>
      <c r="C90" s="588">
        <f>'1.2.sz.mell '!C87</f>
        <v>0</v>
      </c>
      <c r="D90" s="588">
        <f>'1.2.sz.mell '!D87</f>
        <v>0</v>
      </c>
      <c r="E90" s="588">
        <f>'1.2.sz.mell '!E87</f>
        <v>0</v>
      </c>
    </row>
    <row r="91" spans="1:5" s="100" customFormat="1" ht="15" customHeight="1" thickBot="1">
      <c r="A91" s="250"/>
      <c r="B91" s="251"/>
      <c r="C91" s="377"/>
      <c r="D91" s="377"/>
      <c r="E91" s="377"/>
    </row>
    <row r="92" spans="1:5" s="71" customFormat="1" ht="16.5" customHeight="1" thickBot="1">
      <c r="A92" s="254"/>
      <c r="B92" s="255" t="s">
        <v>58</v>
      </c>
      <c r="C92" s="379"/>
      <c r="D92" s="379"/>
      <c r="E92" s="379"/>
    </row>
    <row r="93" spans="1:5" s="101" customFormat="1" ht="12" customHeight="1" thickBot="1">
      <c r="A93" s="428" t="s">
        <v>19</v>
      </c>
      <c r="B93" s="28" t="s">
        <v>519</v>
      </c>
      <c r="C93" s="310">
        <f>+C94+C95+C96+C97+C98+C111</f>
        <v>3175653</v>
      </c>
      <c r="D93" s="310">
        <f>+D94+D95+D96+D97+D98+D111</f>
        <v>0</v>
      </c>
      <c r="E93" s="310">
        <f>+E94+E95+E96+E97+E98+E111</f>
        <v>3175653</v>
      </c>
    </row>
    <row r="94" spans="1:5" ht="12" customHeight="1">
      <c r="A94" s="461" t="s">
        <v>99</v>
      </c>
      <c r="B94" s="10" t="s">
        <v>50</v>
      </c>
      <c r="C94" s="312">
        <f>'1.2.sz.mell '!C94</f>
        <v>0</v>
      </c>
      <c r="D94" s="312">
        <f>'1.2.sz.mell '!D94</f>
        <v>0</v>
      </c>
      <c r="E94" s="312">
        <f>'1.2.sz.mell '!E94</f>
        <v>0</v>
      </c>
    </row>
    <row r="95" spans="1:5" ht="12" customHeight="1">
      <c r="A95" s="454" t="s">
        <v>100</v>
      </c>
      <c r="B95" s="8" t="s">
        <v>183</v>
      </c>
      <c r="C95" s="313">
        <f>'1.2.sz.mell '!C95</f>
        <v>0</v>
      </c>
      <c r="D95" s="313">
        <f>'1.2.sz.mell '!D95</f>
        <v>0</v>
      </c>
      <c r="E95" s="313">
        <f>'1.2.sz.mell '!E95</f>
        <v>0</v>
      </c>
    </row>
    <row r="96" spans="1:5" ht="12" customHeight="1">
      <c r="A96" s="454" t="s">
        <v>101</v>
      </c>
      <c r="B96" s="8" t="s">
        <v>140</v>
      </c>
      <c r="C96" s="313">
        <f>'1.2.sz.mell '!C96</f>
        <v>721000</v>
      </c>
      <c r="D96" s="313">
        <f>'1.2.sz.mell '!D96</f>
        <v>0</v>
      </c>
      <c r="E96" s="313">
        <f>'1.2.sz.mell '!E96</f>
        <v>721000</v>
      </c>
    </row>
    <row r="97" spans="1:5" ht="12" customHeight="1">
      <c r="A97" s="454" t="s">
        <v>102</v>
      </c>
      <c r="B97" s="11" t="s">
        <v>184</v>
      </c>
      <c r="C97" s="313">
        <f>'1.2.sz.mell '!C97</f>
        <v>0</v>
      </c>
      <c r="D97" s="313">
        <f>'1.2.sz.mell '!D97</f>
        <v>0</v>
      </c>
      <c r="E97" s="313">
        <f>'1.2.sz.mell '!E97</f>
        <v>0</v>
      </c>
    </row>
    <row r="98" spans="1:5" ht="12" customHeight="1">
      <c r="A98" s="454" t="s">
        <v>112</v>
      </c>
      <c r="B98" s="19" t="s">
        <v>185</v>
      </c>
      <c r="C98" s="313">
        <f>'1.2.sz.mell '!C98</f>
        <v>2454653</v>
      </c>
      <c r="D98" s="313">
        <f>'1.2.sz.mell '!D98</f>
        <v>0</v>
      </c>
      <c r="E98" s="313">
        <f>'1.2.sz.mell '!E98</f>
        <v>2454653</v>
      </c>
    </row>
    <row r="99" spans="1:5" ht="12" customHeight="1">
      <c r="A99" s="454" t="s">
        <v>103</v>
      </c>
      <c r="B99" s="8" t="s">
        <v>516</v>
      </c>
      <c r="C99" s="313">
        <f>'1.2.sz.mell '!C99</f>
        <v>0</v>
      </c>
      <c r="D99" s="313">
        <f>'1.2.sz.mell '!D99</f>
        <v>0</v>
      </c>
      <c r="E99" s="313">
        <f>'1.2.sz.mell '!E99</f>
        <v>0</v>
      </c>
    </row>
    <row r="100" spans="1:5" ht="12" customHeight="1">
      <c r="A100" s="454" t="s">
        <v>104</v>
      </c>
      <c r="B100" s="148" t="s">
        <v>446</v>
      </c>
      <c r="C100" s="313">
        <f>'1.2.sz.mell '!C100</f>
        <v>0</v>
      </c>
      <c r="D100" s="313">
        <f>'1.2.sz.mell '!D100</f>
        <v>0</v>
      </c>
      <c r="E100" s="313">
        <f>'1.2.sz.mell '!E100</f>
        <v>0</v>
      </c>
    </row>
    <row r="101" spans="1:5" ht="12" customHeight="1">
      <c r="A101" s="454" t="s">
        <v>113</v>
      </c>
      <c r="B101" s="148" t="s">
        <v>445</v>
      </c>
      <c r="C101" s="313">
        <f>'1.2.sz.mell '!C101</f>
        <v>0</v>
      </c>
      <c r="D101" s="313">
        <f>'1.2.sz.mell '!D101</f>
        <v>0</v>
      </c>
      <c r="E101" s="313">
        <f>'1.2.sz.mell '!E101</f>
        <v>0</v>
      </c>
    </row>
    <row r="102" spans="1:5" ht="12" customHeight="1">
      <c r="A102" s="454" t="s">
        <v>114</v>
      </c>
      <c r="B102" s="148" t="s">
        <v>354</v>
      </c>
      <c r="C102" s="313">
        <f>'1.2.sz.mell '!C102</f>
        <v>0</v>
      </c>
      <c r="D102" s="313">
        <f>'1.2.sz.mell '!D102</f>
        <v>0</v>
      </c>
      <c r="E102" s="313">
        <f>'1.2.sz.mell '!E102</f>
        <v>0</v>
      </c>
    </row>
    <row r="103" spans="1:5" ht="12" customHeight="1">
      <c r="A103" s="454" t="s">
        <v>115</v>
      </c>
      <c r="B103" s="149" t="s">
        <v>355</v>
      </c>
      <c r="C103" s="313">
        <f>'1.2.sz.mell '!C103</f>
        <v>1404653</v>
      </c>
      <c r="D103" s="313">
        <f>'1.2.sz.mell '!D103</f>
        <v>0</v>
      </c>
      <c r="E103" s="313">
        <f>'1.2.sz.mell '!E103</f>
        <v>1404653</v>
      </c>
    </row>
    <row r="104" spans="1:5" ht="12" customHeight="1">
      <c r="A104" s="454" t="s">
        <v>116</v>
      </c>
      <c r="B104" s="149" t="s">
        <v>356</v>
      </c>
      <c r="C104" s="313">
        <f>'1.2.sz.mell '!C104</f>
        <v>0</v>
      </c>
      <c r="D104" s="313">
        <f>'1.2.sz.mell '!D104</f>
        <v>0</v>
      </c>
      <c r="E104" s="313">
        <f>'1.2.sz.mell '!E104</f>
        <v>0</v>
      </c>
    </row>
    <row r="105" spans="1:5" ht="12" customHeight="1">
      <c r="A105" s="454" t="s">
        <v>118</v>
      </c>
      <c r="B105" s="148" t="s">
        <v>357</v>
      </c>
      <c r="C105" s="313">
        <f>'1.2.sz.mell '!C105</f>
        <v>0</v>
      </c>
      <c r="D105" s="313">
        <f>'1.2.sz.mell '!D105</f>
        <v>0</v>
      </c>
      <c r="E105" s="313">
        <f>'1.2.sz.mell '!E105</f>
        <v>0</v>
      </c>
    </row>
    <row r="106" spans="1:5" ht="12" customHeight="1">
      <c r="A106" s="454" t="s">
        <v>186</v>
      </c>
      <c r="B106" s="148" t="s">
        <v>358</v>
      </c>
      <c r="C106" s="313">
        <f>'1.2.sz.mell '!C106</f>
        <v>0</v>
      </c>
      <c r="D106" s="313">
        <f>'1.2.sz.mell '!D106</f>
        <v>0</v>
      </c>
      <c r="E106" s="313">
        <f>'1.2.sz.mell '!E106</f>
        <v>0</v>
      </c>
    </row>
    <row r="107" spans="1:5" ht="12" customHeight="1">
      <c r="A107" s="454" t="s">
        <v>352</v>
      </c>
      <c r="B107" s="149" t="s">
        <v>359</v>
      </c>
      <c r="C107" s="313">
        <f>'1.2.sz.mell '!C107</f>
        <v>0</v>
      </c>
      <c r="D107" s="313">
        <f>'1.2.sz.mell '!D107</f>
        <v>0</v>
      </c>
      <c r="E107" s="313">
        <f>'1.2.sz.mell '!E107</f>
        <v>0</v>
      </c>
    </row>
    <row r="108" spans="1:5" ht="12" customHeight="1">
      <c r="A108" s="462" t="s">
        <v>353</v>
      </c>
      <c r="B108" s="150" t="s">
        <v>360</v>
      </c>
      <c r="C108" s="313">
        <f>'1.2.sz.mell '!C108</f>
        <v>0</v>
      </c>
      <c r="D108" s="313">
        <f>'1.2.sz.mell '!D108</f>
        <v>0</v>
      </c>
      <c r="E108" s="313">
        <f>'1.2.sz.mell '!E108</f>
        <v>0</v>
      </c>
    </row>
    <row r="109" spans="1:5" ht="12" customHeight="1">
      <c r="A109" s="454" t="s">
        <v>443</v>
      </c>
      <c r="B109" s="150" t="s">
        <v>361</v>
      </c>
      <c r="C109" s="313">
        <f>'1.2.sz.mell '!C109</f>
        <v>0</v>
      </c>
      <c r="D109" s="313">
        <f>'1.2.sz.mell '!D109</f>
        <v>0</v>
      </c>
      <c r="E109" s="313">
        <f>'1.2.sz.mell '!E109</f>
        <v>0</v>
      </c>
    </row>
    <row r="110" spans="1:5" ht="12" customHeight="1">
      <c r="A110" s="454" t="s">
        <v>444</v>
      </c>
      <c r="B110" s="149" t="s">
        <v>362</v>
      </c>
      <c r="C110" s="313">
        <f>'1.2.sz.mell '!C110</f>
        <v>1050000</v>
      </c>
      <c r="D110" s="313">
        <f>'1.2.sz.mell '!D110</f>
        <v>0</v>
      </c>
      <c r="E110" s="313">
        <f>'1.2.sz.mell '!E110</f>
        <v>1050000</v>
      </c>
    </row>
    <row r="111" spans="1:5" ht="12" customHeight="1">
      <c r="A111" s="454" t="s">
        <v>448</v>
      </c>
      <c r="B111" s="11" t="s">
        <v>51</v>
      </c>
      <c r="C111" s="313">
        <f>'1.2.sz.mell '!C111</f>
        <v>0</v>
      </c>
      <c r="D111" s="313">
        <f>'1.2.sz.mell '!D111</f>
        <v>0</v>
      </c>
      <c r="E111" s="313">
        <f>'1.2.sz.mell '!E111</f>
        <v>0</v>
      </c>
    </row>
    <row r="112" spans="1:5" ht="12" customHeight="1">
      <c r="A112" s="455" t="s">
        <v>449</v>
      </c>
      <c r="B112" s="8" t="s">
        <v>517</v>
      </c>
      <c r="C112" s="313">
        <f>'1.2.sz.mell '!C112</f>
        <v>0</v>
      </c>
      <c r="D112" s="313">
        <f>'1.2.sz.mell '!D112</f>
        <v>0</v>
      </c>
      <c r="E112" s="313">
        <f>'1.2.sz.mell '!E112</f>
        <v>0</v>
      </c>
    </row>
    <row r="113" spans="1:5" ht="12" customHeight="1" thickBot="1">
      <c r="A113" s="463" t="s">
        <v>450</v>
      </c>
      <c r="B113" s="151" t="s">
        <v>518</v>
      </c>
      <c r="C113" s="314">
        <f>'1.2.sz.mell '!C113</f>
        <v>0</v>
      </c>
      <c r="D113" s="314">
        <f>'1.2.sz.mell '!D113</f>
        <v>0</v>
      </c>
      <c r="E113" s="314">
        <f>'1.2.sz.mell '!E113</f>
        <v>0</v>
      </c>
    </row>
    <row r="114" spans="1:5" ht="12" customHeight="1" thickBot="1">
      <c r="A114" s="32" t="s">
        <v>20</v>
      </c>
      <c r="B114" s="27" t="s">
        <v>363</v>
      </c>
      <c r="C114" s="312">
        <f>'1.2.sz.mell '!C114+'1.2.sz.mell '!C114</f>
        <v>0</v>
      </c>
      <c r="D114" s="312">
        <f>'1.2.sz.mell '!D114+'1.2.sz.mell '!D114</f>
        <v>0</v>
      </c>
      <c r="E114" s="312">
        <f>'1.2.sz.mell '!E114+'1.2.sz.mell '!E114</f>
        <v>0</v>
      </c>
    </row>
    <row r="115" spans="1:5" ht="12" customHeight="1">
      <c r="A115" s="453" t="s">
        <v>105</v>
      </c>
      <c r="B115" s="8" t="s">
        <v>232</v>
      </c>
      <c r="C115" s="312">
        <f>'1.2.sz.mell '!C115+'1.2.sz.mell '!C115</f>
        <v>0</v>
      </c>
      <c r="D115" s="312">
        <f>'1.2.sz.mell '!D115+'1.2.sz.mell '!D115</f>
        <v>0</v>
      </c>
      <c r="E115" s="312">
        <f>'1.2.sz.mell '!E115+'1.2.sz.mell '!E115</f>
        <v>0</v>
      </c>
    </row>
    <row r="116" spans="1:5" ht="12" customHeight="1">
      <c r="A116" s="453" t="s">
        <v>106</v>
      </c>
      <c r="B116" s="12" t="s">
        <v>367</v>
      </c>
      <c r="C116" s="313">
        <f>'1.2.sz.mell '!C116+'1.2.sz.mell '!C116</f>
        <v>0</v>
      </c>
      <c r="D116" s="313">
        <f>'1.2.sz.mell '!D116+'1.2.sz.mell '!D116</f>
        <v>0</v>
      </c>
      <c r="E116" s="313">
        <f>'1.2.sz.mell '!E116+'1.2.sz.mell '!E116</f>
        <v>0</v>
      </c>
    </row>
    <row r="117" spans="1:5" ht="12" customHeight="1">
      <c r="A117" s="453" t="s">
        <v>107</v>
      </c>
      <c r="B117" s="12" t="s">
        <v>187</v>
      </c>
      <c r="C117" s="313">
        <f>'1.2.sz.mell '!C117+'1.2.sz.mell '!C117</f>
        <v>0</v>
      </c>
      <c r="D117" s="313">
        <f>'1.2.sz.mell '!D117+'1.2.sz.mell '!D117</f>
        <v>0</v>
      </c>
      <c r="E117" s="313">
        <f>'1.2.sz.mell '!E117+'1.2.sz.mell '!E117</f>
        <v>0</v>
      </c>
    </row>
    <row r="118" spans="1:5" ht="12" customHeight="1">
      <c r="A118" s="453" t="s">
        <v>108</v>
      </c>
      <c r="B118" s="12" t="s">
        <v>368</v>
      </c>
      <c r="C118" s="313">
        <f>'1.2.sz.mell '!C118+'1.2.sz.mell '!C118</f>
        <v>0</v>
      </c>
      <c r="D118" s="313">
        <f>'1.2.sz.mell '!D118+'1.2.sz.mell '!D118</f>
        <v>0</v>
      </c>
      <c r="E118" s="313">
        <f>'1.2.sz.mell '!E118+'1.2.sz.mell '!E118</f>
        <v>0</v>
      </c>
    </row>
    <row r="119" spans="1:5" ht="12" customHeight="1">
      <c r="A119" s="453" t="s">
        <v>109</v>
      </c>
      <c r="B119" s="308" t="s">
        <v>234</v>
      </c>
      <c r="C119" s="313">
        <f>'1.2.sz.mell '!C119+'1.2.sz.mell '!C119</f>
        <v>0</v>
      </c>
      <c r="D119" s="313">
        <f>'1.2.sz.mell '!D119+'1.2.sz.mell '!D119</f>
        <v>0</v>
      </c>
      <c r="E119" s="313">
        <f>'1.2.sz.mell '!E119+'1.2.sz.mell '!E119</f>
        <v>0</v>
      </c>
    </row>
    <row r="120" spans="1:5" ht="12" customHeight="1">
      <c r="A120" s="453" t="s">
        <v>117</v>
      </c>
      <c r="B120" s="307" t="s">
        <v>433</v>
      </c>
      <c r="C120" s="313">
        <f>'1.2.sz.mell '!C120+'1.2.sz.mell '!C120</f>
        <v>0</v>
      </c>
      <c r="D120" s="313">
        <f>'1.2.sz.mell '!D120+'1.2.sz.mell '!D120</f>
        <v>0</v>
      </c>
      <c r="E120" s="313">
        <f>'1.2.sz.mell '!E120+'1.2.sz.mell '!E120</f>
        <v>0</v>
      </c>
    </row>
    <row r="121" spans="1:5" ht="12" customHeight="1">
      <c r="A121" s="453" t="s">
        <v>119</v>
      </c>
      <c r="B121" s="431" t="s">
        <v>373</v>
      </c>
      <c r="C121" s="313">
        <f>'1.2.sz.mell '!C121+'1.2.sz.mell '!C121</f>
        <v>0</v>
      </c>
      <c r="D121" s="313">
        <f>'1.2.sz.mell '!D121+'1.2.sz.mell '!D121</f>
        <v>0</v>
      </c>
      <c r="E121" s="313">
        <f>'1.2.sz.mell '!E121+'1.2.sz.mell '!E121</f>
        <v>0</v>
      </c>
    </row>
    <row r="122" spans="1:5" ht="12" customHeight="1">
      <c r="A122" s="453" t="s">
        <v>188</v>
      </c>
      <c r="B122" s="149" t="s">
        <v>356</v>
      </c>
      <c r="C122" s="313">
        <f>'1.2.sz.mell '!C122+'1.2.sz.mell '!C122</f>
        <v>0</v>
      </c>
      <c r="D122" s="313">
        <f>'1.2.sz.mell '!D122+'1.2.sz.mell '!D122</f>
        <v>0</v>
      </c>
      <c r="E122" s="313">
        <f>'1.2.sz.mell '!E122+'1.2.sz.mell '!E122</f>
        <v>0</v>
      </c>
    </row>
    <row r="123" spans="1:5" ht="12" customHeight="1">
      <c r="A123" s="453" t="s">
        <v>189</v>
      </c>
      <c r="B123" s="149" t="s">
        <v>372</v>
      </c>
      <c r="C123" s="313">
        <f>'1.2.sz.mell '!C123+'1.2.sz.mell '!C123</f>
        <v>0</v>
      </c>
      <c r="D123" s="313">
        <f>'1.2.sz.mell '!D123+'1.2.sz.mell '!D123</f>
        <v>0</v>
      </c>
      <c r="E123" s="313">
        <f>'1.2.sz.mell '!E123+'1.2.sz.mell '!E123</f>
        <v>0</v>
      </c>
    </row>
    <row r="124" spans="1:5" ht="12" customHeight="1">
      <c r="A124" s="453" t="s">
        <v>190</v>
      </c>
      <c r="B124" s="149" t="s">
        <v>371</v>
      </c>
      <c r="C124" s="313">
        <f>'1.2.sz.mell '!C124+'1.2.sz.mell '!C124</f>
        <v>0</v>
      </c>
      <c r="D124" s="313">
        <f>'1.2.sz.mell '!D124+'1.2.sz.mell '!D124</f>
        <v>0</v>
      </c>
      <c r="E124" s="313">
        <f>'1.2.sz.mell '!E124+'1.2.sz.mell '!E124</f>
        <v>0</v>
      </c>
    </row>
    <row r="125" spans="1:5" ht="12" customHeight="1">
      <c r="A125" s="453" t="s">
        <v>364</v>
      </c>
      <c r="B125" s="149" t="s">
        <v>359</v>
      </c>
      <c r="C125" s="313">
        <f>'1.2.sz.mell '!C125+'1.2.sz.mell '!C125</f>
        <v>0</v>
      </c>
      <c r="D125" s="313">
        <f>'1.2.sz.mell '!D125+'1.2.sz.mell '!D125</f>
        <v>0</v>
      </c>
      <c r="E125" s="313">
        <f>'1.2.sz.mell '!E125+'1.2.sz.mell '!E125</f>
        <v>0</v>
      </c>
    </row>
    <row r="126" spans="1:5" ht="12" customHeight="1">
      <c r="A126" s="453" t="s">
        <v>365</v>
      </c>
      <c r="B126" s="149" t="s">
        <v>370</v>
      </c>
      <c r="C126" s="313">
        <f>'1.2.sz.mell '!C126+'1.2.sz.mell '!C126</f>
        <v>0</v>
      </c>
      <c r="D126" s="313">
        <f>'1.2.sz.mell '!D126+'1.2.sz.mell '!D126</f>
        <v>0</v>
      </c>
      <c r="E126" s="313">
        <f>'1.2.sz.mell '!E126+'1.2.sz.mell '!E126</f>
        <v>0</v>
      </c>
    </row>
    <row r="127" spans="1:5" ht="12" customHeight="1" thickBot="1">
      <c r="A127" s="462" t="s">
        <v>366</v>
      </c>
      <c r="B127" s="149" t="s">
        <v>369</v>
      </c>
      <c r="C127" s="314">
        <f>'1.2.sz.mell '!C127+'1.2.sz.mell '!C127</f>
        <v>0</v>
      </c>
      <c r="D127" s="314">
        <f>'1.2.sz.mell '!D127+'1.2.sz.mell '!D127</f>
        <v>0</v>
      </c>
      <c r="E127" s="314">
        <f>'1.2.sz.mell '!E127+'1.2.sz.mell '!E127</f>
        <v>0</v>
      </c>
    </row>
    <row r="128" spans="1:5" ht="12" customHeight="1" thickBot="1">
      <c r="A128" s="32" t="s">
        <v>21</v>
      </c>
      <c r="B128" s="130" t="s">
        <v>453</v>
      </c>
      <c r="C128" s="599">
        <f>'1.2.sz.mell '!C128</f>
        <v>3175653</v>
      </c>
      <c r="D128" s="599">
        <f>'1.2.sz.mell '!D128</f>
        <v>0</v>
      </c>
      <c r="E128" s="599">
        <f>C128+D128</f>
        <v>3175653</v>
      </c>
    </row>
    <row r="129" spans="1:5" ht="12" customHeight="1" thickBot="1">
      <c r="A129" s="32" t="s">
        <v>22</v>
      </c>
      <c r="B129" s="130" t="s">
        <v>454</v>
      </c>
      <c r="C129" s="312">
        <f>'1.2.sz.mell '!C129+'1.2.sz.mell '!C129</f>
        <v>0</v>
      </c>
      <c r="D129" s="312">
        <f>'1.2.sz.mell '!D129+'1.2.sz.mell '!D129</f>
        <v>0</v>
      </c>
      <c r="E129" s="312">
        <f>'1.2.sz.mell '!E129+'1.2.sz.mell '!E129</f>
        <v>0</v>
      </c>
    </row>
    <row r="130" spans="1:5" s="101" customFormat="1" ht="12" customHeight="1">
      <c r="A130" s="453" t="s">
        <v>271</v>
      </c>
      <c r="B130" s="9" t="s">
        <v>522</v>
      </c>
      <c r="C130" s="312">
        <f>'1.2.sz.mell '!C130+'1.2.sz.mell '!C130</f>
        <v>0</v>
      </c>
      <c r="D130" s="312">
        <f>'1.2.sz.mell '!D130+'1.2.sz.mell '!D130</f>
        <v>0</v>
      </c>
      <c r="E130" s="312">
        <f>'1.2.sz.mell '!E130+'1.2.sz.mell '!E130</f>
        <v>0</v>
      </c>
    </row>
    <row r="131" spans="1:5" ht="12" customHeight="1">
      <c r="A131" s="453" t="s">
        <v>272</v>
      </c>
      <c r="B131" s="9" t="s">
        <v>462</v>
      </c>
      <c r="C131" s="313">
        <f>'1.2.sz.mell '!C131+'1.2.sz.mell '!C131</f>
        <v>0</v>
      </c>
      <c r="D131" s="313">
        <f>'1.2.sz.mell '!D131+'1.2.sz.mell '!D131</f>
        <v>0</v>
      </c>
      <c r="E131" s="313">
        <f>'1.2.sz.mell '!E131+'1.2.sz.mell '!E131</f>
        <v>0</v>
      </c>
    </row>
    <row r="132" spans="1:5" ht="12" customHeight="1" thickBot="1">
      <c r="A132" s="462" t="s">
        <v>273</v>
      </c>
      <c r="B132" s="7" t="s">
        <v>521</v>
      </c>
      <c r="C132" s="314">
        <f>'1.2.sz.mell '!C132+'1.2.sz.mell '!C132</f>
        <v>0</v>
      </c>
      <c r="D132" s="314">
        <f>'1.2.sz.mell '!D132+'1.2.sz.mell '!D132</f>
        <v>0</v>
      </c>
      <c r="E132" s="314">
        <f>'1.2.sz.mell '!E132+'1.2.sz.mell '!E132</f>
        <v>0</v>
      </c>
    </row>
    <row r="133" spans="1:5" ht="12" customHeight="1" thickBot="1">
      <c r="A133" s="32" t="s">
        <v>23</v>
      </c>
      <c r="B133" s="130" t="s">
        <v>455</v>
      </c>
      <c r="C133" s="312">
        <f>'1.2.sz.mell '!C133+'1.2.sz.mell '!C133</f>
        <v>0</v>
      </c>
      <c r="D133" s="312">
        <f>'1.2.sz.mell '!D133+'1.2.sz.mell '!D133</f>
        <v>0</v>
      </c>
      <c r="E133" s="312">
        <f>'1.2.sz.mell '!E133+'1.2.sz.mell '!E133</f>
        <v>0</v>
      </c>
    </row>
    <row r="134" spans="1:5" ht="12" customHeight="1">
      <c r="A134" s="453" t="s">
        <v>92</v>
      </c>
      <c r="B134" s="9" t="s">
        <v>464</v>
      </c>
      <c r="C134" s="312">
        <f>'1.2.sz.mell '!C134+'1.2.sz.mell '!C134</f>
        <v>0</v>
      </c>
      <c r="D134" s="312">
        <f>'1.2.sz.mell '!D134+'1.2.sz.mell '!D134</f>
        <v>0</v>
      </c>
      <c r="E134" s="312">
        <f>'1.2.sz.mell '!E134+'1.2.sz.mell '!E134</f>
        <v>0</v>
      </c>
    </row>
    <row r="135" spans="1:5" ht="12" customHeight="1">
      <c r="A135" s="453" t="s">
        <v>93</v>
      </c>
      <c r="B135" s="9" t="s">
        <v>456</v>
      </c>
      <c r="C135" s="313">
        <f>'1.2.sz.mell '!C135+'1.2.sz.mell '!C135</f>
        <v>0</v>
      </c>
      <c r="D135" s="313">
        <f>'1.2.sz.mell '!D135+'1.2.sz.mell '!D135</f>
        <v>0</v>
      </c>
      <c r="E135" s="313">
        <f>'1.2.sz.mell '!E135+'1.2.sz.mell '!E135</f>
        <v>0</v>
      </c>
    </row>
    <row r="136" spans="1:5" ht="12" customHeight="1">
      <c r="A136" s="453" t="s">
        <v>94</v>
      </c>
      <c r="B136" s="9" t="s">
        <v>457</v>
      </c>
      <c r="C136" s="313">
        <f>'1.2.sz.mell '!C136+'1.2.sz.mell '!C136</f>
        <v>0</v>
      </c>
      <c r="D136" s="313">
        <f>'1.2.sz.mell '!D136+'1.2.sz.mell '!D136</f>
        <v>0</v>
      </c>
      <c r="E136" s="313">
        <f>'1.2.sz.mell '!E136+'1.2.sz.mell '!E136</f>
        <v>0</v>
      </c>
    </row>
    <row r="137" spans="1:5" ht="12" customHeight="1">
      <c r="A137" s="453" t="s">
        <v>175</v>
      </c>
      <c r="B137" s="9" t="s">
        <v>520</v>
      </c>
      <c r="C137" s="313">
        <f>'1.2.sz.mell '!C137+'1.2.sz.mell '!C137</f>
        <v>0</v>
      </c>
      <c r="D137" s="313">
        <f>'1.2.sz.mell '!D137+'1.2.sz.mell '!D137</f>
        <v>0</v>
      </c>
      <c r="E137" s="313">
        <f>'1.2.sz.mell '!E137+'1.2.sz.mell '!E137</f>
        <v>0</v>
      </c>
    </row>
    <row r="138" spans="1:5" ht="12" customHeight="1">
      <c r="A138" s="453" t="s">
        <v>176</v>
      </c>
      <c r="B138" s="9" t="s">
        <v>459</v>
      </c>
      <c r="C138" s="313">
        <f>'1.2.sz.mell '!C138+'1.2.sz.mell '!C138</f>
        <v>0</v>
      </c>
      <c r="D138" s="313">
        <f>'1.2.sz.mell '!D138+'1.2.sz.mell '!D138</f>
        <v>0</v>
      </c>
      <c r="E138" s="313">
        <f>'1.2.sz.mell '!E138+'1.2.sz.mell '!E138</f>
        <v>0</v>
      </c>
    </row>
    <row r="139" spans="1:5" s="101" customFormat="1" ht="12" customHeight="1" thickBot="1">
      <c r="A139" s="462" t="s">
        <v>177</v>
      </c>
      <c r="B139" s="7" t="s">
        <v>460</v>
      </c>
      <c r="C139" s="314">
        <f>'1.2.sz.mell '!C139+'1.2.sz.mell '!C139</f>
        <v>0</v>
      </c>
      <c r="D139" s="314">
        <f>'1.2.sz.mell '!D139+'1.2.sz.mell '!D139</f>
        <v>0</v>
      </c>
      <c r="E139" s="314">
        <f>'1.2.sz.mell '!E139+'1.2.sz.mell '!E139</f>
        <v>0</v>
      </c>
    </row>
    <row r="140" spans="1:11" ht="12" customHeight="1" thickBot="1">
      <c r="A140" s="32" t="s">
        <v>24</v>
      </c>
      <c r="B140" s="130" t="s">
        <v>548</v>
      </c>
      <c r="C140" s="312">
        <f>'1.2.sz.mell '!C140+'1.2.sz.mell '!C140</f>
        <v>0</v>
      </c>
      <c r="D140" s="312">
        <f>'1.2.sz.mell '!D140+'1.2.sz.mell '!D140</f>
        <v>0</v>
      </c>
      <c r="E140" s="312">
        <f>'1.2.sz.mell '!E140+'1.2.sz.mell '!E140</f>
        <v>0</v>
      </c>
      <c r="K140" s="261"/>
    </row>
    <row r="141" spans="1:5" ht="12.75">
      <c r="A141" s="453" t="s">
        <v>95</v>
      </c>
      <c r="B141" s="9" t="s">
        <v>374</v>
      </c>
      <c r="C141" s="312">
        <f>'1.2.sz.mell '!C141+'1.2.sz.mell '!C141</f>
        <v>0</v>
      </c>
      <c r="D141" s="312">
        <f>'1.2.sz.mell '!D141+'1.2.sz.mell '!D141</f>
        <v>0</v>
      </c>
      <c r="E141" s="312">
        <f>'1.2.sz.mell '!E141+'1.2.sz.mell '!E141</f>
        <v>0</v>
      </c>
    </row>
    <row r="142" spans="1:5" ht="12" customHeight="1">
      <c r="A142" s="453" t="s">
        <v>96</v>
      </c>
      <c r="B142" s="9" t="s">
        <v>375</v>
      </c>
      <c r="C142" s="313">
        <f>'1.2.sz.mell '!C142+'1.2.sz.mell '!C142</f>
        <v>0</v>
      </c>
      <c r="D142" s="313">
        <f>'1.2.sz.mell '!D142+'1.2.sz.mell '!D142</f>
        <v>0</v>
      </c>
      <c r="E142" s="313">
        <f>'1.2.sz.mell '!E142+'1.2.sz.mell '!E142</f>
        <v>0</v>
      </c>
    </row>
    <row r="143" spans="1:5" s="101" customFormat="1" ht="12" customHeight="1">
      <c r="A143" s="453" t="s">
        <v>291</v>
      </c>
      <c r="B143" s="9" t="s">
        <v>547</v>
      </c>
      <c r="C143" s="313">
        <f>'1.2.sz.mell '!C143+'1.2.sz.mell '!C143</f>
        <v>0</v>
      </c>
      <c r="D143" s="313">
        <f>'1.2.sz.mell '!D143+'1.2.sz.mell '!D143</f>
        <v>0</v>
      </c>
      <c r="E143" s="313">
        <f>'1.2.sz.mell '!E143+'1.2.sz.mell '!E143</f>
        <v>0</v>
      </c>
    </row>
    <row r="144" spans="1:5" s="101" customFormat="1" ht="12" customHeight="1">
      <c r="A144" s="453" t="s">
        <v>292</v>
      </c>
      <c r="B144" s="9" t="s">
        <v>469</v>
      </c>
      <c r="C144" s="313">
        <f>'1.2.sz.mell '!C144+'1.2.sz.mell '!C144</f>
        <v>0</v>
      </c>
      <c r="D144" s="313">
        <f>'1.2.sz.mell '!D144+'1.2.sz.mell '!D144</f>
        <v>0</v>
      </c>
      <c r="E144" s="313">
        <f>'1.2.sz.mell '!E144+'1.2.sz.mell '!E144</f>
        <v>0</v>
      </c>
    </row>
    <row r="145" spans="1:5" s="101" customFormat="1" ht="12" customHeight="1" thickBot="1">
      <c r="A145" s="462" t="s">
        <v>293</v>
      </c>
      <c r="B145" s="7" t="s">
        <v>394</v>
      </c>
      <c r="C145" s="314">
        <f>'1.2.sz.mell '!C145+'1.2.sz.mell '!C145</f>
        <v>0</v>
      </c>
      <c r="D145" s="314">
        <f>'1.2.sz.mell '!D145+'1.2.sz.mell '!D145</f>
        <v>0</v>
      </c>
      <c r="E145" s="314">
        <f>'1.2.sz.mell '!E145+'1.2.sz.mell '!E145</f>
        <v>0</v>
      </c>
    </row>
    <row r="146" spans="1:5" s="101" customFormat="1" ht="12" customHeight="1" thickBot="1">
      <c r="A146" s="32" t="s">
        <v>25</v>
      </c>
      <c r="B146" s="130" t="s">
        <v>470</v>
      </c>
      <c r="C146" s="312">
        <f>'1.2.sz.mell '!C146+'1.2.sz.mell '!C146</f>
        <v>0</v>
      </c>
      <c r="D146" s="312">
        <f>'1.2.sz.mell '!D146+'1.2.sz.mell '!D146</f>
        <v>0</v>
      </c>
      <c r="E146" s="312">
        <f>'1.2.sz.mell '!E146+'1.2.sz.mell '!E146</f>
        <v>0</v>
      </c>
    </row>
    <row r="147" spans="1:5" s="101" customFormat="1" ht="12" customHeight="1">
      <c r="A147" s="453" t="s">
        <v>97</v>
      </c>
      <c r="B147" s="9" t="s">
        <v>465</v>
      </c>
      <c r="C147" s="312">
        <f>'1.2.sz.mell '!C147+'1.2.sz.mell '!C147</f>
        <v>0</v>
      </c>
      <c r="D147" s="312">
        <f>'1.2.sz.mell '!D147+'1.2.sz.mell '!D147</f>
        <v>0</v>
      </c>
      <c r="E147" s="312">
        <f>'1.2.sz.mell '!E147+'1.2.sz.mell '!E147</f>
        <v>0</v>
      </c>
    </row>
    <row r="148" spans="1:5" s="101" customFormat="1" ht="12" customHeight="1">
      <c r="A148" s="453" t="s">
        <v>98</v>
      </c>
      <c r="B148" s="9" t="s">
        <v>472</v>
      </c>
      <c r="C148" s="313">
        <f>'1.2.sz.mell '!C148+'1.2.sz.mell '!C148</f>
        <v>0</v>
      </c>
      <c r="D148" s="313">
        <f>'1.2.sz.mell '!D148+'1.2.sz.mell '!D148</f>
        <v>0</v>
      </c>
      <c r="E148" s="313">
        <f>'1.2.sz.mell '!E148+'1.2.sz.mell '!E148</f>
        <v>0</v>
      </c>
    </row>
    <row r="149" spans="1:5" s="101" customFormat="1" ht="12" customHeight="1">
      <c r="A149" s="453" t="s">
        <v>303</v>
      </c>
      <c r="B149" s="9" t="s">
        <v>467</v>
      </c>
      <c r="C149" s="313">
        <f>'1.2.sz.mell '!C149+'1.2.sz.mell '!C149</f>
        <v>0</v>
      </c>
      <c r="D149" s="313">
        <f>'1.2.sz.mell '!D149+'1.2.sz.mell '!D149</f>
        <v>0</v>
      </c>
      <c r="E149" s="313">
        <f>'1.2.sz.mell '!E149+'1.2.sz.mell '!E149</f>
        <v>0</v>
      </c>
    </row>
    <row r="150" spans="1:5" ht="12.75" customHeight="1">
      <c r="A150" s="453" t="s">
        <v>304</v>
      </c>
      <c r="B150" s="9" t="s">
        <v>523</v>
      </c>
      <c r="C150" s="313">
        <f>'1.2.sz.mell '!C150+'1.2.sz.mell '!C150</f>
        <v>0</v>
      </c>
      <c r="D150" s="313">
        <f>'1.2.sz.mell '!D150+'1.2.sz.mell '!D150</f>
        <v>0</v>
      </c>
      <c r="E150" s="313">
        <f>'1.2.sz.mell '!E150+'1.2.sz.mell '!E150</f>
        <v>0</v>
      </c>
    </row>
    <row r="151" spans="1:5" ht="12.75" customHeight="1" thickBot="1">
      <c r="A151" s="462" t="s">
        <v>471</v>
      </c>
      <c r="B151" s="7" t="s">
        <v>474</v>
      </c>
      <c r="C151" s="314">
        <f>'1.2.sz.mell '!C151+'1.2.sz.mell '!C151</f>
        <v>0</v>
      </c>
      <c r="D151" s="314">
        <f>'1.2.sz.mell '!D151+'1.2.sz.mell '!D151</f>
        <v>0</v>
      </c>
      <c r="E151" s="314">
        <f>'1.2.sz.mell '!E151+'1.2.sz.mell '!E151</f>
        <v>0</v>
      </c>
    </row>
    <row r="152" spans="1:5" ht="12.75" customHeight="1" thickBot="1">
      <c r="A152" s="508" t="s">
        <v>26</v>
      </c>
      <c r="B152" s="130" t="s">
        <v>475</v>
      </c>
      <c r="C152" s="312">
        <f>'1.2.sz.mell '!C152+'1.2.sz.mell '!C152</f>
        <v>0</v>
      </c>
      <c r="D152" s="312">
        <f>'1.2.sz.mell '!D152+'1.2.sz.mell '!D152</f>
        <v>0</v>
      </c>
      <c r="E152" s="312">
        <f>'1.2.sz.mell '!E152+'1.2.sz.mell '!E152</f>
        <v>0</v>
      </c>
    </row>
    <row r="153" spans="1:5" ht="12" customHeight="1" thickBot="1">
      <c r="A153" s="508" t="s">
        <v>27</v>
      </c>
      <c r="B153" s="130" t="s">
        <v>476</v>
      </c>
      <c r="C153" s="312">
        <f>'1.2.sz.mell '!C153+'1.2.sz.mell '!C153</f>
        <v>0</v>
      </c>
      <c r="D153" s="312">
        <f>'1.2.sz.mell '!D153+'1.2.sz.mell '!D153</f>
        <v>0</v>
      </c>
      <c r="E153" s="312">
        <f>'1.2.sz.mell '!E153+'1.2.sz.mell '!E153</f>
        <v>0</v>
      </c>
    </row>
    <row r="154" spans="1:5" ht="15" customHeight="1" thickBot="1">
      <c r="A154" s="32" t="s">
        <v>28</v>
      </c>
      <c r="B154" s="130" t="s">
        <v>478</v>
      </c>
      <c r="C154" s="312"/>
      <c r="D154" s="312"/>
      <c r="E154" s="312"/>
    </row>
    <row r="155" spans="1:5" ht="13.5" thickBot="1">
      <c r="A155" s="464" t="s">
        <v>29</v>
      </c>
      <c r="B155" s="398" t="s">
        <v>477</v>
      </c>
      <c r="C155" s="599">
        <f>C128+C133+C140+C146+C152+C153</f>
        <v>3175653</v>
      </c>
      <c r="D155" s="599">
        <f>D128+D133+D140+D146+D152+D153</f>
        <v>0</v>
      </c>
      <c r="E155" s="599">
        <f>E128+E133+E140+E146+E152+E153</f>
        <v>3175653</v>
      </c>
    </row>
    <row r="156" spans="1:5" ht="15" customHeight="1" thickBot="1">
      <c r="A156" s="406"/>
      <c r="B156" s="407"/>
      <c r="C156" s="408"/>
      <c r="D156" s="408"/>
      <c r="E156" s="408"/>
    </row>
    <row r="157" spans="1:5" ht="14.25" customHeight="1" thickBot="1">
      <c r="A157" s="259" t="s">
        <v>524</v>
      </c>
      <c r="B157" s="260"/>
      <c r="C157" s="127"/>
      <c r="D157" s="127"/>
      <c r="E157" s="127"/>
    </row>
    <row r="158" spans="1:5" ht="13.5" thickBot="1">
      <c r="A158" s="259" t="s">
        <v>206</v>
      </c>
      <c r="B158" s="260"/>
      <c r="C158" s="127"/>
      <c r="D158" s="127"/>
      <c r="E158" s="127"/>
    </row>
  </sheetData>
  <sheetProtection formatCells="0"/>
  <mergeCells count="4">
    <mergeCell ref="B2:D2"/>
    <mergeCell ref="B3:D3"/>
    <mergeCell ref="C1:E1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25">
      <selection activeCell="D28" sqref="D28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12.875" style="411" customWidth="1"/>
    <col min="4" max="4" width="11.875" style="3" customWidth="1"/>
    <col min="5" max="5" width="11.50390625" style="3" customWidth="1"/>
    <col min="6" max="16384" width="9.375" style="3" customWidth="1"/>
  </cols>
  <sheetData>
    <row r="1" spans="1:3" s="2" customFormat="1" ht="16.5" customHeight="1" thickBot="1">
      <c r="A1" s="236"/>
      <c r="B1" s="238"/>
      <c r="C1" s="578" t="s">
        <v>608</v>
      </c>
    </row>
    <row r="2" spans="1:5" s="97" customFormat="1" ht="21" customHeight="1">
      <c r="A2" s="426" t="s">
        <v>62</v>
      </c>
      <c r="B2" s="665" t="s">
        <v>228</v>
      </c>
      <c r="C2" s="666"/>
      <c r="D2" s="667"/>
      <c r="E2" s="371" t="s">
        <v>55</v>
      </c>
    </row>
    <row r="3" spans="1:5" s="97" customFormat="1" ht="16.5" thickBot="1">
      <c r="A3" s="239" t="s">
        <v>203</v>
      </c>
      <c r="B3" s="668" t="s">
        <v>535</v>
      </c>
      <c r="C3" s="669"/>
      <c r="D3" s="670"/>
      <c r="E3" s="507" t="s">
        <v>436</v>
      </c>
    </row>
    <row r="4" spans="1:5" s="98" customFormat="1" ht="15.75" customHeight="1" thickBot="1">
      <c r="A4" s="240"/>
      <c r="B4" s="240"/>
      <c r="C4" s="672" t="str">
        <f>'9.2. sz. mell '!C4</f>
        <v>Forintban!</v>
      </c>
      <c r="D4" s="672"/>
      <c r="E4" s="672"/>
    </row>
    <row r="5" spans="1:5" ht="36.75" thickBot="1">
      <c r="A5" s="427" t="s">
        <v>205</v>
      </c>
      <c r="B5" s="242" t="s">
        <v>570</v>
      </c>
      <c r="C5" s="243" t="str">
        <f>'9.2. sz. mell '!C5</f>
        <v>2018 évi Előirányzat</v>
      </c>
      <c r="D5" s="243" t="str">
        <f>'9.2. sz. mell '!D5</f>
        <v>2.sz módosítás</v>
      </c>
      <c r="E5" s="243" t="str">
        <f>'9.2. sz. mell '!E5</f>
        <v>2018 módosított előirányzat</v>
      </c>
    </row>
    <row r="6" spans="1:5" s="71" customFormat="1" ht="12.75" customHeight="1" thickBot="1">
      <c r="A6" s="205"/>
      <c r="B6" s="206" t="s">
        <v>498</v>
      </c>
      <c r="C6" s="207" t="s">
        <v>499</v>
      </c>
      <c r="D6" s="207" t="s">
        <v>500</v>
      </c>
      <c r="E6" s="207" t="s">
        <v>502</v>
      </c>
    </row>
    <row r="7" spans="1:5" s="71" customFormat="1" ht="15.75" customHeight="1" thickBot="1">
      <c r="A7" s="244"/>
      <c r="B7" s="245" t="s">
        <v>57</v>
      </c>
      <c r="C7" s="372"/>
      <c r="D7" s="372"/>
      <c r="E7" s="372"/>
    </row>
    <row r="8" spans="1:5" s="71" customFormat="1" ht="12" customHeight="1" thickBot="1">
      <c r="A8" s="32" t="s">
        <v>19</v>
      </c>
      <c r="B8" s="21" t="s">
        <v>255</v>
      </c>
      <c r="C8" s="311">
        <f>+C9+C10+C11+C12+C13+C14</f>
        <v>0</v>
      </c>
      <c r="D8" s="311">
        <f>+D9+D10+D11+D12+D13+D14</f>
        <v>0</v>
      </c>
      <c r="E8" s="311">
        <f>+E9+E10+E11+E12+E13+E14</f>
        <v>0</v>
      </c>
    </row>
    <row r="9" spans="1:5" s="99" customFormat="1" ht="12" customHeight="1">
      <c r="A9" s="453" t="s">
        <v>99</v>
      </c>
      <c r="B9" s="435" t="s">
        <v>256</v>
      </c>
      <c r="C9" s="314">
        <f>'1.3.sz.mell'!C6</f>
        <v>0</v>
      </c>
      <c r="D9" s="314">
        <f>'1.3.sz.mell'!D6</f>
        <v>0</v>
      </c>
      <c r="E9" s="314">
        <f>'1.3.sz.mell'!E6</f>
        <v>0</v>
      </c>
    </row>
    <row r="10" spans="1:5" s="100" customFormat="1" ht="12" customHeight="1">
      <c r="A10" s="454" t="s">
        <v>100</v>
      </c>
      <c r="B10" s="436" t="s">
        <v>257</v>
      </c>
      <c r="C10" s="314">
        <f>'1.3.sz.mell'!C7</f>
        <v>0</v>
      </c>
      <c r="D10" s="314">
        <f>'1.3.sz.mell'!D7</f>
        <v>0</v>
      </c>
      <c r="E10" s="314">
        <f>'1.3.sz.mell'!E7</f>
        <v>0</v>
      </c>
    </row>
    <row r="11" spans="1:5" s="100" customFormat="1" ht="12" customHeight="1">
      <c r="A11" s="454" t="s">
        <v>101</v>
      </c>
      <c r="B11" s="436" t="s">
        <v>557</v>
      </c>
      <c r="C11" s="314">
        <f>'1.3.sz.mell'!C8</f>
        <v>0</v>
      </c>
      <c r="D11" s="314">
        <f>'1.3.sz.mell'!D8</f>
        <v>0</v>
      </c>
      <c r="E11" s="314">
        <f>'1.3.sz.mell'!E8</f>
        <v>0</v>
      </c>
    </row>
    <row r="12" spans="1:5" s="100" customFormat="1" ht="12" customHeight="1">
      <c r="A12" s="454" t="s">
        <v>102</v>
      </c>
      <c r="B12" s="436" t="s">
        <v>259</v>
      </c>
      <c r="C12" s="314">
        <f>'1.3.sz.mell'!C9</f>
        <v>0</v>
      </c>
      <c r="D12" s="314">
        <f>'1.3.sz.mell'!D9</f>
        <v>0</v>
      </c>
      <c r="E12" s="314">
        <f>'1.3.sz.mell'!E9</f>
        <v>0</v>
      </c>
    </row>
    <row r="13" spans="1:5" s="100" customFormat="1" ht="12" customHeight="1">
      <c r="A13" s="454" t="s">
        <v>148</v>
      </c>
      <c r="B13" s="436" t="s">
        <v>511</v>
      </c>
      <c r="C13" s="314">
        <f>'1.3.sz.mell'!C10</f>
        <v>0</v>
      </c>
      <c r="D13" s="314">
        <f>'1.3.sz.mell'!D10</f>
        <v>0</v>
      </c>
      <c r="E13" s="314">
        <f>'1.3.sz.mell'!E10</f>
        <v>0</v>
      </c>
    </row>
    <row r="14" spans="1:5" s="99" customFormat="1" ht="12" customHeight="1" thickBot="1">
      <c r="A14" s="455" t="s">
        <v>103</v>
      </c>
      <c r="B14" s="437" t="s">
        <v>438</v>
      </c>
      <c r="C14" s="319">
        <f>'1.3.sz.mell'!C11</f>
        <v>0</v>
      </c>
      <c r="D14" s="319">
        <f>'1.3.sz.mell'!D11</f>
        <v>0</v>
      </c>
      <c r="E14" s="319">
        <f>'1.3.sz.mell'!E11</f>
        <v>0</v>
      </c>
    </row>
    <row r="15" spans="1:5" s="99" customFormat="1" ht="12" customHeight="1" thickBot="1">
      <c r="A15" s="32" t="s">
        <v>20</v>
      </c>
      <c r="B15" s="306" t="s">
        <v>260</v>
      </c>
      <c r="C15" s="588">
        <f>'1.3.sz.mell'!C12</f>
        <v>0</v>
      </c>
      <c r="D15" s="588">
        <f>'1.3.sz.mell'!D12</f>
        <v>0</v>
      </c>
      <c r="E15" s="588">
        <f>'1.3.sz.mell'!E12</f>
        <v>0</v>
      </c>
    </row>
    <row r="16" spans="1:5" s="99" customFormat="1" ht="12" customHeight="1">
      <c r="A16" s="453" t="s">
        <v>105</v>
      </c>
      <c r="B16" s="435" t="s">
        <v>261</v>
      </c>
      <c r="C16" s="314">
        <f>'1.3.sz.mell'!C13</f>
        <v>0</v>
      </c>
      <c r="D16" s="314">
        <f>'1.3.sz.mell'!D13</f>
        <v>0</v>
      </c>
      <c r="E16" s="314">
        <f>'1.3.sz.mell'!E13</f>
        <v>0</v>
      </c>
    </row>
    <row r="17" spans="1:5" s="99" customFormat="1" ht="12" customHeight="1">
      <c r="A17" s="454" t="s">
        <v>106</v>
      </c>
      <c r="B17" s="436" t="s">
        <v>262</v>
      </c>
      <c r="C17" s="314">
        <f>'1.3.sz.mell'!C14</f>
        <v>0</v>
      </c>
      <c r="D17" s="314">
        <f>'1.3.sz.mell'!D14</f>
        <v>0</v>
      </c>
      <c r="E17" s="314">
        <f>'1.3.sz.mell'!E14</f>
        <v>0</v>
      </c>
    </row>
    <row r="18" spans="1:5" s="99" customFormat="1" ht="12" customHeight="1">
      <c r="A18" s="454" t="s">
        <v>107</v>
      </c>
      <c r="B18" s="436" t="s">
        <v>427</v>
      </c>
      <c r="C18" s="314">
        <f>'1.3.sz.mell'!C15</f>
        <v>0</v>
      </c>
      <c r="D18" s="314">
        <f>'1.3.sz.mell'!D15</f>
        <v>0</v>
      </c>
      <c r="E18" s="314">
        <f>'1.3.sz.mell'!E15</f>
        <v>0</v>
      </c>
    </row>
    <row r="19" spans="1:5" s="99" customFormat="1" ht="12" customHeight="1">
      <c r="A19" s="454" t="s">
        <v>108</v>
      </c>
      <c r="B19" s="436" t="s">
        <v>428</v>
      </c>
      <c r="C19" s="314">
        <f>'1.3.sz.mell'!C16</f>
        <v>0</v>
      </c>
      <c r="D19" s="314">
        <f>'1.3.sz.mell'!D16</f>
        <v>0</v>
      </c>
      <c r="E19" s="314">
        <f>'1.3.sz.mell'!E16</f>
        <v>0</v>
      </c>
    </row>
    <row r="20" spans="1:5" s="99" customFormat="1" ht="12" customHeight="1">
      <c r="A20" s="454" t="s">
        <v>109</v>
      </c>
      <c r="B20" s="436" t="s">
        <v>263</v>
      </c>
      <c r="C20" s="314">
        <f>'1.3.sz.mell'!C17</f>
        <v>0</v>
      </c>
      <c r="D20" s="314">
        <f>'1.3.sz.mell'!D17</f>
        <v>0</v>
      </c>
      <c r="E20" s="314">
        <f>'1.3.sz.mell'!E17</f>
        <v>0</v>
      </c>
    </row>
    <row r="21" spans="1:5" s="100" customFormat="1" ht="12" customHeight="1" thickBot="1">
      <c r="A21" s="455" t="s">
        <v>117</v>
      </c>
      <c r="B21" s="437" t="s">
        <v>264</v>
      </c>
      <c r="C21" s="319">
        <f>'1.3.sz.mell'!C18</f>
        <v>0</v>
      </c>
      <c r="D21" s="319">
        <f>'1.3.sz.mell'!D18</f>
        <v>0</v>
      </c>
      <c r="E21" s="319">
        <f>'1.3.sz.mell'!E18</f>
        <v>0</v>
      </c>
    </row>
    <row r="22" spans="1:5" s="100" customFormat="1" ht="12" customHeight="1" thickBot="1">
      <c r="A22" s="32" t="s">
        <v>21</v>
      </c>
      <c r="B22" s="21" t="s">
        <v>265</v>
      </c>
      <c r="C22" s="588">
        <f>'1.3.sz.mell'!C19</f>
        <v>0</v>
      </c>
      <c r="D22" s="588">
        <f>'1.3.sz.mell'!D19</f>
        <v>0</v>
      </c>
      <c r="E22" s="588">
        <f>'1.3.sz.mell'!E19</f>
        <v>0</v>
      </c>
    </row>
    <row r="23" spans="1:5" s="100" customFormat="1" ht="12" customHeight="1">
      <c r="A23" s="453" t="s">
        <v>88</v>
      </c>
      <c r="B23" s="435" t="s">
        <v>266</v>
      </c>
      <c r="C23" s="314">
        <f>'1.3.sz.mell'!C20</f>
        <v>0</v>
      </c>
      <c r="D23" s="314">
        <f>'1.3.sz.mell'!D20</f>
        <v>0</v>
      </c>
      <c r="E23" s="314">
        <f>'1.3.sz.mell'!E20</f>
        <v>0</v>
      </c>
    </row>
    <row r="24" spans="1:5" s="99" customFormat="1" ht="12" customHeight="1">
      <c r="A24" s="454" t="s">
        <v>89</v>
      </c>
      <c r="B24" s="436" t="s">
        <v>267</v>
      </c>
      <c r="C24" s="314">
        <f>'1.3.sz.mell'!C21</f>
        <v>0</v>
      </c>
      <c r="D24" s="314">
        <f>'1.3.sz.mell'!D21</f>
        <v>0</v>
      </c>
      <c r="E24" s="314">
        <f>'1.3.sz.mell'!E21</f>
        <v>0</v>
      </c>
    </row>
    <row r="25" spans="1:5" s="100" customFormat="1" ht="12" customHeight="1">
      <c r="A25" s="454" t="s">
        <v>90</v>
      </c>
      <c r="B25" s="436" t="s">
        <v>429</v>
      </c>
      <c r="C25" s="314">
        <f>'1.3.sz.mell'!C22</f>
        <v>0</v>
      </c>
      <c r="D25" s="314">
        <f>'1.3.sz.mell'!D22</f>
        <v>0</v>
      </c>
      <c r="E25" s="314">
        <f>'1.3.sz.mell'!E22</f>
        <v>0</v>
      </c>
    </row>
    <row r="26" spans="1:5" s="100" customFormat="1" ht="12" customHeight="1">
      <c r="A26" s="454" t="s">
        <v>91</v>
      </c>
      <c r="B26" s="436" t="s">
        <v>430</v>
      </c>
      <c r="C26" s="314">
        <f>'1.3.sz.mell'!C23</f>
        <v>0</v>
      </c>
      <c r="D26" s="314">
        <f>'1.3.sz.mell'!D23</f>
        <v>0</v>
      </c>
      <c r="E26" s="314">
        <f>'1.3.sz.mell'!E23</f>
        <v>0</v>
      </c>
    </row>
    <row r="27" spans="1:5" s="100" customFormat="1" ht="12" customHeight="1">
      <c r="A27" s="454" t="s">
        <v>171</v>
      </c>
      <c r="B27" s="436" t="s">
        <v>268</v>
      </c>
      <c r="C27" s="314">
        <f>'1.3.sz.mell'!C24</f>
        <v>0</v>
      </c>
      <c r="D27" s="314">
        <f>'1.3.sz.mell'!D24</f>
        <v>0</v>
      </c>
      <c r="E27" s="314">
        <f>'1.3.sz.mell'!E24</f>
        <v>0</v>
      </c>
    </row>
    <row r="28" spans="1:5" s="100" customFormat="1" ht="12" customHeight="1" thickBot="1">
      <c r="A28" s="455" t="s">
        <v>172</v>
      </c>
      <c r="B28" s="437" t="s">
        <v>269</v>
      </c>
      <c r="C28" s="319">
        <f>'1.3.sz.mell'!C25</f>
        <v>0</v>
      </c>
      <c r="D28" s="319">
        <f>'1.3.sz.mell'!D25</f>
        <v>0</v>
      </c>
      <c r="E28" s="319">
        <f>'1.3.sz.mell'!E25</f>
        <v>0</v>
      </c>
    </row>
    <row r="29" spans="1:5" s="100" customFormat="1" ht="12" customHeight="1" thickBot="1">
      <c r="A29" s="32" t="s">
        <v>173</v>
      </c>
      <c r="B29" s="21" t="s">
        <v>270</v>
      </c>
      <c r="C29" s="588">
        <f>'1.3.sz.mell'!C26</f>
        <v>0</v>
      </c>
      <c r="D29" s="588">
        <f>'1.3.sz.mell'!D26</f>
        <v>0</v>
      </c>
      <c r="E29" s="588">
        <f>'1.3.sz.mell'!E26</f>
        <v>0</v>
      </c>
    </row>
    <row r="30" spans="1:5" s="100" customFormat="1" ht="12" customHeight="1">
      <c r="A30" s="453" t="s">
        <v>271</v>
      </c>
      <c r="B30" s="435" t="s">
        <v>562</v>
      </c>
      <c r="C30" s="314">
        <f>'1.3.sz.mell'!C27</f>
        <v>0</v>
      </c>
      <c r="D30" s="314">
        <f>'1.3.sz.mell'!D27</f>
        <v>0</v>
      </c>
      <c r="E30" s="314">
        <f>'1.3.sz.mell'!E27</f>
        <v>0</v>
      </c>
    </row>
    <row r="31" spans="1:5" s="100" customFormat="1" ht="12" customHeight="1">
      <c r="A31" s="454" t="s">
        <v>272</v>
      </c>
      <c r="B31" s="436" t="s">
        <v>563</v>
      </c>
      <c r="C31" s="314">
        <f>'1.3.sz.mell'!C28</f>
        <v>0</v>
      </c>
      <c r="D31" s="314">
        <f>'1.3.sz.mell'!D28</f>
        <v>0</v>
      </c>
      <c r="E31" s="314">
        <f>'1.3.sz.mell'!E28</f>
        <v>0</v>
      </c>
    </row>
    <row r="32" spans="1:5" s="100" customFormat="1" ht="12" customHeight="1">
      <c r="A32" s="454" t="s">
        <v>273</v>
      </c>
      <c r="B32" s="436" t="s">
        <v>564</v>
      </c>
      <c r="C32" s="314">
        <f>'1.3.sz.mell'!C29</f>
        <v>0</v>
      </c>
      <c r="D32" s="314">
        <f>'1.3.sz.mell'!D29</f>
        <v>0</v>
      </c>
      <c r="E32" s="314">
        <f>'1.3.sz.mell'!E29</f>
        <v>0</v>
      </c>
    </row>
    <row r="33" spans="1:5" s="100" customFormat="1" ht="12" customHeight="1">
      <c r="A33" s="454" t="s">
        <v>274</v>
      </c>
      <c r="B33" s="436" t="s">
        <v>565</v>
      </c>
      <c r="C33" s="314">
        <f>'1.3.sz.mell'!C30</f>
        <v>0</v>
      </c>
      <c r="D33" s="314">
        <f>'1.3.sz.mell'!D30</f>
        <v>0</v>
      </c>
      <c r="E33" s="314">
        <f>'1.3.sz.mell'!E30</f>
        <v>0</v>
      </c>
    </row>
    <row r="34" spans="1:5" s="100" customFormat="1" ht="12" customHeight="1">
      <c r="A34" s="454" t="s">
        <v>559</v>
      </c>
      <c r="B34" s="436" t="s">
        <v>275</v>
      </c>
      <c r="C34" s="314">
        <f>'1.3.sz.mell'!C31</f>
        <v>0</v>
      </c>
      <c r="D34" s="314">
        <f>'1.3.sz.mell'!D31</f>
        <v>0</v>
      </c>
      <c r="E34" s="314">
        <f>'1.3.sz.mell'!E31</f>
        <v>0</v>
      </c>
    </row>
    <row r="35" spans="1:5" s="100" customFormat="1" ht="12" customHeight="1">
      <c r="A35" s="454" t="s">
        <v>560</v>
      </c>
      <c r="B35" s="436" t="s">
        <v>276</v>
      </c>
      <c r="C35" s="314">
        <f>'1.3.sz.mell'!C32</f>
        <v>0</v>
      </c>
      <c r="D35" s="314">
        <f>'1.3.sz.mell'!D32</f>
        <v>0</v>
      </c>
      <c r="E35" s="314">
        <f>'1.3.sz.mell'!E32</f>
        <v>0</v>
      </c>
    </row>
    <row r="36" spans="1:5" s="100" customFormat="1" ht="12" customHeight="1" thickBot="1">
      <c r="A36" s="455" t="s">
        <v>561</v>
      </c>
      <c r="B36" s="532" t="s">
        <v>277</v>
      </c>
      <c r="C36" s="319">
        <f>'1.3.sz.mell'!C33</f>
        <v>0</v>
      </c>
      <c r="D36" s="319">
        <f>'1.3.sz.mell'!D33</f>
        <v>0</v>
      </c>
      <c r="E36" s="319">
        <f>'1.3.sz.mell'!E33</f>
        <v>0</v>
      </c>
    </row>
    <row r="37" spans="1:5" s="100" customFormat="1" ht="12" customHeight="1" thickBot="1">
      <c r="A37" s="32" t="s">
        <v>23</v>
      </c>
      <c r="B37" s="21" t="s">
        <v>439</v>
      </c>
      <c r="C37" s="590">
        <f>'1.3.sz.mell'!C34</f>
        <v>10000</v>
      </c>
      <c r="D37" s="590">
        <f>'1.3.sz.mell'!D34</f>
        <v>0</v>
      </c>
      <c r="E37" s="590">
        <f>C37+D37</f>
        <v>10000</v>
      </c>
    </row>
    <row r="38" spans="1:5" s="100" customFormat="1" ht="12" customHeight="1">
      <c r="A38" s="453" t="s">
        <v>92</v>
      </c>
      <c r="B38" s="435" t="s">
        <v>280</v>
      </c>
      <c r="C38" s="314">
        <f>'1.3.sz.mell'!C35</f>
        <v>0</v>
      </c>
      <c r="D38" s="314">
        <f>'1.3.sz.mell'!D35</f>
        <v>0</v>
      </c>
      <c r="E38" s="314">
        <f>'1.3.sz.mell'!E35</f>
        <v>0</v>
      </c>
    </row>
    <row r="39" spans="1:5" s="100" customFormat="1" ht="12" customHeight="1">
      <c r="A39" s="454" t="s">
        <v>93</v>
      </c>
      <c r="B39" s="436" t="s">
        <v>281</v>
      </c>
      <c r="C39" s="314">
        <f>'1.3.sz.mell'!C36</f>
        <v>10000</v>
      </c>
      <c r="D39" s="314">
        <f>'1.3.sz.mell'!D36</f>
        <v>0</v>
      </c>
      <c r="E39" s="314">
        <f>'1.3.sz.mell'!E36</f>
        <v>10000</v>
      </c>
    </row>
    <row r="40" spans="1:5" s="100" customFormat="1" ht="12" customHeight="1">
      <c r="A40" s="454" t="s">
        <v>94</v>
      </c>
      <c r="B40" s="436" t="s">
        <v>282</v>
      </c>
      <c r="C40" s="314">
        <f>'1.3.sz.mell'!C37</f>
        <v>0</v>
      </c>
      <c r="D40" s="314">
        <f>'1.3.sz.mell'!D37</f>
        <v>0</v>
      </c>
      <c r="E40" s="314">
        <f>'1.3.sz.mell'!E37</f>
        <v>0</v>
      </c>
    </row>
    <row r="41" spans="1:5" s="100" customFormat="1" ht="12" customHeight="1">
      <c r="A41" s="454" t="s">
        <v>175</v>
      </c>
      <c r="B41" s="436" t="s">
        <v>283</v>
      </c>
      <c r="C41" s="314">
        <f>'1.3.sz.mell'!C38</f>
        <v>0</v>
      </c>
      <c r="D41" s="314">
        <f>'1.3.sz.mell'!D38</f>
        <v>0</v>
      </c>
      <c r="E41" s="314">
        <f>'1.3.sz.mell'!E38</f>
        <v>0</v>
      </c>
    </row>
    <row r="42" spans="1:5" s="100" customFormat="1" ht="12" customHeight="1">
      <c r="A42" s="454" t="s">
        <v>176</v>
      </c>
      <c r="B42" s="436" t="s">
        <v>284</v>
      </c>
      <c r="C42" s="314">
        <f>'1.3.sz.mell'!C39</f>
        <v>0</v>
      </c>
      <c r="D42" s="314">
        <f>'1.3.sz.mell'!D39</f>
        <v>0</v>
      </c>
      <c r="E42" s="314">
        <f>'1.3.sz.mell'!E39</f>
        <v>0</v>
      </c>
    </row>
    <row r="43" spans="1:5" s="100" customFormat="1" ht="12" customHeight="1">
      <c r="A43" s="454" t="s">
        <v>177</v>
      </c>
      <c r="B43" s="436" t="s">
        <v>285</v>
      </c>
      <c r="C43" s="314">
        <f>'1.3.sz.mell'!C40</f>
        <v>0</v>
      </c>
      <c r="D43" s="314">
        <f>'1.3.sz.mell'!D40</f>
        <v>0</v>
      </c>
      <c r="E43" s="314">
        <f>'1.3.sz.mell'!E40</f>
        <v>0</v>
      </c>
    </row>
    <row r="44" spans="1:5" s="100" customFormat="1" ht="12" customHeight="1">
      <c r="A44" s="454" t="s">
        <v>178</v>
      </c>
      <c r="B44" s="436" t="s">
        <v>286</v>
      </c>
      <c r="C44" s="314">
        <f>'1.3.sz.mell'!C41</f>
        <v>0</v>
      </c>
      <c r="D44" s="314">
        <f>'1.3.sz.mell'!D41</f>
        <v>0</v>
      </c>
      <c r="E44" s="314">
        <f>'1.3.sz.mell'!E41</f>
        <v>0</v>
      </c>
    </row>
    <row r="45" spans="1:5" s="100" customFormat="1" ht="12" customHeight="1">
      <c r="A45" s="454" t="s">
        <v>179</v>
      </c>
      <c r="B45" s="436" t="s">
        <v>566</v>
      </c>
      <c r="C45" s="314">
        <f>'1.3.sz.mell'!C42</f>
        <v>0</v>
      </c>
      <c r="D45" s="314">
        <f>'1.3.sz.mell'!D42</f>
        <v>0</v>
      </c>
      <c r="E45" s="314">
        <f>'1.3.sz.mell'!E42</f>
        <v>0</v>
      </c>
    </row>
    <row r="46" spans="1:5" s="100" customFormat="1" ht="12" customHeight="1">
      <c r="A46" s="454" t="s">
        <v>278</v>
      </c>
      <c r="B46" s="436" t="s">
        <v>288</v>
      </c>
      <c r="C46" s="314">
        <f>'1.3.sz.mell'!C43</f>
        <v>0</v>
      </c>
      <c r="D46" s="314">
        <f>'1.3.sz.mell'!D43</f>
        <v>0</v>
      </c>
      <c r="E46" s="314">
        <f>'1.3.sz.mell'!E43</f>
        <v>0</v>
      </c>
    </row>
    <row r="47" spans="1:5" s="100" customFormat="1" ht="12" customHeight="1">
      <c r="A47" s="455" t="s">
        <v>279</v>
      </c>
      <c r="B47" s="437" t="s">
        <v>441</v>
      </c>
      <c r="C47" s="314">
        <f>'1.3.sz.mell'!C44</f>
        <v>0</v>
      </c>
      <c r="D47" s="314">
        <f>'1.3.sz.mell'!D44</f>
        <v>0</v>
      </c>
      <c r="E47" s="314">
        <f>'1.3.sz.mell'!E44</f>
        <v>0</v>
      </c>
    </row>
    <row r="48" spans="1:5" s="100" customFormat="1" ht="12" customHeight="1" thickBot="1">
      <c r="A48" s="455" t="s">
        <v>440</v>
      </c>
      <c r="B48" s="437" t="s">
        <v>289</v>
      </c>
      <c r="C48" s="319">
        <f>'1.3.sz.mell'!C45</f>
        <v>0</v>
      </c>
      <c r="D48" s="319">
        <f>'1.3.sz.mell'!D45</f>
        <v>0</v>
      </c>
      <c r="E48" s="319">
        <f>'1.3.sz.mell'!E45</f>
        <v>0</v>
      </c>
    </row>
    <row r="49" spans="1:5" s="100" customFormat="1" ht="12" customHeight="1" thickBot="1">
      <c r="A49" s="32" t="s">
        <v>24</v>
      </c>
      <c r="B49" s="21" t="s">
        <v>290</v>
      </c>
      <c r="C49" s="588">
        <f>'1.3.sz.mell'!C46</f>
        <v>0</v>
      </c>
      <c r="D49" s="588">
        <f>'1.3.sz.mell'!D46</f>
        <v>0</v>
      </c>
      <c r="E49" s="588">
        <f>'1.3.sz.mell'!E46</f>
        <v>0</v>
      </c>
    </row>
    <row r="50" spans="1:5" s="100" customFormat="1" ht="12" customHeight="1">
      <c r="A50" s="453" t="s">
        <v>95</v>
      </c>
      <c r="B50" s="435" t="s">
        <v>294</v>
      </c>
      <c r="C50" s="314">
        <f>'1.3.sz.mell'!C47</f>
        <v>0</v>
      </c>
      <c r="D50" s="314">
        <f>'1.3.sz.mell'!D47</f>
        <v>0</v>
      </c>
      <c r="E50" s="314">
        <f>'1.3.sz.mell'!E47</f>
        <v>0</v>
      </c>
    </row>
    <row r="51" spans="1:5" s="100" customFormat="1" ht="12" customHeight="1">
      <c r="A51" s="454" t="s">
        <v>96</v>
      </c>
      <c r="B51" s="436" t="s">
        <v>295</v>
      </c>
      <c r="C51" s="314">
        <f>'1.3.sz.mell'!C48</f>
        <v>0</v>
      </c>
      <c r="D51" s="314">
        <f>'1.3.sz.mell'!D48</f>
        <v>0</v>
      </c>
      <c r="E51" s="314">
        <f>'1.3.sz.mell'!E48</f>
        <v>0</v>
      </c>
    </row>
    <row r="52" spans="1:5" s="100" customFormat="1" ht="12" customHeight="1">
      <c r="A52" s="454" t="s">
        <v>291</v>
      </c>
      <c r="B52" s="436" t="s">
        <v>296</v>
      </c>
      <c r="C52" s="314">
        <f>'1.3.sz.mell'!C49</f>
        <v>0</v>
      </c>
      <c r="D52" s="314">
        <f>'1.3.sz.mell'!D49</f>
        <v>0</v>
      </c>
      <c r="E52" s="314">
        <f>'1.3.sz.mell'!E49</f>
        <v>0</v>
      </c>
    </row>
    <row r="53" spans="1:5" s="100" customFormat="1" ht="12" customHeight="1">
      <c r="A53" s="454" t="s">
        <v>292</v>
      </c>
      <c r="B53" s="436" t="s">
        <v>297</v>
      </c>
      <c r="C53" s="314">
        <f>'1.3.sz.mell'!C50</f>
        <v>0</v>
      </c>
      <c r="D53" s="314">
        <f>'1.3.sz.mell'!D50</f>
        <v>0</v>
      </c>
      <c r="E53" s="314">
        <f>'1.3.sz.mell'!E50</f>
        <v>0</v>
      </c>
    </row>
    <row r="54" spans="1:5" s="100" customFormat="1" ht="12" customHeight="1" thickBot="1">
      <c r="A54" s="455" t="s">
        <v>293</v>
      </c>
      <c r="B54" s="532" t="s">
        <v>298</v>
      </c>
      <c r="C54" s="319">
        <f>'1.3.sz.mell'!C51</f>
        <v>0</v>
      </c>
      <c r="D54" s="319">
        <f>'1.3.sz.mell'!D51</f>
        <v>0</v>
      </c>
      <c r="E54" s="319">
        <f>'1.3.sz.mell'!E51</f>
        <v>0</v>
      </c>
    </row>
    <row r="55" spans="1:5" s="100" customFormat="1" ht="12" customHeight="1" thickBot="1">
      <c r="A55" s="32" t="s">
        <v>180</v>
      </c>
      <c r="B55" s="21" t="s">
        <v>299</v>
      </c>
      <c r="C55" s="588">
        <f>'1.3.sz.mell'!C52</f>
        <v>0</v>
      </c>
      <c r="D55" s="588">
        <f>'1.3.sz.mell'!D52</f>
        <v>0</v>
      </c>
      <c r="E55" s="588">
        <f>'1.3.sz.mell'!E52</f>
        <v>0</v>
      </c>
    </row>
    <row r="56" spans="1:5" s="100" customFormat="1" ht="12" customHeight="1">
      <c r="A56" s="453" t="s">
        <v>97</v>
      </c>
      <c r="B56" s="435" t="s">
        <v>300</v>
      </c>
      <c r="C56" s="314">
        <f>'1.3.sz.mell'!C53</f>
        <v>0</v>
      </c>
      <c r="D56" s="314">
        <f>'1.3.sz.mell'!D53</f>
        <v>0</v>
      </c>
      <c r="E56" s="314">
        <f>'1.3.sz.mell'!E53</f>
        <v>0</v>
      </c>
    </row>
    <row r="57" spans="1:5" s="100" customFormat="1" ht="12" customHeight="1">
      <c r="A57" s="454" t="s">
        <v>98</v>
      </c>
      <c r="B57" s="436" t="s">
        <v>431</v>
      </c>
      <c r="C57" s="314">
        <f>'1.3.sz.mell'!C54</f>
        <v>0</v>
      </c>
      <c r="D57" s="314">
        <f>'1.3.sz.mell'!D54</f>
        <v>0</v>
      </c>
      <c r="E57" s="314">
        <f>'1.3.sz.mell'!E54</f>
        <v>0</v>
      </c>
    </row>
    <row r="58" spans="1:5" s="100" customFormat="1" ht="12" customHeight="1">
      <c r="A58" s="454" t="s">
        <v>303</v>
      </c>
      <c r="B58" s="436" t="s">
        <v>301</v>
      </c>
      <c r="C58" s="314">
        <f>'1.3.sz.mell'!C55</f>
        <v>0</v>
      </c>
      <c r="D58" s="314">
        <f>'1.3.sz.mell'!D55</f>
        <v>0</v>
      </c>
      <c r="E58" s="314">
        <f>'1.3.sz.mell'!E55</f>
        <v>0</v>
      </c>
    </row>
    <row r="59" spans="1:5" s="100" customFormat="1" ht="12" customHeight="1" thickBot="1">
      <c r="A59" s="455" t="s">
        <v>304</v>
      </c>
      <c r="B59" s="532" t="s">
        <v>302</v>
      </c>
      <c r="C59" s="319">
        <f>'1.3.sz.mell'!C56</f>
        <v>0</v>
      </c>
      <c r="D59" s="319">
        <f>'1.3.sz.mell'!D56</f>
        <v>0</v>
      </c>
      <c r="E59" s="319">
        <f>'1.3.sz.mell'!E56</f>
        <v>0</v>
      </c>
    </row>
    <row r="60" spans="1:5" s="100" customFormat="1" ht="12" customHeight="1" thickBot="1">
      <c r="A60" s="32" t="s">
        <v>26</v>
      </c>
      <c r="B60" s="306" t="s">
        <v>305</v>
      </c>
      <c r="C60" s="588">
        <f>'1.3.sz.mell'!C57</f>
        <v>0</v>
      </c>
      <c r="D60" s="588">
        <f>'1.3.sz.mell'!D57</f>
        <v>0</v>
      </c>
      <c r="E60" s="588">
        <f>'1.3.sz.mell'!E57</f>
        <v>0</v>
      </c>
    </row>
    <row r="61" spans="1:5" s="100" customFormat="1" ht="12" customHeight="1">
      <c r="A61" s="453" t="s">
        <v>181</v>
      </c>
      <c r="B61" s="435" t="s">
        <v>307</v>
      </c>
      <c r="C61" s="314">
        <f>'1.3.sz.mell'!C58</f>
        <v>0</v>
      </c>
      <c r="D61" s="314">
        <f>'1.3.sz.mell'!D58</f>
        <v>0</v>
      </c>
      <c r="E61" s="314">
        <f>'1.3.sz.mell'!E58</f>
        <v>0</v>
      </c>
    </row>
    <row r="62" spans="1:5" s="100" customFormat="1" ht="12" customHeight="1">
      <c r="A62" s="454" t="s">
        <v>182</v>
      </c>
      <c r="B62" s="436" t="s">
        <v>432</v>
      </c>
      <c r="C62" s="314">
        <f>'1.3.sz.mell'!C59</f>
        <v>0</v>
      </c>
      <c r="D62" s="314">
        <f>'1.3.sz.mell'!D59</f>
        <v>0</v>
      </c>
      <c r="E62" s="314">
        <f>'1.3.sz.mell'!E59</f>
        <v>0</v>
      </c>
    </row>
    <row r="63" spans="1:5" s="100" customFormat="1" ht="12" customHeight="1">
      <c r="A63" s="454" t="s">
        <v>233</v>
      </c>
      <c r="B63" s="436" t="s">
        <v>308</v>
      </c>
      <c r="C63" s="314">
        <f>'1.3.sz.mell'!C60</f>
        <v>0</v>
      </c>
      <c r="D63" s="314">
        <f>'1.3.sz.mell'!D60</f>
        <v>0</v>
      </c>
      <c r="E63" s="314">
        <f>'1.3.sz.mell'!E60</f>
        <v>0</v>
      </c>
    </row>
    <row r="64" spans="1:5" s="100" customFormat="1" ht="12" customHeight="1" thickBot="1">
      <c r="A64" s="455" t="s">
        <v>306</v>
      </c>
      <c r="B64" s="532" t="s">
        <v>309</v>
      </c>
      <c r="C64" s="319">
        <f>'1.3.sz.mell'!C61</f>
        <v>0</v>
      </c>
      <c r="D64" s="319">
        <f>'1.3.sz.mell'!D61</f>
        <v>0</v>
      </c>
      <c r="E64" s="319">
        <f>'1.3.sz.mell'!E61</f>
        <v>0</v>
      </c>
    </row>
    <row r="65" spans="1:5" s="100" customFormat="1" ht="12" customHeight="1" thickBot="1">
      <c r="A65" s="32" t="s">
        <v>27</v>
      </c>
      <c r="B65" s="21" t="s">
        <v>310</v>
      </c>
      <c r="C65" s="590">
        <f>'1.3.sz.mell'!C62</f>
        <v>10000</v>
      </c>
      <c r="D65" s="590">
        <f>'1.3.sz.mell'!D62</f>
        <v>0</v>
      </c>
      <c r="E65" s="590">
        <f>'1.3.sz.mell'!E62</f>
        <v>10000</v>
      </c>
    </row>
    <row r="66" spans="1:5" s="100" customFormat="1" ht="12" customHeight="1" thickBot="1">
      <c r="A66" s="456" t="s">
        <v>398</v>
      </c>
      <c r="B66" s="306" t="s">
        <v>312</v>
      </c>
      <c r="C66" s="588">
        <f>'1.3.sz.mell'!C63</f>
        <v>0</v>
      </c>
      <c r="D66" s="588">
        <f>'1.3.sz.mell'!D63</f>
        <v>0</v>
      </c>
      <c r="E66" s="588">
        <f>'1.3.sz.mell'!E63</f>
        <v>0</v>
      </c>
    </row>
    <row r="67" spans="1:5" s="100" customFormat="1" ht="12" customHeight="1">
      <c r="A67" s="453" t="s">
        <v>340</v>
      </c>
      <c r="B67" s="435" t="s">
        <v>313</v>
      </c>
      <c r="C67" s="314">
        <f>'1.3.sz.mell'!C64</f>
        <v>0</v>
      </c>
      <c r="D67" s="314">
        <f>'1.3.sz.mell'!D64</f>
        <v>0</v>
      </c>
      <c r="E67" s="314">
        <f>'1.3.sz.mell'!E64</f>
        <v>0</v>
      </c>
    </row>
    <row r="68" spans="1:5" s="100" customFormat="1" ht="12" customHeight="1">
      <c r="A68" s="454" t="s">
        <v>349</v>
      </c>
      <c r="B68" s="436" t="s">
        <v>314</v>
      </c>
      <c r="C68" s="314">
        <f>'1.3.sz.mell'!C65</f>
        <v>0</v>
      </c>
      <c r="D68" s="314">
        <f>'1.3.sz.mell'!D65</f>
        <v>0</v>
      </c>
      <c r="E68" s="314">
        <f>'1.3.sz.mell'!E65</f>
        <v>0</v>
      </c>
    </row>
    <row r="69" spans="1:5" s="100" customFormat="1" ht="12" customHeight="1" thickBot="1">
      <c r="A69" s="455" t="s">
        <v>350</v>
      </c>
      <c r="B69" s="536" t="s">
        <v>315</v>
      </c>
      <c r="C69" s="319">
        <f>'1.3.sz.mell'!C66</f>
        <v>0</v>
      </c>
      <c r="D69" s="319">
        <f>'1.3.sz.mell'!D66</f>
        <v>0</v>
      </c>
      <c r="E69" s="319">
        <f>'1.3.sz.mell'!E66</f>
        <v>0</v>
      </c>
    </row>
    <row r="70" spans="1:5" s="100" customFormat="1" ht="12" customHeight="1" thickBot="1">
      <c r="A70" s="456" t="s">
        <v>316</v>
      </c>
      <c r="B70" s="306" t="s">
        <v>317</v>
      </c>
      <c r="C70" s="588">
        <f>'1.3.sz.mell'!C67</f>
        <v>0</v>
      </c>
      <c r="D70" s="588">
        <f>'1.3.sz.mell'!D67</f>
        <v>0</v>
      </c>
      <c r="E70" s="588">
        <f>'1.3.sz.mell'!E67</f>
        <v>0</v>
      </c>
    </row>
    <row r="71" spans="1:5" s="100" customFormat="1" ht="12" customHeight="1">
      <c r="A71" s="453" t="s">
        <v>149</v>
      </c>
      <c r="B71" s="435" t="s">
        <v>318</v>
      </c>
      <c r="C71" s="314">
        <f>'1.3.sz.mell'!C68</f>
        <v>0</v>
      </c>
      <c r="D71" s="314">
        <f>'1.3.sz.mell'!D68</f>
        <v>0</v>
      </c>
      <c r="E71" s="314">
        <f>'1.3.sz.mell'!E68</f>
        <v>0</v>
      </c>
    </row>
    <row r="72" spans="1:5" s="100" customFormat="1" ht="12" customHeight="1">
      <c r="A72" s="454" t="s">
        <v>150</v>
      </c>
      <c r="B72" s="436" t="s">
        <v>579</v>
      </c>
      <c r="C72" s="314">
        <f>'1.3.sz.mell'!C69</f>
        <v>0</v>
      </c>
      <c r="D72" s="314">
        <f>'1.3.sz.mell'!D69</f>
        <v>0</v>
      </c>
      <c r="E72" s="314">
        <f>'1.3.sz.mell'!E69</f>
        <v>0</v>
      </c>
    </row>
    <row r="73" spans="1:5" s="100" customFormat="1" ht="12" customHeight="1">
      <c r="A73" s="454" t="s">
        <v>341</v>
      </c>
      <c r="B73" s="436" t="s">
        <v>319</v>
      </c>
      <c r="C73" s="314">
        <f>'1.3.sz.mell'!C70</f>
        <v>0</v>
      </c>
      <c r="D73" s="314">
        <f>'1.3.sz.mell'!D70</f>
        <v>0</v>
      </c>
      <c r="E73" s="314">
        <f>'1.3.sz.mell'!E70</f>
        <v>0</v>
      </c>
    </row>
    <row r="74" spans="1:5" s="100" customFormat="1" ht="12" customHeight="1" thickBot="1">
      <c r="A74" s="455" t="s">
        <v>342</v>
      </c>
      <c r="B74" s="308" t="s">
        <v>580</v>
      </c>
      <c r="C74" s="319">
        <f>'1.3.sz.mell'!C71</f>
        <v>0</v>
      </c>
      <c r="D74" s="319">
        <f>'1.3.sz.mell'!D71</f>
        <v>0</v>
      </c>
      <c r="E74" s="319">
        <f>'1.3.sz.mell'!E71</f>
        <v>0</v>
      </c>
    </row>
    <row r="75" spans="1:5" s="100" customFormat="1" ht="12" customHeight="1" thickBot="1">
      <c r="A75" s="456" t="s">
        <v>320</v>
      </c>
      <c r="B75" s="306" t="s">
        <v>321</v>
      </c>
      <c r="C75" s="588">
        <f>'1.3.sz.mell'!C72</f>
        <v>0</v>
      </c>
      <c r="D75" s="588">
        <f>'1.3.sz.mell'!D72</f>
        <v>0</v>
      </c>
      <c r="E75" s="588">
        <f>'1.3.sz.mell'!E72</f>
        <v>0</v>
      </c>
    </row>
    <row r="76" spans="1:5" s="100" customFormat="1" ht="12" customHeight="1">
      <c r="A76" s="453" t="s">
        <v>343</v>
      </c>
      <c r="B76" s="435" t="s">
        <v>322</v>
      </c>
      <c r="C76" s="314">
        <f>'1.3.sz.mell'!C73</f>
        <v>0</v>
      </c>
      <c r="D76" s="314">
        <f>'1.3.sz.mell'!D73</f>
        <v>0</v>
      </c>
      <c r="E76" s="314">
        <f>'1.3.sz.mell'!E73</f>
        <v>0</v>
      </c>
    </row>
    <row r="77" spans="1:5" s="100" customFormat="1" ht="12" customHeight="1" thickBot="1">
      <c r="A77" s="455" t="s">
        <v>344</v>
      </c>
      <c r="B77" s="437" t="s">
        <v>323</v>
      </c>
      <c r="C77" s="319">
        <f>'1.3.sz.mell'!C74</f>
        <v>0</v>
      </c>
      <c r="D77" s="319">
        <f>'1.3.sz.mell'!D74</f>
        <v>0</v>
      </c>
      <c r="E77" s="319">
        <f>'1.3.sz.mell'!E74</f>
        <v>0</v>
      </c>
    </row>
    <row r="78" spans="1:5" s="99" customFormat="1" ht="12" customHeight="1" thickBot="1">
      <c r="A78" s="456" t="s">
        <v>324</v>
      </c>
      <c r="B78" s="306" t="s">
        <v>325</v>
      </c>
      <c r="C78" s="591">
        <f>'1.3.sz.mell'!C75</f>
        <v>0</v>
      </c>
      <c r="D78" s="591">
        <f>'1.3.sz.mell'!D75</f>
        <v>0</v>
      </c>
      <c r="E78" s="591">
        <f>'1.3.sz.mell'!E75</f>
        <v>0</v>
      </c>
    </row>
    <row r="79" spans="1:5" s="100" customFormat="1" ht="12" customHeight="1">
      <c r="A79" s="453" t="s">
        <v>345</v>
      </c>
      <c r="B79" s="435" t="s">
        <v>326</v>
      </c>
      <c r="C79" s="314">
        <f>'1.3.sz.mell'!C76</f>
        <v>0</v>
      </c>
      <c r="D79" s="314">
        <f>'1.3.sz.mell'!D76</f>
        <v>0</v>
      </c>
      <c r="E79" s="314">
        <f>'1.3.sz.mell'!E76</f>
        <v>0</v>
      </c>
    </row>
    <row r="80" spans="1:5" s="100" customFormat="1" ht="12" customHeight="1">
      <c r="A80" s="454" t="s">
        <v>346</v>
      </c>
      <c r="B80" s="436" t="s">
        <v>327</v>
      </c>
      <c r="C80" s="314">
        <f>'1.3.sz.mell'!C77</f>
        <v>0</v>
      </c>
      <c r="D80" s="314">
        <f>'1.3.sz.mell'!D77</f>
        <v>0</v>
      </c>
      <c r="E80" s="314">
        <f>'1.3.sz.mell'!E77</f>
        <v>0</v>
      </c>
    </row>
    <row r="81" spans="1:5" s="100" customFormat="1" ht="12" customHeight="1" thickBot="1">
      <c r="A81" s="455" t="s">
        <v>347</v>
      </c>
      <c r="B81" s="437" t="s">
        <v>581</v>
      </c>
      <c r="C81" s="319">
        <f>'1.3.sz.mell'!C78</f>
        <v>0</v>
      </c>
      <c r="D81" s="319">
        <f>'1.3.sz.mell'!D78</f>
        <v>0</v>
      </c>
      <c r="E81" s="319">
        <f>'1.3.sz.mell'!E78</f>
        <v>0</v>
      </c>
    </row>
    <row r="82" spans="1:5" s="100" customFormat="1" ht="12" customHeight="1" thickBot="1">
      <c r="A82" s="456" t="s">
        <v>328</v>
      </c>
      <c r="B82" s="306" t="s">
        <v>348</v>
      </c>
      <c r="C82" s="588">
        <f>'1.3.sz.mell'!C79</f>
        <v>0</v>
      </c>
      <c r="D82" s="588">
        <f>'1.3.sz.mell'!D79</f>
        <v>0</v>
      </c>
      <c r="E82" s="588">
        <f>'1.3.sz.mell'!E79</f>
        <v>0</v>
      </c>
    </row>
    <row r="83" spans="1:5" s="100" customFormat="1" ht="12" customHeight="1">
      <c r="A83" s="457" t="s">
        <v>329</v>
      </c>
      <c r="B83" s="435" t="s">
        <v>330</v>
      </c>
      <c r="C83" s="314">
        <f>'1.3.sz.mell'!C80</f>
        <v>0</v>
      </c>
      <c r="D83" s="314">
        <f>'1.3.sz.mell'!D80</f>
        <v>0</v>
      </c>
      <c r="E83" s="314">
        <f>'1.3.sz.mell'!E80</f>
        <v>0</v>
      </c>
    </row>
    <row r="84" spans="1:5" s="100" customFormat="1" ht="12" customHeight="1">
      <c r="A84" s="458" t="s">
        <v>331</v>
      </c>
      <c r="B84" s="436" t="s">
        <v>332</v>
      </c>
      <c r="C84" s="314">
        <f>'1.3.sz.mell'!C81</f>
        <v>0</v>
      </c>
      <c r="D84" s="314">
        <f>'1.3.sz.mell'!D81</f>
        <v>0</v>
      </c>
      <c r="E84" s="314">
        <f>'1.3.sz.mell'!E81</f>
        <v>0</v>
      </c>
    </row>
    <row r="85" spans="1:5" s="100" customFormat="1" ht="12" customHeight="1">
      <c r="A85" s="458" t="s">
        <v>333</v>
      </c>
      <c r="B85" s="436" t="s">
        <v>334</v>
      </c>
      <c r="C85" s="314">
        <f>'1.3.sz.mell'!C82</f>
        <v>0</v>
      </c>
      <c r="D85" s="314">
        <f>'1.3.sz.mell'!D82</f>
        <v>0</v>
      </c>
      <c r="E85" s="314">
        <f>'1.3.sz.mell'!E82</f>
        <v>0</v>
      </c>
    </row>
    <row r="86" spans="1:5" s="99" customFormat="1" ht="12" customHeight="1" thickBot="1">
      <c r="A86" s="459" t="s">
        <v>335</v>
      </c>
      <c r="B86" s="437" t="s">
        <v>336</v>
      </c>
      <c r="C86" s="319">
        <f>'1.3.sz.mell'!C83</f>
        <v>0</v>
      </c>
      <c r="D86" s="319">
        <f>'1.3.sz.mell'!D83</f>
        <v>0</v>
      </c>
      <c r="E86" s="319">
        <f>'1.3.sz.mell'!E83</f>
        <v>0</v>
      </c>
    </row>
    <row r="87" spans="1:5" s="99" customFormat="1" ht="12" customHeight="1" thickBot="1">
      <c r="A87" s="456" t="s">
        <v>337</v>
      </c>
      <c r="B87" s="306" t="s">
        <v>480</v>
      </c>
      <c r="C87" s="588">
        <f>'1.3.sz.mell'!C84</f>
        <v>0</v>
      </c>
      <c r="D87" s="588">
        <f>'1.3.sz.mell'!D84</f>
        <v>0</v>
      </c>
      <c r="E87" s="588">
        <f>'1.3.sz.mell'!E84</f>
        <v>0</v>
      </c>
    </row>
    <row r="88" spans="1:5" s="99" customFormat="1" ht="12" customHeight="1" thickBot="1">
      <c r="A88" s="456" t="s">
        <v>512</v>
      </c>
      <c r="B88" s="306" t="s">
        <v>338</v>
      </c>
      <c r="C88" s="588">
        <f>'1.3.sz.mell'!C85</f>
        <v>0</v>
      </c>
      <c r="D88" s="588">
        <f>'1.3.sz.mell'!D85</f>
        <v>0</v>
      </c>
      <c r="E88" s="588">
        <f>'1.3.sz.mell'!E85</f>
        <v>0</v>
      </c>
    </row>
    <row r="89" spans="1:5" s="99" customFormat="1" ht="12" customHeight="1" thickBot="1">
      <c r="A89" s="456" t="s">
        <v>513</v>
      </c>
      <c r="B89" s="442" t="s">
        <v>483</v>
      </c>
      <c r="C89" s="588">
        <f>'1.3.sz.mell'!C86</f>
        <v>0</v>
      </c>
      <c r="D89" s="588">
        <f>'1.3.sz.mell'!D86</f>
        <v>0</v>
      </c>
      <c r="E89" s="588">
        <f>'1.3.sz.mell'!E86</f>
        <v>0</v>
      </c>
    </row>
    <row r="90" spans="1:5" s="99" customFormat="1" ht="12" customHeight="1" thickBot="1">
      <c r="A90" s="460" t="s">
        <v>514</v>
      </c>
      <c r="B90" s="443" t="s">
        <v>515</v>
      </c>
      <c r="C90" s="590">
        <f>'1.3.sz.mell'!C87</f>
        <v>10000</v>
      </c>
      <c r="D90" s="590">
        <f>'1.3.sz.mell'!D87</f>
        <v>0</v>
      </c>
      <c r="E90" s="590">
        <f>'1.3.sz.mell'!E87</f>
        <v>10000</v>
      </c>
    </row>
    <row r="91" spans="1:5" s="100" customFormat="1" ht="15" customHeight="1" thickBot="1">
      <c r="A91" s="250"/>
      <c r="B91" s="251"/>
      <c r="C91" s="377"/>
      <c r="D91" s="377"/>
      <c r="E91" s="377"/>
    </row>
    <row r="92" spans="1:5" s="71" customFormat="1" ht="16.5" customHeight="1" thickBot="1">
      <c r="A92" s="254"/>
      <c r="B92" s="255" t="s">
        <v>58</v>
      </c>
      <c r="C92" s="379"/>
      <c r="D92" s="379"/>
      <c r="E92" s="379"/>
    </row>
    <row r="93" spans="1:5" s="101" customFormat="1" ht="12" customHeight="1" thickBot="1">
      <c r="A93" s="428" t="s">
        <v>19</v>
      </c>
      <c r="B93" s="28" t="s">
        <v>519</v>
      </c>
      <c r="C93" s="310">
        <f>+C94+C95+C96+C97+C98+C111</f>
        <v>0</v>
      </c>
      <c r="D93" s="310">
        <f>+D94+D95+D96+D97+D98+D111</f>
        <v>0</v>
      </c>
      <c r="E93" s="310">
        <f>+E94+E95+E96+E97+E98+E111</f>
        <v>0</v>
      </c>
    </row>
    <row r="94" spans="1:5" ht="12" customHeight="1">
      <c r="A94" s="461" t="s">
        <v>99</v>
      </c>
      <c r="B94" s="10" t="s">
        <v>50</v>
      </c>
      <c r="C94" s="312">
        <f>'1.3.sz.mell'!C94</f>
        <v>0</v>
      </c>
      <c r="D94" s="312">
        <f>'1.3.sz.mell'!D94</f>
        <v>0</v>
      </c>
      <c r="E94" s="312">
        <f>'1.3.sz.mell'!E94</f>
        <v>0</v>
      </c>
    </row>
    <row r="95" spans="1:5" ht="12" customHeight="1">
      <c r="A95" s="454" t="s">
        <v>100</v>
      </c>
      <c r="B95" s="8" t="s">
        <v>183</v>
      </c>
      <c r="C95" s="313">
        <f>'1.3.sz.mell'!C95</f>
        <v>0</v>
      </c>
      <c r="D95" s="313">
        <f>'1.3.sz.mell'!D95</f>
        <v>0</v>
      </c>
      <c r="E95" s="313">
        <f>'1.3.sz.mell'!E95</f>
        <v>0</v>
      </c>
    </row>
    <row r="96" spans="1:5" ht="12" customHeight="1">
      <c r="A96" s="454" t="s">
        <v>101</v>
      </c>
      <c r="B96" s="8" t="s">
        <v>140</v>
      </c>
      <c r="C96" s="313">
        <f>'1.3.sz.mell'!C96</f>
        <v>0</v>
      </c>
      <c r="D96" s="313">
        <f>'1.3.sz.mell'!D96</f>
        <v>0</v>
      </c>
      <c r="E96" s="313">
        <f>'1.3.sz.mell'!E96</f>
        <v>0</v>
      </c>
    </row>
    <row r="97" spans="1:5" ht="12" customHeight="1">
      <c r="A97" s="454" t="s">
        <v>102</v>
      </c>
      <c r="B97" s="11" t="s">
        <v>184</v>
      </c>
      <c r="C97" s="313">
        <f>'1.3.sz.mell'!C97</f>
        <v>0</v>
      </c>
      <c r="D97" s="313">
        <f>'1.3.sz.mell'!D97</f>
        <v>0</v>
      </c>
      <c r="E97" s="313">
        <f>'1.3.sz.mell'!E97</f>
        <v>0</v>
      </c>
    </row>
    <row r="98" spans="1:5" ht="12" customHeight="1">
      <c r="A98" s="454" t="s">
        <v>112</v>
      </c>
      <c r="B98" s="19" t="s">
        <v>185</v>
      </c>
      <c r="C98" s="313">
        <f>'1.3.sz.mell'!C98</f>
        <v>0</v>
      </c>
      <c r="D98" s="313">
        <f>'1.3.sz.mell'!D98</f>
        <v>0</v>
      </c>
      <c r="E98" s="313">
        <f>'1.3.sz.mell'!E98</f>
        <v>0</v>
      </c>
    </row>
    <row r="99" spans="1:5" ht="12" customHeight="1">
      <c r="A99" s="454" t="s">
        <v>103</v>
      </c>
      <c r="B99" s="8" t="s">
        <v>516</v>
      </c>
      <c r="C99" s="313">
        <f>'1.3.sz.mell'!C99</f>
        <v>0</v>
      </c>
      <c r="D99" s="313">
        <f>'1.3.sz.mell'!D99</f>
        <v>0</v>
      </c>
      <c r="E99" s="313">
        <f>'1.3.sz.mell'!E99</f>
        <v>0</v>
      </c>
    </row>
    <row r="100" spans="1:5" ht="12" customHeight="1">
      <c r="A100" s="454" t="s">
        <v>104</v>
      </c>
      <c r="B100" s="148" t="s">
        <v>446</v>
      </c>
      <c r="C100" s="313">
        <f>'1.3.sz.mell'!C100</f>
        <v>0</v>
      </c>
      <c r="D100" s="313">
        <f>'1.3.sz.mell'!D100</f>
        <v>0</v>
      </c>
      <c r="E100" s="313">
        <f>'1.3.sz.mell'!E100</f>
        <v>0</v>
      </c>
    </row>
    <row r="101" spans="1:5" ht="12" customHeight="1">
      <c r="A101" s="454" t="s">
        <v>113</v>
      </c>
      <c r="B101" s="148" t="s">
        <v>445</v>
      </c>
      <c r="C101" s="313">
        <f>'1.3.sz.mell'!C101</f>
        <v>0</v>
      </c>
      <c r="D101" s="313">
        <f>'1.3.sz.mell'!D101</f>
        <v>0</v>
      </c>
      <c r="E101" s="313">
        <f>'1.3.sz.mell'!E101</f>
        <v>0</v>
      </c>
    </row>
    <row r="102" spans="1:5" ht="12" customHeight="1">
      <c r="A102" s="454" t="s">
        <v>114</v>
      </c>
      <c r="B102" s="148" t="s">
        <v>354</v>
      </c>
      <c r="C102" s="313">
        <f>'1.3.sz.mell'!C102</f>
        <v>0</v>
      </c>
      <c r="D102" s="313">
        <f>'1.3.sz.mell'!D102</f>
        <v>0</v>
      </c>
      <c r="E102" s="313">
        <f>'1.3.sz.mell'!E102</f>
        <v>0</v>
      </c>
    </row>
    <row r="103" spans="1:5" ht="12" customHeight="1">
      <c r="A103" s="454" t="s">
        <v>115</v>
      </c>
      <c r="B103" s="149" t="s">
        <v>355</v>
      </c>
      <c r="C103" s="313">
        <f>'1.3.sz.mell'!C103</f>
        <v>0</v>
      </c>
      <c r="D103" s="313">
        <f>'1.3.sz.mell'!D103</f>
        <v>0</v>
      </c>
      <c r="E103" s="313">
        <f>'1.3.sz.mell'!E103</f>
        <v>0</v>
      </c>
    </row>
    <row r="104" spans="1:5" ht="12" customHeight="1">
      <c r="A104" s="454" t="s">
        <v>116</v>
      </c>
      <c r="B104" s="149" t="s">
        <v>356</v>
      </c>
      <c r="C104" s="313">
        <f>'1.3.sz.mell'!C104</f>
        <v>0</v>
      </c>
      <c r="D104" s="313">
        <f>'1.3.sz.mell'!D104</f>
        <v>0</v>
      </c>
      <c r="E104" s="313">
        <f>'1.3.sz.mell'!E104</f>
        <v>0</v>
      </c>
    </row>
    <row r="105" spans="1:5" ht="12" customHeight="1">
      <c r="A105" s="454" t="s">
        <v>118</v>
      </c>
      <c r="B105" s="148" t="s">
        <v>357</v>
      </c>
      <c r="C105" s="313">
        <f>'1.3.sz.mell'!C105</f>
        <v>0</v>
      </c>
      <c r="D105" s="313">
        <f>'1.3.sz.mell'!D105</f>
        <v>0</v>
      </c>
      <c r="E105" s="313">
        <f>'1.3.sz.mell'!E105</f>
        <v>0</v>
      </c>
    </row>
    <row r="106" spans="1:5" ht="12" customHeight="1">
      <c r="A106" s="454" t="s">
        <v>186</v>
      </c>
      <c r="B106" s="148" t="s">
        <v>358</v>
      </c>
      <c r="C106" s="313">
        <f>'1.3.sz.mell'!C106</f>
        <v>0</v>
      </c>
      <c r="D106" s="313">
        <f>'1.3.sz.mell'!D106</f>
        <v>0</v>
      </c>
      <c r="E106" s="313">
        <f>'1.3.sz.mell'!E106</f>
        <v>0</v>
      </c>
    </row>
    <row r="107" spans="1:5" ht="12" customHeight="1">
      <c r="A107" s="454" t="s">
        <v>352</v>
      </c>
      <c r="B107" s="149" t="s">
        <v>359</v>
      </c>
      <c r="C107" s="313">
        <f>'1.3.sz.mell'!C107</f>
        <v>0</v>
      </c>
      <c r="D107" s="313">
        <f>'1.3.sz.mell'!D107</f>
        <v>0</v>
      </c>
      <c r="E107" s="313">
        <f>'1.3.sz.mell'!E107</f>
        <v>0</v>
      </c>
    </row>
    <row r="108" spans="1:5" ht="12" customHeight="1">
      <c r="A108" s="462" t="s">
        <v>353</v>
      </c>
      <c r="B108" s="150" t="s">
        <v>360</v>
      </c>
      <c r="C108" s="313">
        <f>'1.3.sz.mell'!C108</f>
        <v>0</v>
      </c>
      <c r="D108" s="313">
        <f>'1.3.sz.mell'!D108</f>
        <v>0</v>
      </c>
      <c r="E108" s="313">
        <f>'1.3.sz.mell'!E108</f>
        <v>0</v>
      </c>
    </row>
    <row r="109" spans="1:5" ht="12" customHeight="1">
      <c r="A109" s="454" t="s">
        <v>443</v>
      </c>
      <c r="B109" s="150" t="s">
        <v>361</v>
      </c>
      <c r="C109" s="313">
        <f>'1.3.sz.mell'!C109</f>
        <v>0</v>
      </c>
      <c r="D109" s="313">
        <f>'1.3.sz.mell'!D109</f>
        <v>0</v>
      </c>
      <c r="E109" s="313">
        <f>'1.3.sz.mell'!E109</f>
        <v>0</v>
      </c>
    </row>
    <row r="110" spans="1:5" ht="12" customHeight="1">
      <c r="A110" s="454" t="s">
        <v>444</v>
      </c>
      <c r="B110" s="149" t="s">
        <v>362</v>
      </c>
      <c r="C110" s="313">
        <f>'1.3.sz.mell'!C110</f>
        <v>0</v>
      </c>
      <c r="D110" s="313">
        <f>'1.3.sz.mell'!D110</f>
        <v>0</v>
      </c>
      <c r="E110" s="313">
        <f>'1.3.sz.mell'!E110</f>
        <v>0</v>
      </c>
    </row>
    <row r="111" spans="1:5" ht="12" customHeight="1">
      <c r="A111" s="454" t="s">
        <v>448</v>
      </c>
      <c r="B111" s="11" t="s">
        <v>51</v>
      </c>
      <c r="C111" s="313">
        <f>'1.3.sz.mell'!C111</f>
        <v>0</v>
      </c>
      <c r="D111" s="313">
        <f>'1.3.sz.mell'!D111</f>
        <v>0</v>
      </c>
      <c r="E111" s="313">
        <f>'1.3.sz.mell'!E111</f>
        <v>0</v>
      </c>
    </row>
    <row r="112" spans="1:5" ht="12" customHeight="1">
      <c r="A112" s="455" t="s">
        <v>449</v>
      </c>
      <c r="B112" s="8" t="s">
        <v>517</v>
      </c>
      <c r="C112" s="313">
        <f>'1.3.sz.mell'!C112</f>
        <v>0</v>
      </c>
      <c r="D112" s="313">
        <f>'1.3.sz.mell'!D112</f>
        <v>0</v>
      </c>
      <c r="E112" s="313">
        <f>'1.3.sz.mell'!E112</f>
        <v>0</v>
      </c>
    </row>
    <row r="113" spans="1:5" ht="12" customHeight="1" thickBot="1">
      <c r="A113" s="463" t="s">
        <v>450</v>
      </c>
      <c r="B113" s="151" t="s">
        <v>518</v>
      </c>
      <c r="C113" s="314">
        <f>'1.3.sz.mell'!C113</f>
        <v>0</v>
      </c>
      <c r="D113" s="314">
        <f>'1.3.sz.mell'!D113</f>
        <v>0</v>
      </c>
      <c r="E113" s="314">
        <f>'1.3.sz.mell'!E113</f>
        <v>0</v>
      </c>
    </row>
    <row r="114" spans="1:5" ht="12" customHeight="1" thickBot="1">
      <c r="A114" s="32" t="s">
        <v>20</v>
      </c>
      <c r="B114" s="27" t="s">
        <v>363</v>
      </c>
      <c r="C114" s="312">
        <f>'1.3.sz.mell'!C114</f>
        <v>0</v>
      </c>
      <c r="D114" s="312">
        <f>'1.3.sz.mell'!D114</f>
        <v>0</v>
      </c>
      <c r="E114" s="312">
        <f>'1.3.sz.mell'!E114</f>
        <v>0</v>
      </c>
    </row>
    <row r="115" spans="1:5" ht="12" customHeight="1">
      <c r="A115" s="453" t="s">
        <v>105</v>
      </c>
      <c r="B115" s="8" t="s">
        <v>232</v>
      </c>
      <c r="C115" s="312">
        <f>'1.3.sz.mell'!C115</f>
        <v>0</v>
      </c>
      <c r="D115" s="312">
        <f>'1.3.sz.mell'!D115</f>
        <v>0</v>
      </c>
      <c r="E115" s="312">
        <f>'1.3.sz.mell'!E115</f>
        <v>0</v>
      </c>
    </row>
    <row r="116" spans="1:5" ht="12" customHeight="1">
      <c r="A116" s="453" t="s">
        <v>106</v>
      </c>
      <c r="B116" s="12" t="s">
        <v>367</v>
      </c>
      <c r="C116" s="313">
        <f>'1.3.sz.mell'!C116</f>
        <v>0</v>
      </c>
      <c r="D116" s="313">
        <f>'1.3.sz.mell'!D116</f>
        <v>0</v>
      </c>
      <c r="E116" s="313">
        <f>'1.3.sz.mell'!E116</f>
        <v>0</v>
      </c>
    </row>
    <row r="117" spans="1:5" ht="12" customHeight="1">
      <c r="A117" s="453" t="s">
        <v>107</v>
      </c>
      <c r="B117" s="12" t="s">
        <v>187</v>
      </c>
      <c r="C117" s="313">
        <f>'1.3.sz.mell'!C117</f>
        <v>0</v>
      </c>
      <c r="D117" s="313">
        <f>'1.3.sz.mell'!D117</f>
        <v>0</v>
      </c>
      <c r="E117" s="313">
        <f>'1.3.sz.mell'!E117</f>
        <v>0</v>
      </c>
    </row>
    <row r="118" spans="1:5" ht="12" customHeight="1">
      <c r="A118" s="453" t="s">
        <v>108</v>
      </c>
      <c r="B118" s="12" t="s">
        <v>368</v>
      </c>
      <c r="C118" s="313">
        <f>'1.3.sz.mell'!C118</f>
        <v>0</v>
      </c>
      <c r="D118" s="313">
        <f>'1.3.sz.mell'!D118</f>
        <v>0</v>
      </c>
      <c r="E118" s="313">
        <f>'1.3.sz.mell'!E118</f>
        <v>0</v>
      </c>
    </row>
    <row r="119" spans="1:5" ht="12" customHeight="1">
      <c r="A119" s="453" t="s">
        <v>109</v>
      </c>
      <c r="B119" s="308" t="s">
        <v>234</v>
      </c>
      <c r="C119" s="313">
        <f>'1.3.sz.mell'!C119</f>
        <v>0</v>
      </c>
      <c r="D119" s="313">
        <f>'1.3.sz.mell'!D119</f>
        <v>0</v>
      </c>
      <c r="E119" s="313">
        <f>'1.3.sz.mell'!E119</f>
        <v>0</v>
      </c>
    </row>
    <row r="120" spans="1:5" ht="12" customHeight="1">
      <c r="A120" s="453" t="s">
        <v>117</v>
      </c>
      <c r="B120" s="307" t="s">
        <v>433</v>
      </c>
      <c r="C120" s="313">
        <f>'1.3.sz.mell'!C120</f>
        <v>0</v>
      </c>
      <c r="D120" s="313">
        <f>'1.3.sz.mell'!D120</f>
        <v>0</v>
      </c>
      <c r="E120" s="313">
        <f>'1.3.sz.mell'!E120</f>
        <v>0</v>
      </c>
    </row>
    <row r="121" spans="1:5" ht="12" customHeight="1">
      <c r="A121" s="453" t="s">
        <v>119</v>
      </c>
      <c r="B121" s="431" t="s">
        <v>373</v>
      </c>
      <c r="C121" s="313">
        <f>'1.3.sz.mell'!C121</f>
        <v>0</v>
      </c>
      <c r="D121" s="313">
        <f>'1.3.sz.mell'!D121</f>
        <v>0</v>
      </c>
      <c r="E121" s="313">
        <f>'1.3.sz.mell'!E121</f>
        <v>0</v>
      </c>
    </row>
    <row r="122" spans="1:5" ht="12" customHeight="1">
      <c r="A122" s="453" t="s">
        <v>188</v>
      </c>
      <c r="B122" s="149" t="s">
        <v>356</v>
      </c>
      <c r="C122" s="313">
        <f>'1.3.sz.mell'!C122</f>
        <v>0</v>
      </c>
      <c r="D122" s="313">
        <f>'1.3.sz.mell'!D122</f>
        <v>0</v>
      </c>
      <c r="E122" s="313">
        <f>'1.3.sz.mell'!E122</f>
        <v>0</v>
      </c>
    </row>
    <row r="123" spans="1:5" ht="12" customHeight="1">
      <c r="A123" s="453" t="s">
        <v>189</v>
      </c>
      <c r="B123" s="149" t="s">
        <v>372</v>
      </c>
      <c r="C123" s="313">
        <f>'1.3.sz.mell'!C123</f>
        <v>0</v>
      </c>
      <c r="D123" s="313">
        <f>'1.3.sz.mell'!D123</f>
        <v>0</v>
      </c>
      <c r="E123" s="313">
        <f>'1.3.sz.mell'!E123</f>
        <v>0</v>
      </c>
    </row>
    <row r="124" spans="1:5" ht="12" customHeight="1">
      <c r="A124" s="453" t="s">
        <v>190</v>
      </c>
      <c r="B124" s="149" t="s">
        <v>371</v>
      </c>
      <c r="C124" s="313">
        <f>'1.3.sz.mell'!C124</f>
        <v>0</v>
      </c>
      <c r="D124" s="313">
        <f>'1.3.sz.mell'!D124</f>
        <v>0</v>
      </c>
      <c r="E124" s="313">
        <f>'1.3.sz.mell'!E124</f>
        <v>0</v>
      </c>
    </row>
    <row r="125" spans="1:5" ht="12" customHeight="1">
      <c r="A125" s="453" t="s">
        <v>364</v>
      </c>
      <c r="B125" s="149" t="s">
        <v>359</v>
      </c>
      <c r="C125" s="313">
        <f>'1.3.sz.mell'!C125</f>
        <v>0</v>
      </c>
      <c r="D125" s="313">
        <f>'1.3.sz.mell'!D125</f>
        <v>0</v>
      </c>
      <c r="E125" s="313">
        <f>'1.3.sz.mell'!E125</f>
        <v>0</v>
      </c>
    </row>
    <row r="126" spans="1:5" ht="12" customHeight="1">
      <c r="A126" s="453" t="s">
        <v>365</v>
      </c>
      <c r="B126" s="149" t="s">
        <v>370</v>
      </c>
      <c r="C126" s="313">
        <f>'1.3.sz.mell'!C126</f>
        <v>0</v>
      </c>
      <c r="D126" s="313">
        <f>'1.3.sz.mell'!D126</f>
        <v>0</v>
      </c>
      <c r="E126" s="313">
        <f>'1.3.sz.mell'!E126</f>
        <v>0</v>
      </c>
    </row>
    <row r="127" spans="1:5" ht="12" customHeight="1" thickBot="1">
      <c r="A127" s="462" t="s">
        <v>366</v>
      </c>
      <c r="B127" s="149" t="s">
        <v>369</v>
      </c>
      <c r="C127" s="314">
        <f>'1.3.sz.mell'!C127</f>
        <v>0</v>
      </c>
      <c r="D127" s="314">
        <f>'1.3.sz.mell'!D127</f>
        <v>0</v>
      </c>
      <c r="E127" s="314">
        <f>'1.3.sz.mell'!E127</f>
        <v>0</v>
      </c>
    </row>
    <row r="128" spans="1:5" ht="12" customHeight="1" thickBot="1">
      <c r="A128" s="32" t="s">
        <v>21</v>
      </c>
      <c r="B128" s="130" t="s">
        <v>453</v>
      </c>
      <c r="C128" s="312">
        <f>'1.3.sz.mell'!C128</f>
        <v>0</v>
      </c>
      <c r="D128" s="312">
        <f>'1.3.sz.mell'!D128</f>
        <v>0</v>
      </c>
      <c r="E128" s="312">
        <f>'1.3.sz.mell'!E128</f>
        <v>0</v>
      </c>
    </row>
    <row r="129" spans="1:5" ht="12" customHeight="1" thickBot="1">
      <c r="A129" s="32" t="s">
        <v>22</v>
      </c>
      <c r="B129" s="130" t="s">
        <v>454</v>
      </c>
      <c r="C129" s="312">
        <f>'1.3.sz.mell'!C129</f>
        <v>0</v>
      </c>
      <c r="D129" s="312">
        <f>'1.3.sz.mell'!D129</f>
        <v>0</v>
      </c>
      <c r="E129" s="312">
        <f>'1.3.sz.mell'!E129</f>
        <v>0</v>
      </c>
    </row>
    <row r="130" spans="1:5" s="101" customFormat="1" ht="12" customHeight="1">
      <c r="A130" s="453" t="s">
        <v>271</v>
      </c>
      <c r="B130" s="9" t="s">
        <v>522</v>
      </c>
      <c r="C130" s="312">
        <f>'1.3.sz.mell'!C130</f>
        <v>0</v>
      </c>
      <c r="D130" s="312">
        <f>'1.3.sz.mell'!D130</f>
        <v>0</v>
      </c>
      <c r="E130" s="312">
        <f>'1.3.sz.mell'!E130</f>
        <v>0</v>
      </c>
    </row>
    <row r="131" spans="1:5" ht="12" customHeight="1">
      <c r="A131" s="453" t="s">
        <v>272</v>
      </c>
      <c r="B131" s="9" t="s">
        <v>462</v>
      </c>
      <c r="C131" s="313">
        <f>'1.3.sz.mell'!C131</f>
        <v>0</v>
      </c>
      <c r="D131" s="313">
        <f>'1.3.sz.mell'!D131</f>
        <v>0</v>
      </c>
      <c r="E131" s="313">
        <f>'1.3.sz.mell'!E131</f>
        <v>0</v>
      </c>
    </row>
    <row r="132" spans="1:5" ht="12" customHeight="1" thickBot="1">
      <c r="A132" s="462" t="s">
        <v>273</v>
      </c>
      <c r="B132" s="7" t="s">
        <v>521</v>
      </c>
      <c r="C132" s="314">
        <f>'1.3.sz.mell'!C132</f>
        <v>0</v>
      </c>
      <c r="D132" s="314">
        <f>'1.3.sz.mell'!D132</f>
        <v>0</v>
      </c>
      <c r="E132" s="314">
        <f>'1.3.sz.mell'!E132</f>
        <v>0</v>
      </c>
    </row>
    <row r="133" spans="1:5" ht="12" customHeight="1" thickBot="1">
      <c r="A133" s="32" t="s">
        <v>23</v>
      </c>
      <c r="B133" s="130" t="s">
        <v>455</v>
      </c>
      <c r="C133" s="312">
        <f>'1.3.sz.mell'!C133</f>
        <v>0</v>
      </c>
      <c r="D133" s="312">
        <f>'1.3.sz.mell'!D133</f>
        <v>0</v>
      </c>
      <c r="E133" s="312">
        <f>'1.3.sz.mell'!E133</f>
        <v>0</v>
      </c>
    </row>
    <row r="134" spans="1:5" ht="12" customHeight="1">
      <c r="A134" s="453" t="s">
        <v>92</v>
      </c>
      <c r="B134" s="9" t="s">
        <v>464</v>
      </c>
      <c r="C134" s="312">
        <f>'1.3.sz.mell'!C134</f>
        <v>0</v>
      </c>
      <c r="D134" s="312">
        <f>'1.3.sz.mell'!D134</f>
        <v>0</v>
      </c>
      <c r="E134" s="312">
        <f>'1.3.sz.mell'!E134</f>
        <v>0</v>
      </c>
    </row>
    <row r="135" spans="1:5" ht="12" customHeight="1">
      <c r="A135" s="453" t="s">
        <v>93</v>
      </c>
      <c r="B135" s="9" t="s">
        <v>456</v>
      </c>
      <c r="C135" s="313">
        <f>'1.3.sz.mell'!C135</f>
        <v>0</v>
      </c>
      <c r="D135" s="313">
        <f>'1.3.sz.mell'!D135</f>
        <v>0</v>
      </c>
      <c r="E135" s="313">
        <f>'1.3.sz.mell'!E135</f>
        <v>0</v>
      </c>
    </row>
    <row r="136" spans="1:5" ht="12" customHeight="1">
      <c r="A136" s="453" t="s">
        <v>94</v>
      </c>
      <c r="B136" s="9" t="s">
        <v>457</v>
      </c>
      <c r="C136" s="313">
        <f>'1.3.sz.mell'!C136</f>
        <v>0</v>
      </c>
      <c r="D136" s="313">
        <f>'1.3.sz.mell'!D136</f>
        <v>0</v>
      </c>
      <c r="E136" s="313">
        <f>'1.3.sz.mell'!E136</f>
        <v>0</v>
      </c>
    </row>
    <row r="137" spans="1:5" ht="12" customHeight="1">
      <c r="A137" s="453" t="s">
        <v>175</v>
      </c>
      <c r="B137" s="9" t="s">
        <v>520</v>
      </c>
      <c r="C137" s="314">
        <f>'1.3.sz.mell'!C137</f>
        <v>0</v>
      </c>
      <c r="D137" s="314">
        <f>'1.3.sz.mell'!D137</f>
        <v>0</v>
      </c>
      <c r="E137" s="314">
        <f>'1.3.sz.mell'!E137</f>
        <v>0</v>
      </c>
    </row>
    <row r="138" spans="1:5" ht="12" customHeight="1">
      <c r="A138" s="453" t="s">
        <v>176</v>
      </c>
      <c r="B138" s="9" t="s">
        <v>459</v>
      </c>
      <c r="C138" s="313">
        <f>'1.3.sz.mell'!C138</f>
        <v>0</v>
      </c>
      <c r="D138" s="313">
        <f>'1.3.sz.mell'!D138</f>
        <v>0</v>
      </c>
      <c r="E138" s="313">
        <f>'1.3.sz.mell'!E138</f>
        <v>0</v>
      </c>
    </row>
    <row r="139" spans="1:5" s="101" customFormat="1" ht="12" customHeight="1" thickBot="1">
      <c r="A139" s="462" t="s">
        <v>177</v>
      </c>
      <c r="B139" s="7" t="s">
        <v>460</v>
      </c>
      <c r="C139" s="314">
        <f>'1.3.sz.mell'!C139</f>
        <v>0</v>
      </c>
      <c r="D139" s="314">
        <f>'1.3.sz.mell'!D139</f>
        <v>0</v>
      </c>
      <c r="E139" s="314">
        <f>'1.3.sz.mell'!E139</f>
        <v>0</v>
      </c>
    </row>
    <row r="140" spans="1:11" ht="12" customHeight="1" thickBot="1">
      <c r="A140" s="32" t="s">
        <v>24</v>
      </c>
      <c r="B140" s="130" t="s">
        <v>548</v>
      </c>
      <c r="C140" s="312">
        <f>'1.3.sz.mell'!C140</f>
        <v>0</v>
      </c>
      <c r="D140" s="312">
        <f>'1.3.sz.mell'!D140</f>
        <v>0</v>
      </c>
      <c r="E140" s="312">
        <f>'1.3.sz.mell'!E140</f>
        <v>0</v>
      </c>
      <c r="K140" s="261"/>
    </row>
    <row r="141" spans="1:5" ht="12.75">
      <c r="A141" s="453" t="s">
        <v>95</v>
      </c>
      <c r="B141" s="9" t="s">
        <v>374</v>
      </c>
      <c r="C141" s="312">
        <f>'1.3.sz.mell'!C141</f>
        <v>0</v>
      </c>
      <c r="D141" s="312">
        <f>'1.3.sz.mell'!D141</f>
        <v>0</v>
      </c>
      <c r="E141" s="312">
        <f>'1.3.sz.mell'!E141</f>
        <v>0</v>
      </c>
    </row>
    <row r="142" spans="1:5" ht="12" customHeight="1">
      <c r="A142" s="453" t="s">
        <v>96</v>
      </c>
      <c r="B142" s="9" t="s">
        <v>375</v>
      </c>
      <c r="C142" s="313">
        <f>'1.3.sz.mell'!C142</f>
        <v>0</v>
      </c>
      <c r="D142" s="313">
        <f>'1.3.sz.mell'!D142</f>
        <v>0</v>
      </c>
      <c r="E142" s="313">
        <f>'1.3.sz.mell'!E142</f>
        <v>0</v>
      </c>
    </row>
    <row r="143" spans="1:5" s="101" customFormat="1" ht="12" customHeight="1">
      <c r="A143" s="453" t="s">
        <v>291</v>
      </c>
      <c r="B143" s="9" t="s">
        <v>547</v>
      </c>
      <c r="C143" s="313">
        <f>'1.3.sz.mell'!C143</f>
        <v>0</v>
      </c>
      <c r="D143" s="313">
        <f>'1.3.sz.mell'!D143</f>
        <v>0</v>
      </c>
      <c r="E143" s="313">
        <f>'1.3.sz.mell'!E143</f>
        <v>0</v>
      </c>
    </row>
    <row r="144" spans="1:5" s="101" customFormat="1" ht="12" customHeight="1">
      <c r="A144" s="453" t="s">
        <v>292</v>
      </c>
      <c r="B144" s="9" t="s">
        <v>469</v>
      </c>
      <c r="C144" s="313">
        <f>'1.3.sz.mell'!C144</f>
        <v>0</v>
      </c>
      <c r="D144" s="313">
        <f>'1.3.sz.mell'!D144</f>
        <v>0</v>
      </c>
      <c r="E144" s="313">
        <f>'1.3.sz.mell'!E144</f>
        <v>0</v>
      </c>
    </row>
    <row r="145" spans="1:5" s="101" customFormat="1" ht="12" customHeight="1" thickBot="1">
      <c r="A145" s="462" t="s">
        <v>293</v>
      </c>
      <c r="B145" s="7" t="s">
        <v>394</v>
      </c>
      <c r="C145" s="314">
        <f>'1.3.sz.mell'!C145</f>
        <v>0</v>
      </c>
      <c r="D145" s="314">
        <f>'1.3.sz.mell'!D145</f>
        <v>0</v>
      </c>
      <c r="E145" s="314">
        <f>'1.3.sz.mell'!E145</f>
        <v>0</v>
      </c>
    </row>
    <row r="146" spans="1:5" s="101" customFormat="1" ht="12" customHeight="1" thickBot="1">
      <c r="A146" s="32" t="s">
        <v>25</v>
      </c>
      <c r="B146" s="130" t="s">
        <v>470</v>
      </c>
      <c r="C146" s="312">
        <f>'1.3.sz.mell'!C146</f>
        <v>0</v>
      </c>
      <c r="D146" s="312">
        <f>'1.3.sz.mell'!D146</f>
        <v>0</v>
      </c>
      <c r="E146" s="312">
        <f>'1.3.sz.mell'!E146</f>
        <v>0</v>
      </c>
    </row>
    <row r="147" spans="1:5" s="101" customFormat="1" ht="12" customHeight="1">
      <c r="A147" s="453" t="s">
        <v>97</v>
      </c>
      <c r="B147" s="9" t="s">
        <v>465</v>
      </c>
      <c r="C147" s="312">
        <f>'1.3.sz.mell'!C147</f>
        <v>0</v>
      </c>
      <c r="D147" s="312">
        <f>'1.3.sz.mell'!D147</f>
        <v>0</v>
      </c>
      <c r="E147" s="312">
        <f>'1.3.sz.mell'!E147</f>
        <v>0</v>
      </c>
    </row>
    <row r="148" spans="1:5" s="101" customFormat="1" ht="12" customHeight="1">
      <c r="A148" s="453" t="s">
        <v>98</v>
      </c>
      <c r="B148" s="9" t="s">
        <v>472</v>
      </c>
      <c r="C148" s="313">
        <f>'1.3.sz.mell'!C148</f>
        <v>0</v>
      </c>
      <c r="D148" s="313">
        <f>'1.3.sz.mell'!D148</f>
        <v>0</v>
      </c>
      <c r="E148" s="313">
        <f>'1.3.sz.mell'!E148</f>
        <v>0</v>
      </c>
    </row>
    <row r="149" spans="1:5" s="101" customFormat="1" ht="12" customHeight="1">
      <c r="A149" s="453" t="s">
        <v>303</v>
      </c>
      <c r="B149" s="9" t="s">
        <v>467</v>
      </c>
      <c r="C149" s="313">
        <f>'1.3.sz.mell'!C149</f>
        <v>0</v>
      </c>
      <c r="D149" s="313">
        <f>'1.3.sz.mell'!D149</f>
        <v>0</v>
      </c>
      <c r="E149" s="313">
        <f>'1.3.sz.mell'!E149</f>
        <v>0</v>
      </c>
    </row>
    <row r="150" spans="1:5" ht="12.75" customHeight="1">
      <c r="A150" s="453" t="s">
        <v>304</v>
      </c>
      <c r="B150" s="9" t="s">
        <v>523</v>
      </c>
      <c r="C150" s="313">
        <f>'1.3.sz.mell'!C150</f>
        <v>0</v>
      </c>
      <c r="D150" s="313">
        <f>'1.3.sz.mell'!D150</f>
        <v>0</v>
      </c>
      <c r="E150" s="313">
        <f>'1.3.sz.mell'!E150</f>
        <v>0</v>
      </c>
    </row>
    <row r="151" spans="1:5" ht="12.75" customHeight="1" thickBot="1">
      <c r="A151" s="462" t="s">
        <v>471</v>
      </c>
      <c r="B151" s="7" t="s">
        <v>474</v>
      </c>
      <c r="C151" s="314">
        <f>'1.3.sz.mell'!C151</f>
        <v>0</v>
      </c>
      <c r="D151" s="314">
        <f>'1.3.sz.mell'!D151</f>
        <v>0</v>
      </c>
      <c r="E151" s="314">
        <f>'1.3.sz.mell'!E151</f>
        <v>0</v>
      </c>
    </row>
    <row r="152" spans="1:5" ht="12.75" customHeight="1" thickBot="1">
      <c r="A152" s="508" t="s">
        <v>26</v>
      </c>
      <c r="B152" s="130" t="s">
        <v>475</v>
      </c>
      <c r="C152" s="312">
        <f>'1.3.sz.mell'!C152</f>
        <v>0</v>
      </c>
      <c r="D152" s="312">
        <f>'1.3.sz.mell'!D152</f>
        <v>0</v>
      </c>
      <c r="E152" s="312">
        <f>'1.3.sz.mell'!E152</f>
        <v>0</v>
      </c>
    </row>
    <row r="153" spans="1:5" ht="12" customHeight="1" thickBot="1">
      <c r="A153" s="508" t="s">
        <v>27</v>
      </c>
      <c r="B153" s="130" t="s">
        <v>476</v>
      </c>
      <c r="C153" s="312">
        <f>'1.3.sz.mell'!C153</f>
        <v>0</v>
      </c>
      <c r="D153" s="312">
        <f>'1.3.sz.mell'!D153</f>
        <v>0</v>
      </c>
      <c r="E153" s="312">
        <f>'1.3.sz.mell'!E153</f>
        <v>0</v>
      </c>
    </row>
    <row r="154" spans="1:5" ht="15" customHeight="1" thickBot="1">
      <c r="A154" s="32" t="s">
        <v>28</v>
      </c>
      <c r="B154" s="130" t="s">
        <v>478</v>
      </c>
      <c r="C154" s="312">
        <f>'1.3.sz.mell'!C154</f>
        <v>0</v>
      </c>
      <c r="D154" s="312">
        <f>'1.3.sz.mell'!D154</f>
        <v>0</v>
      </c>
      <c r="E154" s="312">
        <f>'1.3.sz.mell'!E154</f>
        <v>0</v>
      </c>
    </row>
    <row r="155" spans="1:5" ht="13.5" thickBot="1">
      <c r="A155" s="464" t="s">
        <v>29</v>
      </c>
      <c r="B155" s="398" t="s">
        <v>477</v>
      </c>
      <c r="C155" s="592">
        <f>'1.3.sz.mell'!C155</f>
        <v>0</v>
      </c>
      <c r="D155" s="592">
        <f>'1.3.sz.mell'!D155</f>
        <v>0</v>
      </c>
      <c r="E155" s="592">
        <f>'1.3.sz.mell'!E155</f>
        <v>0</v>
      </c>
    </row>
    <row r="156" spans="1:5" ht="15" customHeight="1" thickBot="1">
      <c r="A156" s="406"/>
      <c r="B156" s="407"/>
      <c r="C156" s="408"/>
      <c r="D156" s="408"/>
      <c r="E156" s="408"/>
    </row>
    <row r="157" spans="1:5" ht="14.25" customHeight="1" thickBot="1">
      <c r="A157" s="259" t="s">
        <v>524</v>
      </c>
      <c r="B157" s="260"/>
      <c r="C157" s="127"/>
      <c r="D157" s="127"/>
      <c r="E157" s="127"/>
    </row>
    <row r="158" spans="1:5" ht="13.5" thickBot="1">
      <c r="A158" s="259" t="s">
        <v>206</v>
      </c>
      <c r="B158" s="260"/>
      <c r="C158" s="127"/>
      <c r="D158" s="127"/>
      <c r="E158" s="127"/>
    </row>
  </sheetData>
  <sheetProtection formatCells="0"/>
  <mergeCells count="3">
    <mergeCell ref="B2:D2"/>
    <mergeCell ref="B3:D3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+CONCATENATE("9.2. melléklet a ……/",LEFT(ÖSSZEFÜGGÉSEK!A5,4),". (….) önkormányzati rendelethez")</f>
        <v>9.2. melléklet a ……/2018. (….) önkormányzati rendelethez</v>
      </c>
    </row>
    <row r="2" spans="1:3" s="473" customFormat="1" ht="25.5" customHeight="1">
      <c r="A2" s="426" t="s">
        <v>204</v>
      </c>
      <c r="B2" s="369" t="s">
        <v>403</v>
      </c>
      <c r="C2" s="382" t="s">
        <v>60</v>
      </c>
    </row>
    <row r="3" spans="1:3" s="473" customFormat="1" ht="24.75" thickBot="1">
      <c r="A3" s="467" t="s">
        <v>203</v>
      </c>
      <c r="B3" s="370" t="s">
        <v>402</v>
      </c>
      <c r="C3" s="383"/>
    </row>
    <row r="4" spans="1:3" s="474" customFormat="1" ht="15.75" customHeight="1" thickBot="1">
      <c r="A4" s="240"/>
      <c r="B4" s="240"/>
      <c r="C4" s="241" t="str">
        <f>'9.3..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526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527</v>
      </c>
      <c r="C26" s="331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80"/>
    </row>
    <row r="28" spans="1:3" s="476" customFormat="1" ht="12" customHeight="1">
      <c r="A28" s="470" t="s">
        <v>272</v>
      </c>
      <c r="B28" s="471" t="s">
        <v>407</v>
      </c>
      <c r="C28" s="329"/>
    </row>
    <row r="29" spans="1:3" s="476" customFormat="1" ht="12" customHeight="1">
      <c r="A29" s="470" t="s">
        <v>273</v>
      </c>
      <c r="B29" s="472" t="s">
        <v>410</v>
      </c>
      <c r="C29" s="329"/>
    </row>
    <row r="30" spans="1:3" s="476" customFormat="1" ht="12" customHeight="1" thickBot="1">
      <c r="A30" s="469" t="s">
        <v>274</v>
      </c>
      <c r="B30" s="147" t="s">
        <v>528</v>
      </c>
      <c r="C30" s="87"/>
    </row>
    <row r="31" spans="1:3" s="476" customFormat="1" ht="12" customHeight="1" thickBot="1">
      <c r="A31" s="213" t="s">
        <v>23</v>
      </c>
      <c r="B31" s="130" t="s">
        <v>411</v>
      </c>
      <c r="C31" s="331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80"/>
    </row>
    <row r="33" spans="1:3" s="476" customFormat="1" ht="12" customHeight="1">
      <c r="A33" s="470" t="s">
        <v>93</v>
      </c>
      <c r="B33" s="472" t="s">
        <v>295</v>
      </c>
      <c r="C33" s="332"/>
    </row>
    <row r="34" spans="1:3" s="476" customFormat="1" ht="12" customHeight="1" thickBot="1">
      <c r="A34" s="469" t="s">
        <v>94</v>
      </c>
      <c r="B34" s="147" t="s">
        <v>296</v>
      </c>
      <c r="C34" s="87"/>
    </row>
    <row r="35" spans="1:3" s="384" customFormat="1" ht="12" customHeight="1" thickBot="1">
      <c r="A35" s="213" t="s">
        <v>24</v>
      </c>
      <c r="B35" s="130" t="s">
        <v>379</v>
      </c>
      <c r="C35" s="355"/>
    </row>
    <row r="36" spans="1:3" s="384" customFormat="1" ht="12" customHeight="1" thickBot="1">
      <c r="A36" s="213" t="s">
        <v>25</v>
      </c>
      <c r="B36" s="130" t="s">
        <v>412</v>
      </c>
      <c r="C36" s="375"/>
    </row>
    <row r="37" spans="1:3" s="384" customFormat="1" ht="12" customHeight="1" thickBot="1">
      <c r="A37" s="205" t="s">
        <v>26</v>
      </c>
      <c r="B37" s="130" t="s">
        <v>413</v>
      </c>
      <c r="C37" s="376">
        <f>+C8+C20+C25+C26+C31+C35+C36</f>
        <v>0</v>
      </c>
    </row>
    <row r="38" spans="1:3" s="384" customFormat="1" ht="12" customHeight="1" thickBot="1">
      <c r="A38" s="248" t="s">
        <v>27</v>
      </c>
      <c r="B38" s="130" t="s">
        <v>414</v>
      </c>
      <c r="C38" s="376">
        <f>+C39+C40+C41</f>
        <v>0</v>
      </c>
    </row>
    <row r="39" spans="1:3" s="384" customFormat="1" ht="12" customHeight="1">
      <c r="A39" s="470" t="s">
        <v>415</v>
      </c>
      <c r="B39" s="471" t="s">
        <v>239</v>
      </c>
      <c r="C39" s="80"/>
    </row>
    <row r="40" spans="1:3" s="384" customFormat="1" ht="12" customHeight="1">
      <c r="A40" s="470" t="s">
        <v>416</v>
      </c>
      <c r="B40" s="472" t="s">
        <v>2</v>
      </c>
      <c r="C40" s="332"/>
    </row>
    <row r="41" spans="1:3" s="476" customFormat="1" ht="12" customHeight="1" thickBot="1">
      <c r="A41" s="469" t="s">
        <v>417</v>
      </c>
      <c r="B41" s="147" t="s">
        <v>418</v>
      </c>
      <c r="C41" s="87"/>
    </row>
    <row r="42" spans="1:3" s="476" customFormat="1" ht="15" customHeight="1" thickBot="1">
      <c r="A42" s="248" t="s">
        <v>28</v>
      </c>
      <c r="B42" s="249" t="s">
        <v>419</v>
      </c>
      <c r="C42" s="379">
        <f>+C37+C38</f>
        <v>0</v>
      </c>
    </row>
    <row r="43" spans="1:3" s="476" customFormat="1" ht="15" customHeight="1">
      <c r="A43" s="250"/>
      <c r="B43" s="251"/>
      <c r="C43" s="377"/>
    </row>
    <row r="44" spans="1:3" ht="13.5" thickBot="1">
      <c r="A44" s="252"/>
      <c r="B44" s="253"/>
      <c r="C44" s="378"/>
    </row>
    <row r="45" spans="1:3" s="475" customFormat="1" ht="16.5" customHeight="1" thickBot="1">
      <c r="A45" s="254"/>
      <c r="B45" s="255" t="s">
        <v>58</v>
      </c>
      <c r="C45" s="379"/>
    </row>
    <row r="46" spans="1:3" s="477" customFormat="1" ht="12" customHeight="1" thickBot="1">
      <c r="A46" s="213" t="s">
        <v>19</v>
      </c>
      <c r="B46" s="130" t="s">
        <v>420</v>
      </c>
      <c r="C46" s="331">
        <f>SUM(C47:C51)</f>
        <v>0</v>
      </c>
    </row>
    <row r="47" spans="1:3" ht="12" customHeight="1">
      <c r="A47" s="469" t="s">
        <v>99</v>
      </c>
      <c r="B47" s="9" t="s">
        <v>50</v>
      </c>
      <c r="C47" s="80"/>
    </row>
    <row r="48" spans="1:3" ht="12" customHeight="1">
      <c r="A48" s="469" t="s">
        <v>100</v>
      </c>
      <c r="B48" s="8" t="s">
        <v>183</v>
      </c>
      <c r="C48" s="83"/>
    </row>
    <row r="49" spans="1:3" ht="12" customHeight="1">
      <c r="A49" s="469" t="s">
        <v>101</v>
      </c>
      <c r="B49" s="8" t="s">
        <v>140</v>
      </c>
      <c r="C49" s="83"/>
    </row>
    <row r="50" spans="1:3" ht="12" customHeight="1">
      <c r="A50" s="469" t="s">
        <v>102</v>
      </c>
      <c r="B50" s="8" t="s">
        <v>184</v>
      </c>
      <c r="C50" s="83"/>
    </row>
    <row r="51" spans="1:3" ht="12" customHeight="1" thickBot="1">
      <c r="A51" s="469" t="s">
        <v>148</v>
      </c>
      <c r="B51" s="8" t="s">
        <v>185</v>
      </c>
      <c r="C51" s="83"/>
    </row>
    <row r="52" spans="1:3" ht="12" customHeight="1" thickBot="1">
      <c r="A52" s="213" t="s">
        <v>20</v>
      </c>
      <c r="B52" s="130" t="s">
        <v>421</v>
      </c>
      <c r="C52" s="331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80"/>
    </row>
    <row r="54" spans="1:3" ht="12" customHeight="1">
      <c r="A54" s="469" t="s">
        <v>106</v>
      </c>
      <c r="B54" s="8" t="s">
        <v>187</v>
      </c>
      <c r="C54" s="83"/>
    </row>
    <row r="55" spans="1:3" ht="12" customHeight="1">
      <c r="A55" s="469" t="s">
        <v>107</v>
      </c>
      <c r="B55" s="8" t="s">
        <v>59</v>
      </c>
      <c r="C55" s="83"/>
    </row>
    <row r="56" spans="1:3" ht="12" customHeight="1" thickBot="1">
      <c r="A56" s="469" t="s">
        <v>108</v>
      </c>
      <c r="B56" s="8" t="s">
        <v>529</v>
      </c>
      <c r="C56" s="83"/>
    </row>
    <row r="57" spans="1:3" ht="12" customHeight="1" thickBot="1">
      <c r="A57" s="213" t="s">
        <v>21</v>
      </c>
      <c r="B57" s="130" t="s">
        <v>13</v>
      </c>
      <c r="C57" s="355"/>
    </row>
    <row r="58" spans="1:3" ht="15" customHeight="1" thickBot="1">
      <c r="A58" s="213" t="s">
        <v>22</v>
      </c>
      <c r="B58" s="256" t="s">
        <v>536</v>
      </c>
      <c r="C58" s="380">
        <f>+C46+C52+C57</f>
        <v>0</v>
      </c>
    </row>
    <row r="59" ht="13.5" thickBot="1">
      <c r="C59" s="381"/>
    </row>
    <row r="60" spans="1:3" ht="15" customHeight="1" thickBot="1">
      <c r="A60" s="259" t="s">
        <v>524</v>
      </c>
      <c r="B60" s="260"/>
      <c r="C60" s="127"/>
    </row>
    <row r="61" spans="1:3" ht="14.25" customHeight="1" thickBot="1">
      <c r="A61" s="259" t="s">
        <v>206</v>
      </c>
      <c r="B61" s="260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33">
      <selection activeCell="G3" sqref="G3"/>
    </sheetView>
  </sheetViews>
  <sheetFormatPr defaultColWidth="9.00390625" defaultRowHeight="12.75"/>
  <cols>
    <col min="1" max="1" width="9.50390625" style="399" customWidth="1"/>
    <col min="2" max="2" width="83.625" style="399" customWidth="1"/>
    <col min="3" max="3" width="13.00390625" style="400" customWidth="1"/>
    <col min="4" max="4" width="12.00390625" style="432" customWidth="1"/>
    <col min="5" max="5" width="13.125" style="432" customWidth="1"/>
    <col min="6" max="16384" width="9.375" style="432" customWidth="1"/>
  </cols>
  <sheetData>
    <row r="1" spans="1:5" ht="15.75" customHeight="1">
      <c r="A1" s="610" t="s">
        <v>16</v>
      </c>
      <c r="B1" s="610"/>
      <c r="C1" s="610"/>
      <c r="D1" s="610"/>
      <c r="E1" s="610"/>
    </row>
    <row r="2" spans="1:5" ht="15.75" customHeight="1" thickBot="1">
      <c r="A2" s="613" t="s">
        <v>152</v>
      </c>
      <c r="B2" s="613"/>
      <c r="C2" s="611" t="s">
        <v>571</v>
      </c>
      <c r="D2" s="611"/>
      <c r="E2" s="611"/>
    </row>
    <row r="3" spans="1:5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  <c r="D3" s="40" t="s">
        <v>619</v>
      </c>
      <c r="E3" s="40" t="s">
        <v>612</v>
      </c>
    </row>
    <row r="4" spans="1:5" s="433" customFormat="1" ht="12" customHeight="1" thickBot="1">
      <c r="A4" s="428"/>
      <c r="B4" s="429" t="s">
        <v>498</v>
      </c>
      <c r="C4" s="430" t="s">
        <v>499</v>
      </c>
      <c r="D4" s="430" t="s">
        <v>500</v>
      </c>
      <c r="E4" s="430" t="s">
        <v>615</v>
      </c>
    </row>
    <row r="5" spans="1:5" s="434" customFormat="1" ht="12" customHeight="1" thickBot="1">
      <c r="A5" s="20" t="s">
        <v>19</v>
      </c>
      <c r="B5" s="21" t="s">
        <v>255</v>
      </c>
      <c r="C5" s="311">
        <f>+C6+C7+C8+C9+C10+C11</f>
        <v>24785220</v>
      </c>
      <c r="D5" s="311">
        <f>+D6+D7+D8+D9+D10+D11</f>
        <v>4773320</v>
      </c>
      <c r="E5" s="311">
        <f>+E6+E7+E8+E9+E10+E11</f>
        <v>29558540</v>
      </c>
    </row>
    <row r="6" spans="1:5" s="434" customFormat="1" ht="12" customHeight="1">
      <c r="A6" s="15" t="s">
        <v>99</v>
      </c>
      <c r="B6" s="435" t="s">
        <v>256</v>
      </c>
      <c r="C6" s="314">
        <f>'1.1.sz.mell '!C6+'1.2.sz.mell '!C6+'1.3.sz.mell'!C6</f>
        <v>17981580</v>
      </c>
      <c r="D6" s="314">
        <f>'1.1.sz.mell '!D6+'1.2.sz.mell '!D6+'1.3.sz.mell'!D6</f>
        <v>635200</v>
      </c>
      <c r="E6" s="314">
        <f>'1.1.sz.mell '!E6+'1.2.sz.mell '!E6+'1.3.sz.mell'!E6</f>
        <v>18616780</v>
      </c>
    </row>
    <row r="7" spans="1:5" s="434" customFormat="1" ht="12" customHeight="1">
      <c r="A7" s="14" t="s">
        <v>100</v>
      </c>
      <c r="B7" s="436" t="s">
        <v>257</v>
      </c>
      <c r="C7" s="314">
        <f>'1.1.sz.mell '!C7+'1.2.sz.mell '!C7+'1.3.sz.mell'!C7</f>
        <v>0</v>
      </c>
      <c r="D7" s="314">
        <f>'1.1.sz.mell '!D7+'1.2.sz.mell '!D7+'1.3.sz.mell'!D7</f>
        <v>0</v>
      </c>
      <c r="E7" s="314">
        <f>'1.1.sz.mell '!E7+'1.2.sz.mell '!E7+'1.3.sz.mell'!E7</f>
        <v>0</v>
      </c>
    </row>
    <row r="8" spans="1:5" s="434" customFormat="1" ht="12" customHeight="1">
      <c r="A8" s="14" t="s">
        <v>101</v>
      </c>
      <c r="B8" s="436" t="s">
        <v>557</v>
      </c>
      <c r="C8" s="314">
        <f>'1.1.sz.mell '!C8+'1.2.sz.mell '!C8+'1.3.sz.mell'!C8</f>
        <v>4418440</v>
      </c>
      <c r="D8" s="314">
        <f>'1.1.sz.mell '!D8+'1.2.sz.mell '!D8+'1.3.sz.mell'!D8</f>
        <v>0</v>
      </c>
      <c r="E8" s="314">
        <f>'1.1.sz.mell '!E8+'1.2.sz.mell '!E8+'1.3.sz.mell'!E8</f>
        <v>4418440</v>
      </c>
    </row>
    <row r="9" spans="1:5" s="434" customFormat="1" ht="12" customHeight="1">
      <c r="A9" s="14" t="s">
        <v>102</v>
      </c>
      <c r="B9" s="436" t="s">
        <v>259</v>
      </c>
      <c r="C9" s="314">
        <f>'1.1.sz.mell '!C9+'1.2.sz.mell '!C9+'1.3.sz.mell'!C9</f>
        <v>1800000</v>
      </c>
      <c r="D9" s="314">
        <f>'1.1.sz.mell '!D9+'1.2.sz.mell '!D9+'1.3.sz.mell'!D9</f>
        <v>0</v>
      </c>
      <c r="E9" s="314">
        <f>'1.1.sz.mell '!E9+'1.2.sz.mell '!E9+'1.3.sz.mell'!E9</f>
        <v>1800000</v>
      </c>
    </row>
    <row r="10" spans="1:5" s="434" customFormat="1" ht="12" customHeight="1">
      <c r="A10" s="14" t="s">
        <v>148</v>
      </c>
      <c r="B10" s="307" t="s">
        <v>437</v>
      </c>
      <c r="C10" s="314">
        <f>'1.1.sz.mell '!C10+'1.2.sz.mell '!C10+'1.3.sz.mell'!C10</f>
        <v>585200</v>
      </c>
      <c r="D10" s="314">
        <f>'1.1.sz.mell '!D10+'1.2.sz.mell '!D10+'1.3.sz.mell'!D10</f>
        <v>4138120</v>
      </c>
      <c r="E10" s="314">
        <f>'1.1.sz.mell '!E10+'1.2.sz.mell '!E10+'1.3.sz.mell'!E10</f>
        <v>4723320</v>
      </c>
    </row>
    <row r="11" spans="1:5" s="434" customFormat="1" ht="12" customHeight="1" thickBot="1">
      <c r="A11" s="16" t="s">
        <v>103</v>
      </c>
      <c r="B11" s="308" t="s">
        <v>438</v>
      </c>
      <c r="C11" s="319">
        <f>'1.1.sz.mell '!C11+'1.2.sz.mell '!C11+'1.3.sz.mell'!C11</f>
        <v>0</v>
      </c>
      <c r="D11" s="319">
        <f>'1.1.sz.mell '!D11+'1.2.sz.mell '!D11+'1.3.sz.mell'!D11</f>
        <v>0</v>
      </c>
      <c r="E11" s="319">
        <f>'1.1.sz.mell '!E11+'1.2.sz.mell '!E11+'1.3.sz.mell'!E11</f>
        <v>0</v>
      </c>
    </row>
    <row r="12" spans="1:5" s="434" customFormat="1" ht="12" customHeight="1" thickBot="1">
      <c r="A12" s="20" t="s">
        <v>20</v>
      </c>
      <c r="B12" s="306" t="s">
        <v>260</v>
      </c>
      <c r="C12" s="600">
        <f>'1.1.sz.mell '!C12+'1.2.sz.mell '!C12+'1.3.sz.mell'!C12</f>
        <v>5148989</v>
      </c>
      <c r="D12" s="600">
        <f>'1.1.sz.mell '!D12+'1.2.sz.mell '!D12+'1.3.sz.mell'!D12</f>
        <v>5530740</v>
      </c>
      <c r="E12" s="600">
        <f>'1.1.sz.mell '!E12+'1.2.sz.mell '!E12+'1.3.sz.mell'!E12</f>
        <v>10679729</v>
      </c>
    </row>
    <row r="13" spans="1:5" s="434" customFormat="1" ht="12" customHeight="1">
      <c r="A13" s="15" t="s">
        <v>105</v>
      </c>
      <c r="B13" s="435" t="s">
        <v>261</v>
      </c>
      <c r="C13" s="312">
        <f>'1.1.sz.mell '!C13+'1.2.sz.mell '!C13+'1.3.sz.mell'!C13</f>
        <v>0</v>
      </c>
      <c r="D13" s="312">
        <f>'1.1.sz.mell '!D13+'1.2.sz.mell '!D13+'1.3.sz.mell'!D13</f>
        <v>0</v>
      </c>
      <c r="E13" s="312">
        <f>'1.1.sz.mell '!E13+'1.2.sz.mell '!E13+'1.3.sz.mell'!E13</f>
        <v>0</v>
      </c>
    </row>
    <row r="14" spans="1:5" s="434" customFormat="1" ht="12" customHeight="1">
      <c r="A14" s="14" t="s">
        <v>106</v>
      </c>
      <c r="B14" s="436" t="s">
        <v>262</v>
      </c>
      <c r="C14" s="314">
        <f>'1.1.sz.mell '!C14+'1.2.sz.mell '!C14+'1.3.sz.mell'!C14</f>
        <v>0</v>
      </c>
      <c r="D14" s="314">
        <f>'1.1.sz.mell '!D14+'1.2.sz.mell '!D14+'1.3.sz.mell'!D14</f>
        <v>0</v>
      </c>
      <c r="E14" s="314">
        <f>'1.1.sz.mell '!E14+'1.2.sz.mell '!E14+'1.3.sz.mell'!E14</f>
        <v>0</v>
      </c>
    </row>
    <row r="15" spans="1:5" s="434" customFormat="1" ht="12" customHeight="1">
      <c r="A15" s="14" t="s">
        <v>107</v>
      </c>
      <c r="B15" s="436" t="s">
        <v>427</v>
      </c>
      <c r="C15" s="314">
        <f>'1.1.sz.mell '!C15+'1.2.sz.mell '!C15+'1.3.sz.mell'!C15</f>
        <v>0</v>
      </c>
      <c r="D15" s="314">
        <f>'1.1.sz.mell '!D15+'1.2.sz.mell '!D15+'1.3.sz.mell'!D15</f>
        <v>0</v>
      </c>
      <c r="E15" s="314">
        <f>'1.1.sz.mell '!E15+'1.2.sz.mell '!E15+'1.3.sz.mell'!E15</f>
        <v>0</v>
      </c>
    </row>
    <row r="16" spans="1:5" s="434" customFormat="1" ht="12" customHeight="1">
      <c r="A16" s="14" t="s">
        <v>108</v>
      </c>
      <c r="B16" s="436" t="s">
        <v>428</v>
      </c>
      <c r="C16" s="314">
        <f>'1.1.sz.mell '!C16+'1.2.sz.mell '!C16+'1.3.sz.mell'!C16</f>
        <v>0</v>
      </c>
      <c r="D16" s="314">
        <f>'1.1.sz.mell '!D16+'1.2.sz.mell '!D16+'1.3.sz.mell'!D16</f>
        <v>0</v>
      </c>
      <c r="E16" s="314">
        <f>'1.1.sz.mell '!E16+'1.2.sz.mell '!E16+'1.3.sz.mell'!E16</f>
        <v>0</v>
      </c>
    </row>
    <row r="17" spans="1:5" s="434" customFormat="1" ht="12" customHeight="1">
      <c r="A17" s="14" t="s">
        <v>109</v>
      </c>
      <c r="B17" s="436" t="s">
        <v>582</v>
      </c>
      <c r="C17" s="314">
        <f>'1.1.sz.mell '!C17+'1.2.sz.mell '!C17+'1.3.sz.mell'!C17</f>
        <v>5148989</v>
      </c>
      <c r="D17" s="314">
        <f>'1.1.sz.mell '!D17+'1.2.sz.mell '!D17+'1.3.sz.mell'!D17</f>
        <v>5530740</v>
      </c>
      <c r="E17" s="314">
        <f>'1.1.sz.mell '!E17+'1.2.sz.mell '!E17+'1.3.sz.mell'!E17</f>
        <v>10679729</v>
      </c>
    </row>
    <row r="18" spans="1:5" s="434" customFormat="1" ht="12" customHeight="1" thickBot="1">
      <c r="A18" s="16" t="s">
        <v>117</v>
      </c>
      <c r="B18" s="308" t="s">
        <v>264</v>
      </c>
      <c r="C18" s="319">
        <f>'1.1.sz.mell '!C18+'1.2.sz.mell '!C18+'1.3.sz.mell'!C18</f>
        <v>3170000</v>
      </c>
      <c r="D18" s="319">
        <f>'1.1.sz.mell '!D18+'1.2.sz.mell '!D18+'1.3.sz.mell'!D18</f>
        <v>0</v>
      </c>
      <c r="E18" s="319">
        <f>'1.1.sz.mell '!E18+'1.2.sz.mell '!E18+'1.3.sz.mell'!E18</f>
        <v>3170000</v>
      </c>
    </row>
    <row r="19" spans="1:5" s="434" customFormat="1" ht="12" customHeight="1" thickBot="1">
      <c r="A19" s="20" t="s">
        <v>21</v>
      </c>
      <c r="B19" s="21" t="s">
        <v>265</v>
      </c>
      <c r="C19" s="600">
        <f>'1.1.sz.mell '!C19+'1.2.sz.mell '!C19+'1.3.sz.mell'!C19</f>
        <v>5534363</v>
      </c>
      <c r="D19" s="600">
        <f>'1.1.sz.mell '!D19+'1.2.sz.mell '!D19+'1.3.sz.mell'!D19</f>
        <v>8937849</v>
      </c>
      <c r="E19" s="600">
        <f>'1.1.sz.mell '!E19+'1.2.sz.mell '!E19+'1.3.sz.mell'!E19</f>
        <v>14472212</v>
      </c>
    </row>
    <row r="20" spans="1:5" s="434" customFormat="1" ht="12" customHeight="1">
      <c r="A20" s="15" t="s">
        <v>88</v>
      </c>
      <c r="B20" s="435" t="s">
        <v>266</v>
      </c>
      <c r="C20" s="312">
        <f>'1.1.sz.mell '!C20+'1.2.sz.mell '!C20+'1.3.sz.mell'!C20</f>
        <v>0</v>
      </c>
      <c r="D20" s="312">
        <f>'1.1.sz.mell '!D20+'1.2.sz.mell '!D20+'1.3.sz.mell'!D20</f>
        <v>0</v>
      </c>
      <c r="E20" s="312">
        <f>'1.1.sz.mell '!E20+'1.2.sz.mell '!E20+'1.3.sz.mell'!E20</f>
        <v>0</v>
      </c>
    </row>
    <row r="21" spans="1:5" s="434" customFormat="1" ht="12" customHeight="1">
      <c r="A21" s="14" t="s">
        <v>89</v>
      </c>
      <c r="B21" s="436" t="s">
        <v>267</v>
      </c>
      <c r="C21" s="314">
        <f>'1.1.sz.mell '!C21+'1.2.sz.mell '!C21+'1.3.sz.mell'!C21</f>
        <v>0</v>
      </c>
      <c r="D21" s="314">
        <f>'1.1.sz.mell '!D21+'1.2.sz.mell '!D21+'1.3.sz.mell'!D21</f>
        <v>0</v>
      </c>
      <c r="E21" s="314">
        <f>'1.1.sz.mell '!E21+'1.2.sz.mell '!E21+'1.3.sz.mell'!E21</f>
        <v>0</v>
      </c>
    </row>
    <row r="22" spans="1:5" s="434" customFormat="1" ht="12" customHeight="1">
      <c r="A22" s="14" t="s">
        <v>90</v>
      </c>
      <c r="B22" s="436" t="s">
        <v>429</v>
      </c>
      <c r="C22" s="314">
        <f>'1.1.sz.mell '!C22+'1.2.sz.mell '!C22+'1.3.sz.mell'!C22</f>
        <v>0</v>
      </c>
      <c r="D22" s="314">
        <f>'1.1.sz.mell '!D22+'1.2.sz.mell '!D22+'1.3.sz.mell'!D22</f>
        <v>0</v>
      </c>
      <c r="E22" s="314">
        <f>'1.1.sz.mell '!E22+'1.2.sz.mell '!E22+'1.3.sz.mell'!E22</f>
        <v>0</v>
      </c>
    </row>
    <row r="23" spans="1:5" s="434" customFormat="1" ht="12" customHeight="1">
      <c r="A23" s="14" t="s">
        <v>91</v>
      </c>
      <c r="B23" s="436" t="s">
        <v>430</v>
      </c>
      <c r="C23" s="314">
        <f>'1.1.sz.mell '!C23+'1.2.sz.mell '!C23+'1.3.sz.mell'!C23</f>
        <v>0</v>
      </c>
      <c r="D23" s="314">
        <f>'1.1.sz.mell '!D23+'1.2.sz.mell '!D23+'1.3.sz.mell'!D23</f>
        <v>0</v>
      </c>
      <c r="E23" s="314">
        <f>'1.1.sz.mell '!E23+'1.2.sz.mell '!E23+'1.3.sz.mell'!E23</f>
        <v>0</v>
      </c>
    </row>
    <row r="24" spans="1:5" s="434" customFormat="1" ht="12" customHeight="1">
      <c r="A24" s="14" t="s">
        <v>171</v>
      </c>
      <c r="B24" s="436" t="s">
        <v>268</v>
      </c>
      <c r="C24" s="314">
        <f>'1.1.sz.mell '!C24+'1.2.sz.mell '!C24+'1.3.sz.mell'!C24</f>
        <v>5534363</v>
      </c>
      <c r="D24" s="314">
        <f>'1.1.sz.mell '!D24+'1.2.sz.mell '!D24+'1.3.sz.mell'!D24</f>
        <v>8937849</v>
      </c>
      <c r="E24" s="314">
        <f>'1.1.sz.mell '!E24+'1.2.sz.mell '!E24+'1.3.sz.mell'!E24</f>
        <v>14472212</v>
      </c>
    </row>
    <row r="25" spans="1:5" s="582" customFormat="1" ht="12" customHeight="1" thickBot="1">
      <c r="A25" s="580" t="s">
        <v>172</v>
      </c>
      <c r="B25" s="581" t="s">
        <v>577</v>
      </c>
      <c r="C25" s="319">
        <f>'1.1.sz.mell '!C25+'1.2.sz.mell '!C25+'1.3.sz.mell'!C25</f>
        <v>5534363</v>
      </c>
      <c r="D25" s="319">
        <f>'1.1.sz.mell '!D25+'1.2.sz.mell '!D25+'1.3.sz.mell'!D25</f>
        <v>0</v>
      </c>
      <c r="E25" s="319">
        <f>'1.1.sz.mell '!E25+'1.2.sz.mell '!E25+'1.3.sz.mell'!E25</f>
        <v>5534363</v>
      </c>
    </row>
    <row r="26" spans="1:5" s="434" customFormat="1" ht="12" customHeight="1" thickBot="1">
      <c r="A26" s="20" t="s">
        <v>173</v>
      </c>
      <c r="B26" s="21" t="s">
        <v>558</v>
      </c>
      <c r="C26" s="590">
        <f>'1.1.sz.mell '!C26+'1.2.sz.mell '!C26+'1.3.sz.mell'!C26</f>
        <v>6460000</v>
      </c>
      <c r="D26" s="590">
        <f>'1.1.sz.mell '!D26+'1.2.sz.mell '!D26+'1.3.sz.mell'!D26</f>
        <v>0</v>
      </c>
      <c r="E26" s="590">
        <f>'1.1.sz.mell '!E26+'1.2.sz.mell '!E26+'1.3.sz.mell'!E26</f>
        <v>6460000</v>
      </c>
    </row>
    <row r="27" spans="1:5" s="434" customFormat="1" ht="12" customHeight="1">
      <c r="A27" s="15" t="s">
        <v>271</v>
      </c>
      <c r="B27" s="435" t="s">
        <v>562</v>
      </c>
      <c r="C27" s="314">
        <f>'1.1.sz.mell '!C27+'1.2.sz.mell '!C27+'1.3.sz.mell'!C27</f>
        <v>2050000</v>
      </c>
      <c r="D27" s="314">
        <f>'1.1.sz.mell '!D27+'1.2.sz.mell '!D27+'1.3.sz.mell'!D27</f>
        <v>0</v>
      </c>
      <c r="E27" s="314">
        <f>'1.1.sz.mell '!E27+'1.2.sz.mell '!E27+'1.3.sz.mell'!E27</f>
        <v>2050000</v>
      </c>
    </row>
    <row r="28" spans="1:5" s="434" customFormat="1" ht="12" customHeight="1">
      <c r="A28" s="14" t="s">
        <v>272</v>
      </c>
      <c r="B28" s="436" t="s">
        <v>563</v>
      </c>
      <c r="C28" s="314">
        <f>'1.1.sz.mell '!C28+'1.2.sz.mell '!C28+'1.3.sz.mell'!C28</f>
        <v>0</v>
      </c>
      <c r="D28" s="314">
        <f>'1.1.sz.mell '!D28+'1.2.sz.mell '!D28+'1.3.sz.mell'!D28</f>
        <v>0</v>
      </c>
      <c r="E28" s="314">
        <f>'1.1.sz.mell '!E28+'1.2.sz.mell '!E28+'1.3.sz.mell'!E28</f>
        <v>0</v>
      </c>
    </row>
    <row r="29" spans="1:5" s="434" customFormat="1" ht="12" customHeight="1">
      <c r="A29" s="14" t="s">
        <v>273</v>
      </c>
      <c r="B29" s="436" t="s">
        <v>564</v>
      </c>
      <c r="C29" s="314">
        <f>'1.1.sz.mell '!C29+'1.2.sz.mell '!C29+'1.3.sz.mell'!C29</f>
        <v>3000000</v>
      </c>
      <c r="D29" s="314">
        <f>'1.1.sz.mell '!D29+'1.2.sz.mell '!D29+'1.3.sz.mell'!D29</f>
        <v>0</v>
      </c>
      <c r="E29" s="314">
        <f>'1.1.sz.mell '!E29+'1.2.sz.mell '!E29+'1.3.sz.mell'!E29</f>
        <v>3000000</v>
      </c>
    </row>
    <row r="30" spans="1:5" s="434" customFormat="1" ht="12" customHeight="1">
      <c r="A30" s="14" t="s">
        <v>274</v>
      </c>
      <c r="B30" s="436" t="s">
        <v>565</v>
      </c>
      <c r="C30" s="314">
        <f>'1.1.sz.mell '!C30+'1.2.sz.mell '!C30+'1.3.sz.mell'!C30</f>
        <v>10000</v>
      </c>
      <c r="D30" s="314">
        <f>'1.1.sz.mell '!D30+'1.2.sz.mell '!D30+'1.3.sz.mell'!D30</f>
        <v>0</v>
      </c>
      <c r="E30" s="314">
        <f>'1.1.sz.mell '!E30+'1.2.sz.mell '!E30+'1.3.sz.mell'!E30</f>
        <v>10000</v>
      </c>
    </row>
    <row r="31" spans="1:5" s="434" customFormat="1" ht="12" customHeight="1">
      <c r="A31" s="14" t="s">
        <v>559</v>
      </c>
      <c r="B31" s="436" t="s">
        <v>275</v>
      </c>
      <c r="C31" s="314">
        <f>'1.1.sz.mell '!C31+'1.2.sz.mell '!C31+'1.3.sz.mell'!C31</f>
        <v>1300000</v>
      </c>
      <c r="D31" s="314">
        <f>'1.1.sz.mell '!D31+'1.2.sz.mell '!D31+'1.3.sz.mell'!D31</f>
        <v>0</v>
      </c>
      <c r="E31" s="314">
        <f>'1.1.sz.mell '!E31+'1.2.sz.mell '!E31+'1.3.sz.mell'!E31</f>
        <v>1300000</v>
      </c>
    </row>
    <row r="32" spans="1:5" s="434" customFormat="1" ht="12" customHeight="1">
      <c r="A32" s="14" t="s">
        <v>560</v>
      </c>
      <c r="B32" s="436" t="s">
        <v>276</v>
      </c>
      <c r="C32" s="314">
        <f>'1.1.sz.mell '!C32+'1.2.sz.mell '!C32+'1.3.sz.mell'!C32</f>
        <v>0</v>
      </c>
      <c r="D32" s="314">
        <f>'1.1.sz.mell '!D32+'1.2.sz.mell '!D32+'1.3.sz.mell'!D32</f>
        <v>0</v>
      </c>
      <c r="E32" s="314">
        <f>'1.1.sz.mell '!E32+'1.2.sz.mell '!E32+'1.3.sz.mell'!E32</f>
        <v>0</v>
      </c>
    </row>
    <row r="33" spans="1:5" s="434" customFormat="1" ht="12" customHeight="1" thickBot="1">
      <c r="A33" s="16" t="s">
        <v>561</v>
      </c>
      <c r="B33" s="532" t="s">
        <v>277</v>
      </c>
      <c r="C33" s="587">
        <f>'1.1.sz.mell '!C33+'1.2.sz.mell '!C33+'1.3.sz.mell'!C33</f>
        <v>100000</v>
      </c>
      <c r="D33" s="587">
        <f>'1.1.sz.mell '!D33+'1.2.sz.mell '!D33+'1.3.sz.mell'!D33</f>
        <v>0</v>
      </c>
      <c r="E33" s="587">
        <f>'1.1.sz.mell '!E33+'1.2.sz.mell '!E33+'1.3.sz.mell'!E33</f>
        <v>100000</v>
      </c>
    </row>
    <row r="34" spans="1:5" s="434" customFormat="1" ht="12" customHeight="1" thickBot="1">
      <c r="A34" s="20" t="s">
        <v>23</v>
      </c>
      <c r="B34" s="21" t="s">
        <v>439</v>
      </c>
      <c r="C34" s="590">
        <f>'1.1.sz.mell '!C34+'1.2.sz.mell '!C34+'1.3.sz.mell'!C34</f>
        <v>6061000</v>
      </c>
      <c r="D34" s="590">
        <f>'1.1.sz.mell '!D34+'1.2.sz.mell '!D34+'1.3.sz.mell'!D34</f>
        <v>163884</v>
      </c>
      <c r="E34" s="590">
        <f>'1.1.sz.mell '!E34+'1.2.sz.mell '!E34+'1.3.sz.mell'!E34</f>
        <v>6224884</v>
      </c>
    </row>
    <row r="35" spans="1:5" s="434" customFormat="1" ht="12" customHeight="1">
      <c r="A35" s="15" t="s">
        <v>92</v>
      </c>
      <c r="B35" s="435" t="s">
        <v>280</v>
      </c>
      <c r="C35" s="314">
        <f>'1.1.sz.mell '!C35+'1.2.sz.mell '!C35+'1.3.sz.mell'!C35</f>
        <v>0</v>
      </c>
      <c r="D35" s="314">
        <f>'1.1.sz.mell '!D35+'1.2.sz.mell '!D35+'1.3.sz.mell'!D35</f>
        <v>0</v>
      </c>
      <c r="E35" s="314">
        <f>'1.1.sz.mell '!E35+'1.2.sz.mell '!E35+'1.3.sz.mell'!E35</f>
        <v>0</v>
      </c>
    </row>
    <row r="36" spans="1:5" s="434" customFormat="1" ht="12" customHeight="1">
      <c r="A36" s="14" t="s">
        <v>93</v>
      </c>
      <c r="B36" s="436" t="s">
        <v>281</v>
      </c>
      <c r="C36" s="314">
        <f>'1.1.sz.mell '!C36+'1.2.sz.mell '!C36+'1.3.sz.mell'!C36</f>
        <v>18000</v>
      </c>
      <c r="D36" s="314">
        <f>'1.1.sz.mell '!D36+'1.2.sz.mell '!D36+'1.3.sz.mell'!D36</f>
        <v>0</v>
      </c>
      <c r="E36" s="314">
        <f>'1.1.sz.mell '!E36+'1.2.sz.mell '!E36+'1.3.sz.mell'!E36</f>
        <v>18000</v>
      </c>
    </row>
    <row r="37" spans="1:5" s="434" customFormat="1" ht="12" customHeight="1">
      <c r="A37" s="14" t="s">
        <v>94</v>
      </c>
      <c r="B37" s="436" t="s">
        <v>282</v>
      </c>
      <c r="C37" s="314">
        <f>'1.1.sz.mell '!C37+'1.2.sz.mell '!C37+'1.3.sz.mell'!C37</f>
        <v>40000</v>
      </c>
      <c r="D37" s="314">
        <f>'1.1.sz.mell '!D37+'1.2.sz.mell '!D37+'1.3.sz.mell'!D37</f>
        <v>0</v>
      </c>
      <c r="E37" s="314">
        <f>'1.1.sz.mell '!E37+'1.2.sz.mell '!E37+'1.3.sz.mell'!E37</f>
        <v>40000</v>
      </c>
    </row>
    <row r="38" spans="1:5" s="434" customFormat="1" ht="12" customHeight="1">
      <c r="A38" s="14" t="s">
        <v>175</v>
      </c>
      <c r="B38" s="436" t="s">
        <v>283</v>
      </c>
      <c r="C38" s="314">
        <f>'1.1.sz.mell '!C38+'1.2.sz.mell '!C38+'1.3.sz.mell'!C38</f>
        <v>5398000</v>
      </c>
      <c r="D38" s="314">
        <f>'1.1.sz.mell '!D38+'1.2.sz.mell '!D38+'1.3.sz.mell'!D38</f>
        <v>0</v>
      </c>
      <c r="E38" s="314">
        <f>'1.1.sz.mell '!E38+'1.2.sz.mell '!E38+'1.3.sz.mell'!E38</f>
        <v>5398000</v>
      </c>
    </row>
    <row r="39" spans="1:5" s="434" customFormat="1" ht="12" customHeight="1">
      <c r="A39" s="14" t="s">
        <v>176</v>
      </c>
      <c r="B39" s="436" t="s">
        <v>284</v>
      </c>
      <c r="C39" s="314">
        <f>'1.1.sz.mell '!C39+'1.2.sz.mell '!C39+'1.3.sz.mell'!C39</f>
        <v>600000</v>
      </c>
      <c r="D39" s="314">
        <f>'1.1.sz.mell '!D39+'1.2.sz.mell '!D39+'1.3.sz.mell'!D39</f>
        <v>0</v>
      </c>
      <c r="E39" s="314">
        <f>'1.1.sz.mell '!E39+'1.2.sz.mell '!E39+'1.3.sz.mell'!E39</f>
        <v>600000</v>
      </c>
    </row>
    <row r="40" spans="1:5" s="434" customFormat="1" ht="12" customHeight="1">
      <c r="A40" s="14" t="s">
        <v>177</v>
      </c>
      <c r="B40" s="436" t="s">
        <v>285</v>
      </c>
      <c r="C40" s="314">
        <f>'1.1.sz.mell '!C40+'1.2.sz.mell '!C40+'1.3.sz.mell'!C40</f>
        <v>0</v>
      </c>
      <c r="D40" s="314">
        <f>'1.1.sz.mell '!D40+'1.2.sz.mell '!D40+'1.3.sz.mell'!D40</f>
        <v>0</v>
      </c>
      <c r="E40" s="314">
        <f>'1.1.sz.mell '!E40+'1.2.sz.mell '!E40+'1.3.sz.mell'!E40</f>
        <v>0</v>
      </c>
    </row>
    <row r="41" spans="1:5" s="434" customFormat="1" ht="12" customHeight="1">
      <c r="A41" s="14" t="s">
        <v>178</v>
      </c>
      <c r="B41" s="436" t="s">
        <v>286</v>
      </c>
      <c r="C41" s="314">
        <f>'1.1.sz.mell '!C41+'1.2.sz.mell '!C41+'1.3.sz.mell'!C41</f>
        <v>0</v>
      </c>
      <c r="D41" s="314">
        <f>'1.1.sz.mell '!D41+'1.2.sz.mell '!D41+'1.3.sz.mell'!D41</f>
        <v>0</v>
      </c>
      <c r="E41" s="314">
        <f>'1.1.sz.mell '!E41+'1.2.sz.mell '!E41+'1.3.sz.mell'!E41</f>
        <v>0</v>
      </c>
    </row>
    <row r="42" spans="1:5" s="434" customFormat="1" ht="12" customHeight="1">
      <c r="A42" s="14" t="s">
        <v>179</v>
      </c>
      <c r="B42" s="436" t="s">
        <v>566</v>
      </c>
      <c r="C42" s="314">
        <f>'1.1.sz.mell '!C42+'1.2.sz.mell '!C42+'1.3.sz.mell'!C42</f>
        <v>5000</v>
      </c>
      <c r="D42" s="314">
        <f>'1.1.sz.mell '!D42+'1.2.sz.mell '!D42+'1.3.sz.mell'!D42</f>
        <v>0</v>
      </c>
      <c r="E42" s="314">
        <f>'1.1.sz.mell '!E42+'1.2.sz.mell '!E42+'1.3.sz.mell'!E42</f>
        <v>5000</v>
      </c>
    </row>
    <row r="43" spans="1:5" s="434" customFormat="1" ht="12" customHeight="1">
      <c r="A43" s="14" t="s">
        <v>278</v>
      </c>
      <c r="B43" s="436" t="s">
        <v>288</v>
      </c>
      <c r="C43" s="314">
        <f>'1.1.sz.mell '!C43+'1.2.sz.mell '!C43+'1.3.sz.mell'!C43</f>
        <v>0</v>
      </c>
      <c r="D43" s="314">
        <f>'1.1.sz.mell '!D43+'1.2.sz.mell '!D43+'1.3.sz.mell'!D43</f>
        <v>0</v>
      </c>
      <c r="E43" s="314">
        <f>'1.1.sz.mell '!E43+'1.2.sz.mell '!E43+'1.3.sz.mell'!E43</f>
        <v>0</v>
      </c>
    </row>
    <row r="44" spans="1:5" s="434" customFormat="1" ht="12" customHeight="1">
      <c r="A44" s="16" t="s">
        <v>279</v>
      </c>
      <c r="B44" s="437" t="s">
        <v>441</v>
      </c>
      <c r="C44" s="314">
        <f>'1.1.sz.mell '!C44+'1.2.sz.mell '!C44+'1.3.sz.mell'!C44</f>
        <v>0</v>
      </c>
      <c r="D44" s="314">
        <f>'1.1.sz.mell '!D44+'1.2.sz.mell '!D44+'1.3.sz.mell'!D44</f>
        <v>0</v>
      </c>
      <c r="E44" s="314">
        <f>'1.1.sz.mell '!E44+'1.2.sz.mell '!E44+'1.3.sz.mell'!E44</f>
        <v>0</v>
      </c>
    </row>
    <row r="45" spans="1:5" s="434" customFormat="1" ht="12" customHeight="1" thickBot="1">
      <c r="A45" s="16" t="s">
        <v>440</v>
      </c>
      <c r="B45" s="308" t="s">
        <v>289</v>
      </c>
      <c r="C45" s="319">
        <f>'1.1.sz.mell '!C45+'1.2.sz.mell '!C45+'1.3.sz.mell'!C45</f>
        <v>0</v>
      </c>
      <c r="D45" s="319">
        <f>'1.1.sz.mell '!D45+'1.2.sz.mell '!D45+'1.3.sz.mell'!D45</f>
        <v>163884</v>
      </c>
      <c r="E45" s="319">
        <f>'1.1.sz.mell '!E45+'1.2.sz.mell '!E45+'1.3.sz.mell'!E45</f>
        <v>163884</v>
      </c>
    </row>
    <row r="46" spans="1:5" s="434" customFormat="1" ht="12" customHeight="1" thickBot="1">
      <c r="A46" s="20" t="s">
        <v>24</v>
      </c>
      <c r="B46" s="21" t="s">
        <v>290</v>
      </c>
      <c r="C46" s="587">
        <f>'1.1.sz.mell '!C46+'1.2.sz.mell '!C46+'1.3.sz.mell'!C46</f>
        <v>0</v>
      </c>
      <c r="D46" s="587">
        <f>'1.1.sz.mell '!D46+'1.2.sz.mell '!D46+'1.3.sz.mell'!D46</f>
        <v>0</v>
      </c>
      <c r="E46" s="587">
        <f>'1.1.sz.mell '!E46+'1.2.sz.mell '!E46+'1.3.sz.mell'!E46</f>
        <v>0</v>
      </c>
    </row>
    <row r="47" spans="1:5" s="434" customFormat="1" ht="12" customHeight="1">
      <c r="A47" s="15" t="s">
        <v>95</v>
      </c>
      <c r="B47" s="435" t="s">
        <v>294</v>
      </c>
      <c r="C47" s="312">
        <f>'1.1.sz.mell '!C47+'1.2.sz.mell '!C47+'1.3.sz.mell'!C47</f>
        <v>0</v>
      </c>
      <c r="D47" s="312">
        <f>'1.1.sz.mell '!D47+'1.2.sz.mell '!D47+'1.3.sz.mell'!D47</f>
        <v>0</v>
      </c>
      <c r="E47" s="312">
        <f>'1.1.sz.mell '!E47+'1.2.sz.mell '!E47+'1.3.sz.mell'!E47</f>
        <v>0</v>
      </c>
    </row>
    <row r="48" spans="1:5" s="434" customFormat="1" ht="12" customHeight="1">
      <c r="A48" s="14" t="s">
        <v>96</v>
      </c>
      <c r="B48" s="436" t="s">
        <v>295</v>
      </c>
      <c r="C48" s="314">
        <f>'1.1.sz.mell '!C48+'1.2.sz.mell '!C48+'1.3.sz.mell'!C48</f>
        <v>0</v>
      </c>
      <c r="D48" s="314">
        <f>'1.1.sz.mell '!D48+'1.2.sz.mell '!D48+'1.3.sz.mell'!D48</f>
        <v>0</v>
      </c>
      <c r="E48" s="314">
        <f>'1.1.sz.mell '!E48+'1.2.sz.mell '!E48+'1.3.sz.mell'!E48</f>
        <v>0</v>
      </c>
    </row>
    <row r="49" spans="1:5" s="434" customFormat="1" ht="12" customHeight="1">
      <c r="A49" s="14" t="s">
        <v>291</v>
      </c>
      <c r="B49" s="436" t="s">
        <v>296</v>
      </c>
      <c r="C49" s="314">
        <f>'1.1.sz.mell '!C49+'1.2.sz.mell '!C49+'1.3.sz.mell'!C49</f>
        <v>0</v>
      </c>
      <c r="D49" s="314">
        <f>'1.1.sz.mell '!D49+'1.2.sz.mell '!D49+'1.3.sz.mell'!D49</f>
        <v>0</v>
      </c>
      <c r="E49" s="314">
        <f>'1.1.sz.mell '!E49+'1.2.sz.mell '!E49+'1.3.sz.mell'!E49</f>
        <v>0</v>
      </c>
    </row>
    <row r="50" spans="1:5" s="434" customFormat="1" ht="12" customHeight="1">
      <c r="A50" s="14" t="s">
        <v>292</v>
      </c>
      <c r="B50" s="436" t="s">
        <v>297</v>
      </c>
      <c r="C50" s="314">
        <f>'1.1.sz.mell '!C50+'1.2.sz.mell '!C50+'1.3.sz.mell'!C50</f>
        <v>0</v>
      </c>
      <c r="D50" s="314">
        <f>'1.1.sz.mell '!D50+'1.2.sz.mell '!D50+'1.3.sz.mell'!D50</f>
        <v>0</v>
      </c>
      <c r="E50" s="314">
        <f>'1.1.sz.mell '!E50+'1.2.sz.mell '!E50+'1.3.sz.mell'!E50</f>
        <v>0</v>
      </c>
    </row>
    <row r="51" spans="1:5" s="434" customFormat="1" ht="12" customHeight="1" thickBot="1">
      <c r="A51" s="16" t="s">
        <v>293</v>
      </c>
      <c r="B51" s="308" t="s">
        <v>298</v>
      </c>
      <c r="C51" s="587">
        <f>'1.1.sz.mell '!C51+'1.2.sz.mell '!C51+'1.3.sz.mell'!C51</f>
        <v>0</v>
      </c>
      <c r="D51" s="587">
        <f>'1.1.sz.mell '!D51+'1.2.sz.mell '!D51+'1.3.sz.mell'!D51</f>
        <v>0</v>
      </c>
      <c r="E51" s="587">
        <f>'1.1.sz.mell '!E51+'1.2.sz.mell '!E51+'1.3.sz.mell'!E51</f>
        <v>0</v>
      </c>
    </row>
    <row r="52" spans="1:5" s="434" customFormat="1" ht="12" customHeight="1" thickBot="1">
      <c r="A52" s="20" t="s">
        <v>180</v>
      </c>
      <c r="B52" s="21" t="s">
        <v>299</v>
      </c>
      <c r="C52" s="589">
        <f>'1.1.sz.mell '!C52+'1.2.sz.mell '!C52+'1.3.sz.mell'!C52</f>
        <v>0</v>
      </c>
      <c r="D52" s="589">
        <f>'1.1.sz.mell '!D52+'1.2.sz.mell '!D52+'1.3.sz.mell'!D52</f>
        <v>395200</v>
      </c>
      <c r="E52" s="589">
        <f>'1.1.sz.mell '!E52+'1.2.sz.mell '!E52+'1.3.sz.mell'!E52</f>
        <v>395200</v>
      </c>
    </row>
    <row r="53" spans="1:5" s="434" customFormat="1" ht="12" customHeight="1">
      <c r="A53" s="15" t="s">
        <v>97</v>
      </c>
      <c r="B53" s="435" t="s">
        <v>300</v>
      </c>
      <c r="C53" s="312">
        <f>'1.1.sz.mell '!C53+'1.2.sz.mell '!C53+'1.3.sz.mell'!C53</f>
        <v>0</v>
      </c>
      <c r="D53" s="312">
        <f>'1.1.sz.mell '!D53+'1.2.sz.mell '!D53+'1.3.sz.mell'!D53</f>
        <v>0</v>
      </c>
      <c r="E53" s="312">
        <f>'1.1.sz.mell '!E53+'1.2.sz.mell '!E53+'1.3.sz.mell'!E53</f>
        <v>0</v>
      </c>
    </row>
    <row r="54" spans="1:5" s="434" customFormat="1" ht="12" customHeight="1">
      <c r="A54" s="14" t="s">
        <v>98</v>
      </c>
      <c r="B54" s="436" t="s">
        <v>431</v>
      </c>
      <c r="C54" s="314">
        <f>'1.1.sz.mell '!C54+'1.2.sz.mell '!C54+'1.3.sz.mell'!C54</f>
        <v>0</v>
      </c>
      <c r="D54" s="314">
        <f>'1.1.sz.mell '!D54+'1.2.sz.mell '!D54+'1.3.sz.mell'!D54</f>
        <v>0</v>
      </c>
      <c r="E54" s="314">
        <f>'1.1.sz.mell '!E54+'1.2.sz.mell '!E54+'1.3.sz.mell'!E54</f>
        <v>0</v>
      </c>
    </row>
    <row r="55" spans="1:5" s="434" customFormat="1" ht="12" customHeight="1">
      <c r="A55" s="14" t="s">
        <v>303</v>
      </c>
      <c r="B55" s="436" t="s">
        <v>301</v>
      </c>
      <c r="C55" s="314">
        <f>'1.1.sz.mell '!C55+'1.2.sz.mell '!C55+'1.3.sz.mell'!C55</f>
        <v>0</v>
      </c>
      <c r="D55" s="314">
        <f>'1.1.sz.mell '!D55+'1.2.sz.mell '!D55+'1.3.sz.mell'!D55</f>
        <v>395200</v>
      </c>
      <c r="E55" s="314">
        <f>'1.1.sz.mell '!E55+'1.2.sz.mell '!E55+'1.3.sz.mell'!E55</f>
        <v>395200</v>
      </c>
    </row>
    <row r="56" spans="1:5" s="434" customFormat="1" ht="12" customHeight="1" thickBot="1">
      <c r="A56" s="16" t="s">
        <v>304</v>
      </c>
      <c r="B56" s="308" t="s">
        <v>302</v>
      </c>
      <c r="C56" s="587">
        <f>'1.1.sz.mell '!C56+'1.2.sz.mell '!C56+'1.3.sz.mell'!C56</f>
        <v>0</v>
      </c>
      <c r="D56" s="587">
        <f>'1.1.sz.mell '!D56+'1.2.sz.mell '!D56+'1.3.sz.mell'!D56</f>
        <v>0</v>
      </c>
      <c r="E56" s="587">
        <f>'1.1.sz.mell '!E56+'1.2.sz.mell '!E56+'1.3.sz.mell'!E56</f>
        <v>0</v>
      </c>
    </row>
    <row r="57" spans="1:5" s="434" customFormat="1" ht="12" customHeight="1" thickBot="1">
      <c r="A57" s="20" t="s">
        <v>26</v>
      </c>
      <c r="B57" s="306" t="s">
        <v>305</v>
      </c>
      <c r="C57" s="589">
        <f>'1.1.sz.mell '!C57+'1.2.sz.mell '!C57+'1.3.sz.mell'!C57</f>
        <v>0</v>
      </c>
      <c r="D57" s="589">
        <f>'1.1.sz.mell '!D57+'1.2.sz.mell '!D57+'1.3.sz.mell'!D57</f>
        <v>0</v>
      </c>
      <c r="E57" s="589">
        <f>'1.1.sz.mell '!E57+'1.2.sz.mell '!E57+'1.3.sz.mell'!E57</f>
        <v>0</v>
      </c>
    </row>
    <row r="58" spans="1:5" s="434" customFormat="1" ht="12" customHeight="1">
      <c r="A58" s="15" t="s">
        <v>181</v>
      </c>
      <c r="B58" s="435" t="s">
        <v>307</v>
      </c>
      <c r="C58" s="312">
        <f>'1.1.sz.mell '!C58+'1.2.sz.mell '!C58+'1.3.sz.mell'!C58</f>
        <v>0</v>
      </c>
      <c r="D58" s="312">
        <f>'1.1.sz.mell '!D58+'1.2.sz.mell '!D58+'1.3.sz.mell'!D58</f>
        <v>0</v>
      </c>
      <c r="E58" s="312">
        <f>'1.1.sz.mell '!E58+'1.2.sz.mell '!E58+'1.3.sz.mell'!E58</f>
        <v>0</v>
      </c>
    </row>
    <row r="59" spans="1:5" s="434" customFormat="1" ht="12" customHeight="1">
      <c r="A59" s="14" t="s">
        <v>182</v>
      </c>
      <c r="B59" s="436" t="s">
        <v>432</v>
      </c>
      <c r="C59" s="314">
        <f>'1.1.sz.mell '!C59+'1.2.sz.mell '!C59+'1.3.sz.mell'!C59</f>
        <v>0</v>
      </c>
      <c r="D59" s="314">
        <f>'1.1.sz.mell '!D59+'1.2.sz.mell '!D59+'1.3.sz.mell'!D59</f>
        <v>0</v>
      </c>
      <c r="E59" s="314">
        <f>'1.1.sz.mell '!E59+'1.2.sz.mell '!E59+'1.3.sz.mell'!E59</f>
        <v>0</v>
      </c>
    </row>
    <row r="60" spans="1:5" s="434" customFormat="1" ht="12" customHeight="1">
      <c r="A60" s="14" t="s">
        <v>233</v>
      </c>
      <c r="B60" s="436" t="s">
        <v>308</v>
      </c>
      <c r="C60" s="314">
        <f>'1.1.sz.mell '!C60+'1.2.sz.mell '!C60+'1.3.sz.mell'!C60</f>
        <v>0</v>
      </c>
      <c r="D60" s="314">
        <f>'1.1.sz.mell '!D60+'1.2.sz.mell '!D60+'1.3.sz.mell'!D60</f>
        <v>0</v>
      </c>
      <c r="E60" s="314">
        <f>'1.1.sz.mell '!E60+'1.2.sz.mell '!E60+'1.3.sz.mell'!E60</f>
        <v>0</v>
      </c>
    </row>
    <row r="61" spans="1:5" s="434" customFormat="1" ht="12" customHeight="1" thickBot="1">
      <c r="A61" s="16" t="s">
        <v>306</v>
      </c>
      <c r="B61" s="308" t="s">
        <v>309</v>
      </c>
      <c r="C61" s="587">
        <f>'1.1.sz.mell '!C61+'1.2.sz.mell '!C61+'1.3.sz.mell'!C61</f>
        <v>0</v>
      </c>
      <c r="D61" s="587">
        <f>'1.1.sz.mell '!D61+'1.2.sz.mell '!D61+'1.3.sz.mell'!D61</f>
        <v>0</v>
      </c>
      <c r="E61" s="587">
        <f>'1.1.sz.mell '!E61+'1.2.sz.mell '!E61+'1.3.sz.mell'!E61</f>
        <v>0</v>
      </c>
    </row>
    <row r="62" spans="1:5" s="434" customFormat="1" ht="12" customHeight="1" thickBot="1">
      <c r="A62" s="505" t="s">
        <v>481</v>
      </c>
      <c r="B62" s="21" t="s">
        <v>310</v>
      </c>
      <c r="C62" s="601">
        <f>'1.1.sz.mell '!C62+'1.2.sz.mell '!C62+'1.3.sz.mell'!C62</f>
        <v>47989572</v>
      </c>
      <c r="D62" s="601">
        <f>'1.1.sz.mell '!D62+'1.2.sz.mell '!D62+'1.3.sz.mell'!D62</f>
        <v>19800993</v>
      </c>
      <c r="E62" s="601">
        <f>'1.1.sz.mell '!E62+'1.2.sz.mell '!E62+'1.3.sz.mell'!E62</f>
        <v>67790565</v>
      </c>
    </row>
    <row r="63" spans="1:5" s="434" customFormat="1" ht="12" customHeight="1" thickBot="1">
      <c r="A63" s="481" t="s">
        <v>311</v>
      </c>
      <c r="B63" s="306" t="s">
        <v>312</v>
      </c>
      <c r="C63" s="589">
        <f>'1.1.sz.mell '!C63+'1.2.sz.mell '!C63+'1.3.sz.mell'!C63</f>
        <v>0</v>
      </c>
      <c r="D63" s="589">
        <f>'1.1.sz.mell '!D63+'1.2.sz.mell '!D63+'1.3.sz.mell'!D63</f>
        <v>0</v>
      </c>
      <c r="E63" s="589">
        <f>'1.1.sz.mell '!E63+'1.2.sz.mell '!E63+'1.3.sz.mell'!E63</f>
        <v>0</v>
      </c>
    </row>
    <row r="64" spans="1:5" s="434" customFormat="1" ht="12" customHeight="1">
      <c r="A64" s="15" t="s">
        <v>340</v>
      </c>
      <c r="B64" s="435" t="s">
        <v>313</v>
      </c>
      <c r="C64" s="312">
        <f>'1.1.sz.mell '!C64+'1.2.sz.mell '!C64+'1.3.sz.mell'!C64</f>
        <v>0</v>
      </c>
      <c r="D64" s="312">
        <f>'1.1.sz.mell '!D64+'1.2.sz.mell '!D64+'1.3.sz.mell'!D64</f>
        <v>0</v>
      </c>
      <c r="E64" s="312">
        <f>'1.1.sz.mell '!E64+'1.2.sz.mell '!E64+'1.3.sz.mell'!E64</f>
        <v>0</v>
      </c>
    </row>
    <row r="65" spans="1:5" s="434" customFormat="1" ht="12" customHeight="1">
      <c r="A65" s="14" t="s">
        <v>349</v>
      </c>
      <c r="B65" s="436" t="s">
        <v>314</v>
      </c>
      <c r="C65" s="314">
        <f>'1.1.sz.mell '!C65+'1.2.sz.mell '!C65+'1.3.sz.mell'!C65</f>
        <v>0</v>
      </c>
      <c r="D65" s="314">
        <f>'1.1.sz.mell '!D65+'1.2.sz.mell '!D65+'1.3.sz.mell'!D65</f>
        <v>0</v>
      </c>
      <c r="E65" s="314">
        <f>'1.1.sz.mell '!E65+'1.2.sz.mell '!E65+'1.3.sz.mell'!E65</f>
        <v>0</v>
      </c>
    </row>
    <row r="66" spans="1:5" s="434" customFormat="1" ht="12" customHeight="1" thickBot="1">
      <c r="A66" s="16" t="s">
        <v>350</v>
      </c>
      <c r="B66" s="499" t="s">
        <v>578</v>
      </c>
      <c r="C66" s="587">
        <f>'1.1.sz.mell '!C66+'1.2.sz.mell '!C66+'1.3.sz.mell'!C66</f>
        <v>0</v>
      </c>
      <c r="D66" s="587">
        <f>'1.1.sz.mell '!D66+'1.2.sz.mell '!D66+'1.3.sz.mell'!D66</f>
        <v>0</v>
      </c>
      <c r="E66" s="587">
        <f>'1.1.sz.mell '!E66+'1.2.sz.mell '!E66+'1.3.sz.mell'!E66</f>
        <v>0</v>
      </c>
    </row>
    <row r="67" spans="1:5" s="434" customFormat="1" ht="12" customHeight="1" thickBot="1">
      <c r="A67" s="481" t="s">
        <v>316</v>
      </c>
      <c r="B67" s="306" t="s">
        <v>317</v>
      </c>
      <c r="C67" s="588">
        <f>'1.1.sz.mell '!C67+'1.2.sz.mell '!C67+'1.3.sz.mell'!C67</f>
        <v>0</v>
      </c>
      <c r="D67" s="588">
        <f>'1.1.sz.mell '!D67+'1.2.sz.mell '!D67+'1.3.sz.mell'!D67</f>
        <v>0</v>
      </c>
      <c r="E67" s="588">
        <f>'1.1.sz.mell '!E67+'1.2.sz.mell '!E67+'1.3.sz.mell'!E67</f>
        <v>0</v>
      </c>
    </row>
    <row r="68" spans="1:5" s="434" customFormat="1" ht="12" customHeight="1">
      <c r="A68" s="15" t="s">
        <v>149</v>
      </c>
      <c r="B68" s="435" t="s">
        <v>318</v>
      </c>
      <c r="C68" s="314">
        <f>'1.1.sz.mell '!C68+'1.2.sz.mell '!C68+'1.3.sz.mell'!C68</f>
        <v>0</v>
      </c>
      <c r="D68" s="314">
        <f>'1.1.sz.mell '!D68+'1.2.sz.mell '!D68+'1.3.sz.mell'!D68</f>
        <v>0</v>
      </c>
      <c r="E68" s="314">
        <f>'1.1.sz.mell '!E68+'1.2.sz.mell '!E68+'1.3.sz.mell'!E68</f>
        <v>0</v>
      </c>
    </row>
    <row r="69" spans="1:5" s="434" customFormat="1" ht="12" customHeight="1">
      <c r="A69" s="14" t="s">
        <v>150</v>
      </c>
      <c r="B69" s="436" t="s">
        <v>579</v>
      </c>
      <c r="C69" s="314">
        <f>'1.1.sz.mell '!C69+'1.2.sz.mell '!C69+'1.3.sz.mell'!C69</f>
        <v>0</v>
      </c>
      <c r="D69" s="314">
        <f>'1.1.sz.mell '!D69+'1.2.sz.mell '!D69+'1.3.sz.mell'!D69</f>
        <v>0</v>
      </c>
      <c r="E69" s="314">
        <f>'1.1.sz.mell '!E69+'1.2.sz.mell '!E69+'1.3.sz.mell'!E69</f>
        <v>0</v>
      </c>
    </row>
    <row r="70" spans="1:5" s="434" customFormat="1" ht="12" customHeight="1">
      <c r="A70" s="14" t="s">
        <v>341</v>
      </c>
      <c r="B70" s="436" t="s">
        <v>319</v>
      </c>
      <c r="C70" s="314">
        <f>'1.1.sz.mell '!C70+'1.2.sz.mell '!C70+'1.3.sz.mell'!C70</f>
        <v>0</v>
      </c>
      <c r="D70" s="314">
        <f>'1.1.sz.mell '!D70+'1.2.sz.mell '!D70+'1.3.sz.mell'!D70</f>
        <v>0</v>
      </c>
      <c r="E70" s="314">
        <f>'1.1.sz.mell '!E70+'1.2.sz.mell '!E70+'1.3.sz.mell'!E70</f>
        <v>0</v>
      </c>
    </row>
    <row r="71" spans="1:5" s="434" customFormat="1" ht="12" customHeight="1" thickBot="1">
      <c r="A71" s="16" t="s">
        <v>342</v>
      </c>
      <c r="B71" s="308" t="s">
        <v>580</v>
      </c>
      <c r="C71" s="587">
        <f>'1.1.sz.mell '!C71+'1.2.sz.mell '!C71+'1.3.sz.mell'!C71</f>
        <v>0</v>
      </c>
      <c r="D71" s="587">
        <f>'1.1.sz.mell '!D71+'1.2.sz.mell '!D71+'1.3.sz.mell'!D71</f>
        <v>0</v>
      </c>
      <c r="E71" s="587">
        <f>'1.1.sz.mell '!E71+'1.2.sz.mell '!E71+'1.3.sz.mell'!E71</f>
        <v>0</v>
      </c>
    </row>
    <row r="72" spans="1:5" s="434" customFormat="1" ht="12" customHeight="1" thickBot="1">
      <c r="A72" s="481" t="s">
        <v>320</v>
      </c>
      <c r="B72" s="306" t="s">
        <v>321</v>
      </c>
      <c r="C72" s="601">
        <f>'1.1.sz.mell '!C72+'1.2.sz.mell '!C72+'1.3.sz.mell'!C72</f>
        <v>88277985</v>
      </c>
      <c r="D72" s="601">
        <f>'1.1.sz.mell '!D72+'1.2.sz.mell '!D72+'1.3.sz.mell'!D72</f>
        <v>-365086</v>
      </c>
      <c r="E72" s="601">
        <f>'1.1.sz.mell '!E72+'1.2.sz.mell '!E72+'1.3.sz.mell'!E72</f>
        <v>87912899</v>
      </c>
    </row>
    <row r="73" spans="1:5" s="434" customFormat="1" ht="12" customHeight="1">
      <c r="A73" s="15" t="s">
        <v>343</v>
      </c>
      <c r="B73" s="435" t="s">
        <v>322</v>
      </c>
      <c r="C73" s="312">
        <f>'1.1.sz.mell '!C73+'1.2.sz.mell '!C73+'1.3.sz.mell'!C73</f>
        <v>88277985</v>
      </c>
      <c r="D73" s="312">
        <f>'1.1.sz.mell '!D73+'1.2.sz.mell '!D73+'1.3.sz.mell'!D73</f>
        <v>-365086</v>
      </c>
      <c r="E73" s="312">
        <f>'1.1.sz.mell '!E73+'1.2.sz.mell '!E73+'1.3.sz.mell'!E73</f>
        <v>87912899</v>
      </c>
    </row>
    <row r="74" spans="1:5" s="434" customFormat="1" ht="12" customHeight="1" thickBot="1">
      <c r="A74" s="16" t="s">
        <v>344</v>
      </c>
      <c r="B74" s="308" t="s">
        <v>323</v>
      </c>
      <c r="C74" s="587">
        <f>'1.1.sz.mell '!C74+'1.2.sz.mell '!C74+'1.3.sz.mell'!C74</f>
        <v>0</v>
      </c>
      <c r="D74" s="587">
        <f>'1.1.sz.mell '!D74+'1.2.sz.mell '!D74+'1.3.sz.mell'!D74</f>
        <v>0</v>
      </c>
      <c r="E74" s="587">
        <f>'1.1.sz.mell '!E74+'1.2.sz.mell '!E74+'1.3.sz.mell'!E74</f>
        <v>0</v>
      </c>
    </row>
    <row r="75" spans="1:5" s="434" customFormat="1" ht="12" customHeight="1" thickBot="1">
      <c r="A75" s="481" t="s">
        <v>324</v>
      </c>
      <c r="B75" s="306" t="s">
        <v>325</v>
      </c>
      <c r="C75" s="589">
        <f>'1.1.sz.mell '!C75+'1.2.sz.mell '!C75+'1.3.sz.mell'!C75</f>
        <v>0</v>
      </c>
      <c r="D75" s="589">
        <f>'1.1.sz.mell '!D75+'1.2.sz.mell '!D75+'1.3.sz.mell'!D75</f>
        <v>0</v>
      </c>
      <c r="E75" s="589">
        <f>'1.1.sz.mell '!E75+'1.2.sz.mell '!E75+'1.3.sz.mell'!E75</f>
        <v>0</v>
      </c>
    </row>
    <row r="76" spans="1:5" s="434" customFormat="1" ht="12" customHeight="1">
      <c r="A76" s="15" t="s">
        <v>345</v>
      </c>
      <c r="B76" s="435" t="s">
        <v>326</v>
      </c>
      <c r="C76" s="312">
        <f>'1.1.sz.mell '!C76+'1.2.sz.mell '!C76+'1.3.sz.mell'!C76</f>
        <v>0</v>
      </c>
      <c r="D76" s="312">
        <f>'1.1.sz.mell '!D76+'1.2.sz.mell '!D76+'1.3.sz.mell'!D76</f>
        <v>0</v>
      </c>
      <c r="E76" s="312">
        <f>'1.1.sz.mell '!E76+'1.2.sz.mell '!E76+'1.3.sz.mell'!E76</f>
        <v>0</v>
      </c>
    </row>
    <row r="77" spans="1:5" s="434" customFormat="1" ht="12" customHeight="1">
      <c r="A77" s="14" t="s">
        <v>346</v>
      </c>
      <c r="B77" s="436" t="s">
        <v>327</v>
      </c>
      <c r="C77" s="314">
        <f>'1.1.sz.mell '!C77+'1.2.sz.mell '!C77+'1.3.sz.mell'!C77</f>
        <v>0</v>
      </c>
      <c r="D77" s="314">
        <f>'1.1.sz.mell '!D77+'1.2.sz.mell '!D77+'1.3.sz.mell'!D77</f>
        <v>0</v>
      </c>
      <c r="E77" s="314">
        <f>'1.1.sz.mell '!E77+'1.2.sz.mell '!E77+'1.3.sz.mell'!E77</f>
        <v>0</v>
      </c>
    </row>
    <row r="78" spans="1:5" s="434" customFormat="1" ht="12" customHeight="1" thickBot="1">
      <c r="A78" s="18" t="s">
        <v>347</v>
      </c>
      <c r="B78" s="583" t="s">
        <v>581</v>
      </c>
      <c r="C78" s="587">
        <f>'1.1.sz.mell '!C78+'1.2.sz.mell '!C78+'1.3.sz.mell'!C78</f>
        <v>0</v>
      </c>
      <c r="D78" s="587">
        <f>'1.1.sz.mell '!D78+'1.2.sz.mell '!D78+'1.3.sz.mell'!D78</f>
        <v>0</v>
      </c>
      <c r="E78" s="587">
        <f>'1.1.sz.mell '!E78+'1.2.sz.mell '!E78+'1.3.sz.mell'!E78</f>
        <v>0</v>
      </c>
    </row>
    <row r="79" spans="1:5" s="434" customFormat="1" ht="12" customHeight="1" thickBot="1">
      <c r="A79" s="481" t="s">
        <v>328</v>
      </c>
      <c r="B79" s="306" t="s">
        <v>348</v>
      </c>
      <c r="C79" s="589">
        <f>'1.1.sz.mell '!C79+'1.2.sz.mell '!C79+'1.3.sz.mell'!C79</f>
        <v>0</v>
      </c>
      <c r="D79" s="589">
        <f>'1.1.sz.mell '!D79+'1.2.sz.mell '!D79+'1.3.sz.mell'!D79</f>
        <v>0</v>
      </c>
      <c r="E79" s="589">
        <f>'1.1.sz.mell '!E79+'1.2.sz.mell '!E79+'1.3.sz.mell'!E79</f>
        <v>0</v>
      </c>
    </row>
    <row r="80" spans="1:5" s="434" customFormat="1" ht="12" customHeight="1">
      <c r="A80" s="439" t="s">
        <v>329</v>
      </c>
      <c r="B80" s="435" t="s">
        <v>330</v>
      </c>
      <c r="C80" s="312">
        <f>'1.1.sz.mell '!C80+'1.2.sz.mell '!C80+'1.3.sz.mell'!C80</f>
        <v>0</v>
      </c>
      <c r="D80" s="312">
        <f>'1.1.sz.mell '!D80+'1.2.sz.mell '!D80+'1.3.sz.mell'!D80</f>
        <v>0</v>
      </c>
      <c r="E80" s="312">
        <f>'1.1.sz.mell '!E80+'1.2.sz.mell '!E80+'1.3.sz.mell'!E80</f>
        <v>0</v>
      </c>
    </row>
    <row r="81" spans="1:5" s="434" customFormat="1" ht="12" customHeight="1">
      <c r="A81" s="440" t="s">
        <v>331</v>
      </c>
      <c r="B81" s="436" t="s">
        <v>332</v>
      </c>
      <c r="C81" s="314">
        <f>'1.1.sz.mell '!C81+'1.2.sz.mell '!C81+'1.3.sz.mell'!C81</f>
        <v>0</v>
      </c>
      <c r="D81" s="314">
        <f>'1.1.sz.mell '!D81+'1.2.sz.mell '!D81+'1.3.sz.mell'!D81</f>
        <v>0</v>
      </c>
      <c r="E81" s="314">
        <f>'1.1.sz.mell '!E81+'1.2.sz.mell '!E81+'1.3.sz.mell'!E81</f>
        <v>0</v>
      </c>
    </row>
    <row r="82" spans="1:5" s="434" customFormat="1" ht="12" customHeight="1">
      <c r="A82" s="440" t="s">
        <v>333</v>
      </c>
      <c r="B82" s="436" t="s">
        <v>334</v>
      </c>
      <c r="C82" s="314">
        <f>'1.1.sz.mell '!C82+'1.2.sz.mell '!C82+'1.3.sz.mell'!C82</f>
        <v>0</v>
      </c>
      <c r="D82" s="314">
        <f>'1.1.sz.mell '!D82+'1.2.sz.mell '!D82+'1.3.sz.mell'!D82</f>
        <v>0</v>
      </c>
      <c r="E82" s="314">
        <f>'1.1.sz.mell '!E82+'1.2.sz.mell '!E82+'1.3.sz.mell'!E82</f>
        <v>0</v>
      </c>
    </row>
    <row r="83" spans="1:5" s="434" customFormat="1" ht="12" customHeight="1" thickBot="1">
      <c r="A83" s="441" t="s">
        <v>335</v>
      </c>
      <c r="B83" s="308" t="s">
        <v>336</v>
      </c>
      <c r="C83" s="587">
        <f>'1.1.sz.mell '!C83+'1.2.sz.mell '!C83+'1.3.sz.mell'!C83</f>
        <v>0</v>
      </c>
      <c r="D83" s="587">
        <f>'1.1.sz.mell '!D83+'1.2.sz.mell '!D83+'1.3.sz.mell'!D83</f>
        <v>0</v>
      </c>
      <c r="E83" s="587">
        <f>'1.1.sz.mell '!E83+'1.2.sz.mell '!E83+'1.3.sz.mell'!E83</f>
        <v>0</v>
      </c>
    </row>
    <row r="84" spans="1:5" s="434" customFormat="1" ht="12" customHeight="1" thickBot="1">
      <c r="A84" s="481" t="s">
        <v>337</v>
      </c>
      <c r="B84" s="306" t="s">
        <v>480</v>
      </c>
      <c r="C84" s="589">
        <f>'1.1.sz.mell '!C84+'1.2.sz.mell '!C84+'1.3.sz.mell'!C84</f>
        <v>0</v>
      </c>
      <c r="D84" s="589">
        <f>'1.1.sz.mell '!D84+'1.2.sz.mell '!D84+'1.3.sz.mell'!D84</f>
        <v>0</v>
      </c>
      <c r="E84" s="589">
        <f>'1.1.sz.mell '!E84+'1.2.sz.mell '!E84+'1.3.sz.mell'!E84</f>
        <v>0</v>
      </c>
    </row>
    <row r="85" spans="1:5" s="434" customFormat="1" ht="13.5" customHeight="1" thickBot="1">
      <c r="A85" s="481" t="s">
        <v>339</v>
      </c>
      <c r="B85" s="306" t="s">
        <v>338</v>
      </c>
      <c r="C85" s="589">
        <f>'1.1.sz.mell '!C85+'1.2.sz.mell '!C85+'1.3.sz.mell'!C85</f>
        <v>0</v>
      </c>
      <c r="D85" s="589">
        <f>'1.1.sz.mell '!D85+'1.2.sz.mell '!D85+'1.3.sz.mell'!D85</f>
        <v>0</v>
      </c>
      <c r="E85" s="589">
        <f>'1.1.sz.mell '!E85+'1.2.sz.mell '!E85+'1.3.sz.mell'!E85</f>
        <v>0</v>
      </c>
    </row>
    <row r="86" spans="1:6" s="434" customFormat="1" ht="15.75" customHeight="1" thickBot="1">
      <c r="A86" s="481" t="s">
        <v>351</v>
      </c>
      <c r="B86" s="442" t="s">
        <v>483</v>
      </c>
      <c r="C86" s="589">
        <f>'1.1.sz.mell '!C86+'1.2.sz.mell '!C86+'1.3.sz.mell'!C86</f>
        <v>88277985</v>
      </c>
      <c r="D86" s="589">
        <f>'1.1.sz.mell '!D86+'1.2.sz.mell '!D86+'1.3.sz.mell'!D86</f>
        <v>-365086</v>
      </c>
      <c r="E86" s="589">
        <f>'1.1.sz.mell '!E86+'1.2.sz.mell '!E86+'1.3.sz.mell'!E86</f>
        <v>87912899</v>
      </c>
      <c r="F86" s="527"/>
    </row>
    <row r="87" spans="1:5" s="434" customFormat="1" ht="16.5" customHeight="1" thickBot="1">
      <c r="A87" s="482" t="s">
        <v>482</v>
      </c>
      <c r="B87" s="443" t="s">
        <v>484</v>
      </c>
      <c r="C87" s="601">
        <f>'1.1.sz.mell '!C87+'1.2.sz.mell '!C87+'1.3.sz.mell'!C87</f>
        <v>136267557</v>
      </c>
      <c r="D87" s="601">
        <f>'1.1.sz.mell '!D87+'1.2.sz.mell '!D87+'1.3.sz.mell'!D87</f>
        <v>19435907</v>
      </c>
      <c r="E87" s="605">
        <f>'1.1.sz.mell '!E87+'1.2.sz.mell '!E87+'1.3.sz.mell'!E87</f>
        <v>155703464</v>
      </c>
    </row>
    <row r="88" spans="1:4" s="434" customFormat="1" ht="83.25" customHeight="1">
      <c r="A88" s="5"/>
      <c r="B88" s="6"/>
      <c r="C88" s="387"/>
      <c r="D88" s="604"/>
    </row>
    <row r="89" spans="1:5" ht="16.5" customHeight="1">
      <c r="A89" s="610" t="s">
        <v>48</v>
      </c>
      <c r="B89" s="610"/>
      <c r="C89" s="610"/>
      <c r="D89" s="610"/>
      <c r="E89" s="610"/>
    </row>
    <row r="90" spans="1:5" s="444" customFormat="1" ht="16.5" customHeight="1" thickBot="1">
      <c r="A90" s="614" t="s">
        <v>153</v>
      </c>
      <c r="B90" s="614"/>
      <c r="C90" s="615" t="str">
        <f>C2</f>
        <v>Forintban!</v>
      </c>
      <c r="D90" s="615"/>
      <c r="E90" s="615"/>
    </row>
    <row r="91" spans="1:5" ht="37.5" customHeight="1" thickBot="1">
      <c r="A91" s="23" t="s">
        <v>70</v>
      </c>
      <c r="B91" s="24" t="s">
        <v>49</v>
      </c>
      <c r="C91" s="40" t="str">
        <f>+C3</f>
        <v>2018. évi előirányzat</v>
      </c>
      <c r="D91" s="40" t="str">
        <f>+D3</f>
        <v>2.sz módosítás</v>
      </c>
      <c r="E91" s="40" t="str">
        <f>+E3</f>
        <v>2018 évi módosított előirányzat</v>
      </c>
    </row>
    <row r="92" spans="1:5" s="433" customFormat="1" ht="12" customHeight="1" thickBot="1">
      <c r="A92" s="32"/>
      <c r="B92" s="33" t="s">
        <v>498</v>
      </c>
      <c r="C92" s="34" t="s">
        <v>499</v>
      </c>
      <c r="D92" s="34" t="str">
        <f>D4</f>
        <v>C</v>
      </c>
      <c r="E92" s="34" t="str">
        <f>E4</f>
        <v>B+C=D</v>
      </c>
    </row>
    <row r="93" spans="1:5" ht="12" customHeight="1" thickBot="1">
      <c r="A93" s="22" t="s">
        <v>19</v>
      </c>
      <c r="B93" s="28" t="s">
        <v>442</v>
      </c>
      <c r="C93" s="310">
        <f>C94+C95+C96+C97+C98+C111</f>
        <v>68304032</v>
      </c>
      <c r="D93" s="310">
        <f>D94+D95+D96+D97+D98+D111</f>
        <v>8998058</v>
      </c>
      <c r="E93" s="310">
        <f>E94+E95+E96+E97+E98+E111</f>
        <v>77302090</v>
      </c>
    </row>
    <row r="94" spans="1:5" ht="12" customHeight="1">
      <c r="A94" s="17" t="s">
        <v>99</v>
      </c>
      <c r="B94" s="10" t="s">
        <v>50</v>
      </c>
      <c r="C94" s="589">
        <f>'1.1.sz.mell '!C94+'1.2.sz.mell '!C94+'1.3.sz.mell'!C94</f>
        <v>11061110</v>
      </c>
      <c r="D94" s="589">
        <f>'1.1.sz.mell '!D94+'1.2.sz.mell '!D94+'1.3.sz.mell'!D94</f>
        <v>5711472</v>
      </c>
      <c r="E94" s="589">
        <f>'1.1.sz.mell '!E94+'1.2.sz.mell '!E94+'1.3.sz.mell'!E94</f>
        <v>16772582</v>
      </c>
    </row>
    <row r="95" spans="1:5" ht="12" customHeight="1">
      <c r="A95" s="14" t="s">
        <v>100</v>
      </c>
      <c r="B95" s="8" t="s">
        <v>183</v>
      </c>
      <c r="C95" s="313">
        <f>'1.1.sz.mell '!C95+'1.2.sz.mell '!C95+'1.3.sz.mell'!C95</f>
        <v>2394068</v>
      </c>
      <c r="D95" s="313">
        <f>'1.1.sz.mell '!D95+'1.2.sz.mell '!D95+'1.3.sz.mell'!D95</f>
        <v>639235</v>
      </c>
      <c r="E95" s="313">
        <f>'1.1.sz.mell '!E95+'1.2.sz.mell '!E95+'1.3.sz.mell'!E95</f>
        <v>3033303</v>
      </c>
    </row>
    <row r="96" spans="1:5" ht="12" customHeight="1">
      <c r="A96" s="14" t="s">
        <v>101</v>
      </c>
      <c r="B96" s="8" t="s">
        <v>140</v>
      </c>
      <c r="C96" s="313">
        <f>'1.1.sz.mell '!C96+'1.2.sz.mell '!C96+'1.3.sz.mell'!C96</f>
        <v>25842188</v>
      </c>
      <c r="D96" s="313">
        <f>'1.1.sz.mell '!D96+'1.2.sz.mell '!D96+'1.3.sz.mell'!D96</f>
        <v>-491951</v>
      </c>
      <c r="E96" s="313">
        <f>'1.1.sz.mell '!E96+'1.2.sz.mell '!E96+'1.3.sz.mell'!E96</f>
        <v>25350237</v>
      </c>
    </row>
    <row r="97" spans="1:5" ht="12" customHeight="1">
      <c r="A97" s="14" t="s">
        <v>102</v>
      </c>
      <c r="B97" s="11" t="s">
        <v>184</v>
      </c>
      <c r="C97" s="587">
        <f>'1.1.sz.mell '!C97+'1.2.sz.mell '!C97+'1.3.sz.mell'!C97</f>
        <v>3784000</v>
      </c>
      <c r="D97" s="587">
        <f>'1.1.sz.mell '!D97+'1.2.sz.mell '!D97+'1.3.sz.mell'!D97</f>
        <v>352360</v>
      </c>
      <c r="E97" s="587">
        <f>'1.1.sz.mell '!E97+'1.2.sz.mell '!E97+'1.3.sz.mell'!E97</f>
        <v>4136360</v>
      </c>
    </row>
    <row r="98" spans="1:5" ht="12" customHeight="1">
      <c r="A98" s="14" t="s">
        <v>112</v>
      </c>
      <c r="B98" s="19" t="s">
        <v>185</v>
      </c>
      <c r="C98" s="315">
        <f>'1.1.sz.mell '!C98+'1.2.sz.mell '!C98+'1.3.sz.mell'!C98</f>
        <v>3085653</v>
      </c>
      <c r="D98" s="315">
        <f>'1.1.sz.mell '!D98+'1.2.sz.mell '!D98+'1.3.sz.mell'!D98</f>
        <v>4563300</v>
      </c>
      <c r="E98" s="315">
        <f>'1.1.sz.mell '!E98+'1.2.sz.mell '!E98+'1.3.sz.mell'!E98</f>
        <v>7648953</v>
      </c>
    </row>
    <row r="99" spans="1:5" ht="12" customHeight="1">
      <c r="A99" s="14" t="s">
        <v>103</v>
      </c>
      <c r="B99" s="8" t="s">
        <v>447</v>
      </c>
      <c r="C99" s="315">
        <f>'1.1.sz.mell '!C99+'1.2.sz.mell '!C99+'1.3.sz.mell'!C99</f>
        <v>0</v>
      </c>
      <c r="D99" s="315">
        <f>'1.1.sz.mell '!D99+'1.2.sz.mell '!D99+'1.3.sz.mell'!D99</f>
        <v>0</v>
      </c>
      <c r="E99" s="315">
        <f>'1.1.sz.mell '!E99+'1.2.sz.mell '!E99+'1.3.sz.mell'!E99</f>
        <v>0</v>
      </c>
    </row>
    <row r="100" spans="1:5" ht="12" customHeight="1">
      <c r="A100" s="14" t="s">
        <v>104</v>
      </c>
      <c r="B100" s="150" t="s">
        <v>446</v>
      </c>
      <c r="C100" s="315">
        <f>'1.1.sz.mell '!C100+'1.2.sz.mell '!C100+'1.3.sz.mell'!C100</f>
        <v>0</v>
      </c>
      <c r="D100" s="315">
        <f>'1.1.sz.mell '!D100+'1.2.sz.mell '!D100+'1.3.sz.mell'!D100</f>
        <v>0</v>
      </c>
      <c r="E100" s="315">
        <f>'1.1.sz.mell '!E100+'1.2.sz.mell '!E100+'1.3.sz.mell'!E100</f>
        <v>0</v>
      </c>
    </row>
    <row r="101" spans="1:5" ht="12" customHeight="1">
      <c r="A101" s="14" t="s">
        <v>113</v>
      </c>
      <c r="B101" s="150" t="s">
        <v>445</v>
      </c>
      <c r="C101" s="315">
        <f>'1.1.sz.mell '!C101+'1.2.sz.mell '!C101+'1.3.sz.mell'!C101</f>
        <v>0</v>
      </c>
      <c r="D101" s="315">
        <f>'1.1.sz.mell '!D101+'1.2.sz.mell '!D101+'1.3.sz.mell'!D101</f>
        <v>0</v>
      </c>
      <c r="E101" s="315">
        <f>'1.1.sz.mell '!E101+'1.2.sz.mell '!E101+'1.3.sz.mell'!E101</f>
        <v>0</v>
      </c>
    </row>
    <row r="102" spans="1:5" ht="12" customHeight="1">
      <c r="A102" s="14" t="s">
        <v>114</v>
      </c>
      <c r="B102" s="148" t="s">
        <v>354</v>
      </c>
      <c r="C102" s="315">
        <f>'1.1.sz.mell '!C102+'1.2.sz.mell '!C102+'1.3.sz.mell'!C102</f>
        <v>0</v>
      </c>
      <c r="D102" s="315">
        <f>'1.1.sz.mell '!D102+'1.2.sz.mell '!D102+'1.3.sz.mell'!D102</f>
        <v>0</v>
      </c>
      <c r="E102" s="315">
        <f>'1.1.sz.mell '!E102+'1.2.sz.mell '!E102+'1.3.sz.mell'!E102</f>
        <v>0</v>
      </c>
    </row>
    <row r="103" spans="1:5" ht="12" customHeight="1">
      <c r="A103" s="14" t="s">
        <v>115</v>
      </c>
      <c r="B103" s="149" t="s">
        <v>355</v>
      </c>
      <c r="C103" s="315">
        <f>'1.1.sz.mell '!C103+'1.2.sz.mell '!C103+'1.3.sz.mell'!C103</f>
        <v>2030653</v>
      </c>
      <c r="D103" s="315">
        <f>'1.1.sz.mell '!D103+'1.2.sz.mell '!D103+'1.3.sz.mell'!D103</f>
        <v>0</v>
      </c>
      <c r="E103" s="315">
        <f>'1.1.sz.mell '!E103+'1.2.sz.mell '!E103+'1.3.sz.mell'!E103</f>
        <v>2030653</v>
      </c>
    </row>
    <row r="104" spans="1:5" ht="12" customHeight="1">
      <c r="A104" s="14" t="s">
        <v>116</v>
      </c>
      <c r="B104" s="149" t="s">
        <v>356</v>
      </c>
      <c r="C104" s="315">
        <f>'1.1.sz.mell '!C104+'1.2.sz.mell '!C104+'1.3.sz.mell'!C104</f>
        <v>0</v>
      </c>
      <c r="D104" s="315">
        <f>'1.1.sz.mell '!D104+'1.2.sz.mell '!D104+'1.3.sz.mell'!D104</f>
        <v>0</v>
      </c>
      <c r="E104" s="315">
        <f>'1.1.sz.mell '!E104+'1.2.sz.mell '!E104+'1.3.sz.mell'!E104</f>
        <v>0</v>
      </c>
    </row>
    <row r="105" spans="1:5" ht="12" customHeight="1">
      <c r="A105" s="14" t="s">
        <v>118</v>
      </c>
      <c r="B105" s="148" t="s">
        <v>357</v>
      </c>
      <c r="C105" s="315">
        <f>'1.1.sz.mell '!C105+'1.2.sz.mell '!C105+'1.3.sz.mell'!C105</f>
        <v>0</v>
      </c>
      <c r="D105" s="315">
        <f>'1.1.sz.mell '!D105+'1.2.sz.mell '!D105+'1.3.sz.mell'!D105</f>
        <v>0</v>
      </c>
      <c r="E105" s="315">
        <f>'1.1.sz.mell '!E105+'1.2.sz.mell '!E105+'1.3.sz.mell'!E105</f>
        <v>0</v>
      </c>
    </row>
    <row r="106" spans="1:5" ht="12" customHeight="1">
      <c r="A106" s="14" t="s">
        <v>186</v>
      </c>
      <c r="B106" s="148" t="s">
        <v>358</v>
      </c>
      <c r="C106" s="315">
        <f>'1.1.sz.mell '!C106+'1.2.sz.mell '!C106+'1.3.sz.mell'!C106</f>
        <v>0</v>
      </c>
      <c r="D106" s="315">
        <f>'1.1.sz.mell '!D106+'1.2.sz.mell '!D106+'1.3.sz.mell'!D106</f>
        <v>0</v>
      </c>
      <c r="E106" s="315">
        <f>'1.1.sz.mell '!E106+'1.2.sz.mell '!E106+'1.3.sz.mell'!E106</f>
        <v>0</v>
      </c>
    </row>
    <row r="107" spans="1:5" ht="12" customHeight="1">
      <c r="A107" s="14" t="s">
        <v>352</v>
      </c>
      <c r="B107" s="149" t="s">
        <v>359</v>
      </c>
      <c r="C107" s="315">
        <f>'1.1.sz.mell '!C107+'1.2.sz.mell '!C107+'1.3.sz.mell'!C107</f>
        <v>0</v>
      </c>
      <c r="D107" s="315">
        <f>'1.1.sz.mell '!D107+'1.2.sz.mell '!D107+'1.3.sz.mell'!D107</f>
        <v>0</v>
      </c>
      <c r="E107" s="315">
        <f>'1.1.sz.mell '!E107+'1.2.sz.mell '!E107+'1.3.sz.mell'!E107</f>
        <v>0</v>
      </c>
    </row>
    <row r="108" spans="1:5" ht="12" customHeight="1">
      <c r="A108" s="13" t="s">
        <v>353</v>
      </c>
      <c r="B108" s="150" t="s">
        <v>360</v>
      </c>
      <c r="C108" s="315">
        <f>'1.1.sz.mell '!C108+'1.2.sz.mell '!C108+'1.3.sz.mell'!C108</f>
        <v>0</v>
      </c>
      <c r="D108" s="315">
        <f>'1.1.sz.mell '!D108+'1.2.sz.mell '!D108+'1.3.sz.mell'!D108</f>
        <v>0</v>
      </c>
      <c r="E108" s="315">
        <f>'1.1.sz.mell '!E108+'1.2.sz.mell '!E108+'1.3.sz.mell'!E108</f>
        <v>0</v>
      </c>
    </row>
    <row r="109" spans="1:5" ht="12" customHeight="1">
      <c r="A109" s="14" t="s">
        <v>443</v>
      </c>
      <c r="B109" s="150" t="s">
        <v>361</v>
      </c>
      <c r="C109" s="315">
        <f>'1.1.sz.mell '!C109+'1.2.sz.mell '!C109+'1.3.sz.mell'!C109</f>
        <v>0</v>
      </c>
      <c r="D109" s="315">
        <f>'1.1.sz.mell '!D109+'1.2.sz.mell '!D109+'1.3.sz.mell'!D109</f>
        <v>0</v>
      </c>
      <c r="E109" s="315">
        <f>'1.1.sz.mell '!E109+'1.2.sz.mell '!E109+'1.3.sz.mell'!E109</f>
        <v>0</v>
      </c>
    </row>
    <row r="110" spans="1:5" ht="12" customHeight="1">
      <c r="A110" s="16" t="s">
        <v>444</v>
      </c>
      <c r="B110" s="150" t="s">
        <v>362</v>
      </c>
      <c r="C110" s="315">
        <f>'1.1.sz.mell '!C110+'1.2.sz.mell '!C110+'1.3.sz.mell'!C110</f>
        <v>1055000</v>
      </c>
      <c r="D110" s="315">
        <f>'1.1.sz.mell '!D110+'1.2.sz.mell '!D110+'1.3.sz.mell'!D110</f>
        <v>4563300</v>
      </c>
      <c r="E110" s="315">
        <f>'1.1.sz.mell '!E110+'1.2.sz.mell '!E110+'1.3.sz.mell'!E110</f>
        <v>5618300</v>
      </c>
    </row>
    <row r="111" spans="1:5" ht="12" customHeight="1">
      <c r="A111" s="14" t="s">
        <v>448</v>
      </c>
      <c r="B111" s="11" t="s">
        <v>51</v>
      </c>
      <c r="C111" s="313">
        <f>'1.1.sz.mell '!C111+'1.2.sz.mell '!C111+'1.3.sz.mell'!C111</f>
        <v>22137013</v>
      </c>
      <c r="D111" s="313">
        <f>'1.1.sz.mell '!D111+'1.2.sz.mell '!D111+'1.3.sz.mell'!D111</f>
        <v>-1776358</v>
      </c>
      <c r="E111" s="313">
        <f>'1.1.sz.mell '!E111+'1.2.sz.mell '!E111+'1.3.sz.mell'!E111</f>
        <v>20360655</v>
      </c>
    </row>
    <row r="112" spans="1:5" ht="12" customHeight="1">
      <c r="A112" s="14" t="s">
        <v>449</v>
      </c>
      <c r="B112" s="8" t="s">
        <v>451</v>
      </c>
      <c r="C112" s="587">
        <f>'1.1.sz.mell '!C112+'1.2.sz.mell '!C112+'1.3.sz.mell'!C112</f>
        <v>1124276</v>
      </c>
      <c r="D112" s="587">
        <f>'1.1.sz.mell '!D112+'1.2.sz.mell '!D112+'1.3.sz.mell'!D112</f>
        <v>-276358</v>
      </c>
      <c r="E112" s="587">
        <f>'1.1.sz.mell '!E112+'1.2.sz.mell '!E112+'1.3.sz.mell'!E112</f>
        <v>847918</v>
      </c>
    </row>
    <row r="113" spans="1:5" ht="12" customHeight="1" thickBot="1">
      <c r="A113" s="18" t="s">
        <v>450</v>
      </c>
      <c r="B113" s="503" t="s">
        <v>452</v>
      </c>
      <c r="C113" s="319">
        <f>'1.1.sz.mell '!C113+'1.2.sz.mell '!C113+'1.3.sz.mell'!C113</f>
        <v>21012737</v>
      </c>
      <c r="D113" s="319">
        <f>'1.1.sz.mell '!D113+'1.2.sz.mell '!D113+'1.3.sz.mell'!D113</f>
        <v>-1500000</v>
      </c>
      <c r="E113" s="319">
        <f>'1.1.sz.mell '!E113+'1.2.sz.mell '!E113+'1.3.sz.mell'!E113</f>
        <v>19512737</v>
      </c>
    </row>
    <row r="114" spans="1:5" ht="12" customHeight="1" thickBot="1">
      <c r="A114" s="500" t="s">
        <v>20</v>
      </c>
      <c r="B114" s="501" t="s">
        <v>363</v>
      </c>
      <c r="C114" s="312">
        <f>'1.1.sz.mell '!C114+'1.2.sz.mell '!C114+'1.3.sz.mell'!C114</f>
        <v>66972156</v>
      </c>
      <c r="D114" s="312">
        <f>'1.1.sz.mell '!D114+'1.2.sz.mell '!D114+'1.3.sz.mell'!D114</f>
        <v>10437849</v>
      </c>
      <c r="E114" s="312">
        <f>'1.1.sz.mell '!E114+'1.2.sz.mell '!E114+'1.3.sz.mell'!E114</f>
        <v>77410005</v>
      </c>
    </row>
    <row r="115" spans="1:5" ht="12" customHeight="1">
      <c r="A115" s="15" t="s">
        <v>105</v>
      </c>
      <c r="B115" s="8" t="s">
        <v>232</v>
      </c>
      <c r="C115" s="312">
        <f>'1.1.sz.mell '!C115+'1.2.sz.mell '!C115+'1.3.sz.mell'!C115</f>
        <v>66972156</v>
      </c>
      <c r="D115" s="312">
        <f>'1.1.sz.mell '!D115+'1.2.sz.mell '!D115+'1.3.sz.mell'!D115</f>
        <v>442615</v>
      </c>
      <c r="E115" s="312">
        <f>'1.1.sz.mell '!E115+'1.2.sz.mell '!E115+'1.3.sz.mell'!E115</f>
        <v>67414771</v>
      </c>
    </row>
    <row r="116" spans="1:5" ht="12" customHeight="1">
      <c r="A116" s="15" t="s">
        <v>106</v>
      </c>
      <c r="B116" s="12" t="s">
        <v>367</v>
      </c>
      <c r="C116" s="313">
        <f>'1.1.sz.mell '!C116+'1.2.sz.mell '!C116+'1.3.sz.mell'!C116</f>
        <v>63775156</v>
      </c>
      <c r="D116" s="313">
        <f>'1.1.sz.mell '!D116+'1.2.sz.mell '!D116+'1.3.sz.mell'!D116</f>
        <v>0</v>
      </c>
      <c r="E116" s="313">
        <f>'1.1.sz.mell '!E116+'1.2.sz.mell '!E116+'1.3.sz.mell'!E116</f>
        <v>63775156</v>
      </c>
    </row>
    <row r="117" spans="1:5" ht="12" customHeight="1">
      <c r="A117" s="15" t="s">
        <v>107</v>
      </c>
      <c r="B117" s="12" t="s">
        <v>187</v>
      </c>
      <c r="C117" s="313">
        <f>'1.1.sz.mell '!C117+'1.2.sz.mell '!C117+'1.3.sz.mell'!C117</f>
        <v>0</v>
      </c>
      <c r="D117" s="313">
        <f>'1.1.sz.mell '!D117+'1.2.sz.mell '!D117+'1.3.sz.mell'!D117</f>
        <v>9995234</v>
      </c>
      <c r="E117" s="313">
        <f>'1.1.sz.mell '!E117+'1.2.sz.mell '!E117+'1.3.sz.mell'!E117</f>
        <v>9995234</v>
      </c>
    </row>
    <row r="118" spans="1:5" ht="12" customHeight="1">
      <c r="A118" s="15" t="s">
        <v>108</v>
      </c>
      <c r="B118" s="12" t="s">
        <v>368</v>
      </c>
      <c r="C118" s="587">
        <f>'1.1.sz.mell '!C118+'1.2.sz.mell '!C118+'1.3.sz.mell'!C118</f>
        <v>0</v>
      </c>
      <c r="D118" s="587">
        <f>'1.1.sz.mell '!D118+'1.2.sz.mell '!D118+'1.3.sz.mell'!D118</f>
        <v>0</v>
      </c>
      <c r="E118" s="587">
        <f>'1.1.sz.mell '!E118+'1.2.sz.mell '!E118+'1.3.sz.mell'!E118</f>
        <v>0</v>
      </c>
    </row>
    <row r="119" spans="1:5" ht="12" customHeight="1">
      <c r="A119" s="15" t="s">
        <v>109</v>
      </c>
      <c r="B119" s="308" t="s">
        <v>583</v>
      </c>
      <c r="C119" s="315">
        <f>'1.1.sz.mell '!C119+'1.2.sz.mell '!C119+'1.3.sz.mell'!C119</f>
        <v>0</v>
      </c>
      <c r="D119" s="315">
        <f>'1.1.sz.mell '!D119+'1.2.sz.mell '!D119+'1.3.sz.mell'!D119</f>
        <v>0</v>
      </c>
      <c r="E119" s="315">
        <f>'1.1.sz.mell '!E119+'1.2.sz.mell '!E119+'1.3.sz.mell'!E119</f>
        <v>0</v>
      </c>
    </row>
    <row r="120" spans="1:5" ht="12" customHeight="1">
      <c r="A120" s="15" t="s">
        <v>117</v>
      </c>
      <c r="B120" s="307" t="s">
        <v>433</v>
      </c>
      <c r="C120" s="313">
        <f>'1.1.sz.mell '!C120+'1.2.sz.mell '!C120+'1.3.sz.mell'!C120</f>
        <v>0</v>
      </c>
      <c r="D120" s="313">
        <f>'1.1.sz.mell '!D120+'1.2.sz.mell '!D120+'1.3.sz.mell'!D120</f>
        <v>0</v>
      </c>
      <c r="E120" s="313">
        <f>'1.1.sz.mell '!E120+'1.2.sz.mell '!E120+'1.3.sz.mell'!E120</f>
        <v>0</v>
      </c>
    </row>
    <row r="121" spans="1:5" ht="12" customHeight="1">
      <c r="A121" s="15" t="s">
        <v>119</v>
      </c>
      <c r="B121" s="431" t="s">
        <v>373</v>
      </c>
      <c r="C121" s="587">
        <f>'1.1.sz.mell '!C121+'1.2.sz.mell '!C121+'1.3.sz.mell'!C121</f>
        <v>0</v>
      </c>
      <c r="D121" s="587">
        <f>'1.1.sz.mell '!D121+'1.2.sz.mell '!D121+'1.3.sz.mell'!D121</f>
        <v>0</v>
      </c>
      <c r="E121" s="587">
        <f>'1.1.sz.mell '!E121+'1.2.sz.mell '!E121+'1.3.sz.mell'!E121</f>
        <v>0</v>
      </c>
    </row>
    <row r="122" spans="1:5" ht="15.75">
      <c r="A122" s="15" t="s">
        <v>188</v>
      </c>
      <c r="B122" s="149" t="s">
        <v>356</v>
      </c>
      <c r="C122" s="313">
        <f>'1.1.sz.mell '!C122+'1.2.sz.mell '!C122+'1.3.sz.mell'!C122</f>
        <v>0</v>
      </c>
      <c r="D122" s="313">
        <f>'1.1.sz.mell '!D122+'1.2.sz.mell '!D122+'1.3.sz.mell'!D122</f>
        <v>0</v>
      </c>
      <c r="E122" s="313">
        <f>'1.1.sz.mell '!E122+'1.2.sz.mell '!E122+'1.3.sz.mell'!E122</f>
        <v>0</v>
      </c>
    </row>
    <row r="123" spans="1:5" ht="12" customHeight="1">
      <c r="A123" s="15" t="s">
        <v>189</v>
      </c>
      <c r="B123" s="149" t="s">
        <v>372</v>
      </c>
      <c r="C123" s="313">
        <f>'1.1.sz.mell '!C123+'1.2.sz.mell '!C123+'1.3.sz.mell'!C123</f>
        <v>0</v>
      </c>
      <c r="D123" s="313">
        <f>'1.1.sz.mell '!D123+'1.2.sz.mell '!D123+'1.3.sz.mell'!D123</f>
        <v>0</v>
      </c>
      <c r="E123" s="313">
        <f>'1.1.sz.mell '!E123+'1.2.sz.mell '!E123+'1.3.sz.mell'!E123</f>
        <v>0</v>
      </c>
    </row>
    <row r="124" spans="1:5" ht="12" customHeight="1">
      <c r="A124" s="15" t="s">
        <v>190</v>
      </c>
      <c r="B124" s="149" t="s">
        <v>371</v>
      </c>
      <c r="C124" s="313">
        <f>'1.1.sz.mell '!C124+'1.2.sz.mell '!C124+'1.3.sz.mell'!C124</f>
        <v>0</v>
      </c>
      <c r="D124" s="313">
        <f>'1.1.sz.mell '!D124+'1.2.sz.mell '!D124+'1.3.sz.mell'!D124</f>
        <v>0</v>
      </c>
      <c r="E124" s="313">
        <f>'1.1.sz.mell '!E124+'1.2.sz.mell '!E124+'1.3.sz.mell'!E124</f>
        <v>0</v>
      </c>
    </row>
    <row r="125" spans="1:5" ht="12" customHeight="1">
      <c r="A125" s="15" t="s">
        <v>364</v>
      </c>
      <c r="B125" s="149" t="s">
        <v>359</v>
      </c>
      <c r="C125" s="313">
        <f>'1.1.sz.mell '!C125+'1.2.sz.mell '!C125+'1.3.sz.mell'!C125</f>
        <v>0</v>
      </c>
      <c r="D125" s="313">
        <f>'1.1.sz.mell '!D125+'1.2.sz.mell '!D125+'1.3.sz.mell'!D125</f>
        <v>0</v>
      </c>
      <c r="E125" s="313">
        <f>'1.1.sz.mell '!E125+'1.2.sz.mell '!E125+'1.3.sz.mell'!E125</f>
        <v>0</v>
      </c>
    </row>
    <row r="126" spans="1:5" ht="12" customHeight="1">
      <c r="A126" s="15" t="s">
        <v>365</v>
      </c>
      <c r="B126" s="149" t="s">
        <v>370</v>
      </c>
      <c r="C126" s="313">
        <f>'1.1.sz.mell '!C126+'1.2.sz.mell '!C126+'1.3.sz.mell'!C126</f>
        <v>0</v>
      </c>
      <c r="D126" s="313">
        <f>'1.1.sz.mell '!D126+'1.2.sz.mell '!D126+'1.3.sz.mell'!D126</f>
        <v>0</v>
      </c>
      <c r="E126" s="313">
        <f>'1.1.sz.mell '!E126+'1.2.sz.mell '!E126+'1.3.sz.mell'!E126</f>
        <v>0</v>
      </c>
    </row>
    <row r="127" spans="1:5" ht="16.5" thickBot="1">
      <c r="A127" s="13" t="s">
        <v>366</v>
      </c>
      <c r="B127" s="149" t="s">
        <v>369</v>
      </c>
      <c r="C127" s="314">
        <f>'1.1.sz.mell '!C127+'1.2.sz.mell '!C127+'1.3.sz.mell'!C127</f>
        <v>0</v>
      </c>
      <c r="D127" s="314">
        <f>'1.1.sz.mell '!D127+'1.2.sz.mell '!D127+'1.3.sz.mell'!D127</f>
        <v>0</v>
      </c>
      <c r="E127" s="314">
        <f>'1.1.sz.mell '!E127+'1.2.sz.mell '!E127+'1.3.sz.mell'!E127</f>
        <v>0</v>
      </c>
    </row>
    <row r="128" spans="1:5" ht="12" customHeight="1" thickBot="1">
      <c r="A128" s="20" t="s">
        <v>21</v>
      </c>
      <c r="B128" s="130" t="s">
        <v>453</v>
      </c>
      <c r="C128" s="312">
        <f>'1.1.sz.mell '!C128+'1.2.sz.mell '!C128+'1.3.sz.mell'!C128</f>
        <v>135276188</v>
      </c>
      <c r="D128" s="312">
        <f>'1.1.sz.mell '!D128+'1.2.sz.mell '!D128+'1.3.sz.mell'!D128</f>
        <v>19435907</v>
      </c>
      <c r="E128" s="312">
        <f>'1.1.sz.mell '!E128+'1.2.sz.mell '!E128+'1.3.sz.mell'!E128</f>
        <v>154712095</v>
      </c>
    </row>
    <row r="129" spans="1:5" ht="12" customHeight="1" thickBot="1">
      <c r="A129" s="20" t="s">
        <v>22</v>
      </c>
      <c r="B129" s="130" t="s">
        <v>454</v>
      </c>
      <c r="C129" s="312">
        <f>'1.1.sz.mell '!C129+'1.2.sz.mell '!C129+'1.3.sz.mell'!C129</f>
        <v>0</v>
      </c>
      <c r="D129" s="312">
        <f>'1.1.sz.mell '!D129+'1.2.sz.mell '!D129+'1.3.sz.mell'!D129</f>
        <v>0</v>
      </c>
      <c r="E129" s="312">
        <f>'1.1.sz.mell '!E129+'1.2.sz.mell '!E129+'1.3.sz.mell'!E129</f>
        <v>0</v>
      </c>
    </row>
    <row r="130" spans="1:5" ht="12" customHeight="1">
      <c r="A130" s="15" t="s">
        <v>271</v>
      </c>
      <c r="B130" s="12" t="s">
        <v>461</v>
      </c>
      <c r="C130" s="312">
        <f>'1.1.sz.mell '!C130+'1.2.sz.mell '!C130+'1.3.sz.mell'!C130</f>
        <v>0</v>
      </c>
      <c r="D130" s="312">
        <f>'1.1.sz.mell '!D130+'1.2.sz.mell '!D130+'1.3.sz.mell'!D130</f>
        <v>0</v>
      </c>
      <c r="E130" s="312">
        <f>'1.1.sz.mell '!E130+'1.2.sz.mell '!E130+'1.3.sz.mell'!E130</f>
        <v>0</v>
      </c>
    </row>
    <row r="131" spans="1:5" ht="12" customHeight="1">
      <c r="A131" s="15" t="s">
        <v>272</v>
      </c>
      <c r="B131" s="12" t="s">
        <v>462</v>
      </c>
      <c r="C131" s="313">
        <f>'1.1.sz.mell '!C131+'1.2.sz.mell '!C131+'1.3.sz.mell'!C131</f>
        <v>0</v>
      </c>
      <c r="D131" s="313">
        <f>'1.1.sz.mell '!D131+'1.2.sz.mell '!D131+'1.3.sz.mell'!D131</f>
        <v>0</v>
      </c>
      <c r="E131" s="313">
        <f>'1.1.sz.mell '!E131+'1.2.sz.mell '!E131+'1.3.sz.mell'!E131</f>
        <v>0</v>
      </c>
    </row>
    <row r="132" spans="1:5" ht="12" customHeight="1" thickBot="1">
      <c r="A132" s="13" t="s">
        <v>273</v>
      </c>
      <c r="B132" s="12" t="s">
        <v>463</v>
      </c>
      <c r="C132" s="314">
        <f>'1.1.sz.mell '!C132+'1.2.sz.mell '!C132+'1.3.sz.mell'!C132</f>
        <v>0</v>
      </c>
      <c r="D132" s="314">
        <f>'1.1.sz.mell '!D132+'1.2.sz.mell '!D132+'1.3.sz.mell'!D132</f>
        <v>0</v>
      </c>
      <c r="E132" s="314">
        <f>'1.1.sz.mell '!E132+'1.2.sz.mell '!E132+'1.3.sz.mell'!E132</f>
        <v>0</v>
      </c>
    </row>
    <row r="133" spans="1:5" ht="12" customHeight="1" thickBot="1">
      <c r="A133" s="20" t="s">
        <v>23</v>
      </c>
      <c r="B133" s="130" t="s">
        <v>455</v>
      </c>
      <c r="C133" s="312">
        <f>'1.1.sz.mell '!C133+'1.2.sz.mell '!C133+'1.3.sz.mell'!C133</f>
        <v>0</v>
      </c>
      <c r="D133" s="312">
        <f>'1.1.sz.mell '!D133+'1.2.sz.mell '!D133+'1.3.sz.mell'!D133</f>
        <v>0</v>
      </c>
      <c r="E133" s="312">
        <f>'1.1.sz.mell '!E133+'1.2.sz.mell '!E133+'1.3.sz.mell'!E133</f>
        <v>0</v>
      </c>
    </row>
    <row r="134" spans="1:5" ht="12" customHeight="1">
      <c r="A134" s="15" t="s">
        <v>92</v>
      </c>
      <c r="B134" s="9" t="s">
        <v>464</v>
      </c>
      <c r="C134" s="312">
        <f>'1.1.sz.mell '!C134+'1.2.sz.mell '!C134+'1.3.sz.mell'!C134</f>
        <v>0</v>
      </c>
      <c r="D134" s="312">
        <f>'1.1.sz.mell '!D134+'1.2.sz.mell '!D134+'1.3.sz.mell'!D134</f>
        <v>0</v>
      </c>
      <c r="E134" s="312">
        <f>'1.1.sz.mell '!E134+'1.2.sz.mell '!E134+'1.3.sz.mell'!E134</f>
        <v>0</v>
      </c>
    </row>
    <row r="135" spans="1:5" ht="12" customHeight="1">
      <c r="A135" s="15" t="s">
        <v>93</v>
      </c>
      <c r="B135" s="9" t="s">
        <v>456</v>
      </c>
      <c r="C135" s="313">
        <f>'1.1.sz.mell '!C135+'1.2.sz.mell '!C135+'1.3.sz.mell'!C135</f>
        <v>0</v>
      </c>
      <c r="D135" s="313">
        <f>'1.1.sz.mell '!D135+'1.2.sz.mell '!D135+'1.3.sz.mell'!D135</f>
        <v>0</v>
      </c>
      <c r="E135" s="313">
        <f>'1.1.sz.mell '!E135+'1.2.sz.mell '!E135+'1.3.sz.mell'!E135</f>
        <v>0</v>
      </c>
    </row>
    <row r="136" spans="1:5" ht="12" customHeight="1">
      <c r="A136" s="15" t="s">
        <v>94</v>
      </c>
      <c r="B136" s="9" t="s">
        <v>457</v>
      </c>
      <c r="C136" s="587">
        <f>'1.1.sz.mell '!C136+'1.2.sz.mell '!C136+'1.3.sz.mell'!C136</f>
        <v>0</v>
      </c>
      <c r="D136" s="587">
        <f>'1.1.sz.mell '!D136+'1.2.sz.mell '!D136+'1.3.sz.mell'!D136</f>
        <v>0</v>
      </c>
      <c r="E136" s="587">
        <f>'1.1.sz.mell '!E136+'1.2.sz.mell '!E136+'1.3.sz.mell'!E136</f>
        <v>0</v>
      </c>
    </row>
    <row r="137" spans="1:5" ht="12" customHeight="1">
      <c r="A137" s="15" t="s">
        <v>175</v>
      </c>
      <c r="B137" s="9" t="s">
        <v>458</v>
      </c>
      <c r="C137" s="313">
        <f>'1.1.sz.mell '!C137+'1.2.sz.mell '!C137+'1.3.sz.mell'!C137</f>
        <v>0</v>
      </c>
      <c r="D137" s="313">
        <f>'1.1.sz.mell '!D137+'1.2.sz.mell '!D137+'1.3.sz.mell'!D137</f>
        <v>0</v>
      </c>
      <c r="E137" s="313">
        <f>'1.1.sz.mell '!E137+'1.2.sz.mell '!E137+'1.3.sz.mell'!E137</f>
        <v>0</v>
      </c>
    </row>
    <row r="138" spans="1:5" ht="12" customHeight="1">
      <c r="A138" s="15" t="s">
        <v>176</v>
      </c>
      <c r="B138" s="9" t="s">
        <v>459</v>
      </c>
      <c r="C138" s="587">
        <f>'1.1.sz.mell '!C138+'1.2.sz.mell '!C138+'1.3.sz.mell'!C138</f>
        <v>0</v>
      </c>
      <c r="D138" s="587">
        <f>'1.1.sz.mell '!D138+'1.2.sz.mell '!D138+'1.3.sz.mell'!D138</f>
        <v>0</v>
      </c>
      <c r="E138" s="587">
        <f>'1.1.sz.mell '!E138+'1.2.sz.mell '!E138+'1.3.sz.mell'!E138</f>
        <v>0</v>
      </c>
    </row>
    <row r="139" spans="1:5" ht="12" customHeight="1" thickBot="1">
      <c r="A139" s="13" t="s">
        <v>177</v>
      </c>
      <c r="B139" s="9" t="s">
        <v>460</v>
      </c>
      <c r="C139" s="319">
        <f>'1.1.sz.mell '!C139+'1.2.sz.mell '!C139+'1.3.sz.mell'!C139</f>
        <v>0</v>
      </c>
      <c r="D139" s="319">
        <f>'1.1.sz.mell '!D139+'1.2.sz.mell '!D139+'1.3.sz.mell'!D139</f>
        <v>0</v>
      </c>
      <c r="E139" s="319">
        <f>'1.1.sz.mell '!E139+'1.2.sz.mell '!E139+'1.3.sz.mell'!E139</f>
        <v>0</v>
      </c>
    </row>
    <row r="140" spans="1:5" ht="12" customHeight="1" thickBot="1">
      <c r="A140" s="20" t="s">
        <v>24</v>
      </c>
      <c r="B140" s="130" t="s">
        <v>468</v>
      </c>
      <c r="C140" s="312">
        <f>'1.1.sz.mell '!C140+'1.2.sz.mell '!C140+'1.3.sz.mell'!C140</f>
        <v>991369</v>
      </c>
      <c r="D140" s="312">
        <f>'1.1.sz.mell '!D140+'1.2.sz.mell '!D140+'1.3.sz.mell'!D140</f>
        <v>0</v>
      </c>
      <c r="E140" s="312">
        <f>'1.1.sz.mell '!E140+'1.2.sz.mell '!E140+'1.3.sz.mell'!E140</f>
        <v>991369</v>
      </c>
    </row>
    <row r="141" spans="1:5" ht="12" customHeight="1">
      <c r="A141" s="15" t="s">
        <v>95</v>
      </c>
      <c r="B141" s="9" t="s">
        <v>374</v>
      </c>
      <c r="C141" s="589">
        <f>'1.1.sz.mell '!C141+'1.2.sz.mell '!C141+'1.3.sz.mell'!C141</f>
        <v>0</v>
      </c>
      <c r="D141" s="589">
        <f>'1.1.sz.mell '!D141+'1.2.sz.mell '!D141+'1.3.sz.mell'!D141</f>
        <v>0</v>
      </c>
      <c r="E141" s="589">
        <f>'1.1.sz.mell '!E141+'1.2.sz.mell '!E141+'1.3.sz.mell'!E141</f>
        <v>0</v>
      </c>
    </row>
    <row r="142" spans="1:5" ht="12" customHeight="1">
      <c r="A142" s="15" t="s">
        <v>96</v>
      </c>
      <c r="B142" s="9" t="s">
        <v>375</v>
      </c>
      <c r="C142" s="315">
        <f>'1.1.sz.mell '!C142+'1.2.sz.mell '!C142+'1.3.sz.mell'!C142</f>
        <v>991369</v>
      </c>
      <c r="D142" s="315">
        <f>'1.1.sz.mell '!D142+'1.2.sz.mell '!D142+'1.3.sz.mell'!D142</f>
        <v>0</v>
      </c>
      <c r="E142" s="315">
        <f>'1.1.sz.mell '!E142+'1.2.sz.mell '!E142+'1.3.sz.mell'!E142</f>
        <v>991369</v>
      </c>
    </row>
    <row r="143" spans="1:5" ht="12" customHeight="1">
      <c r="A143" s="15" t="s">
        <v>291</v>
      </c>
      <c r="B143" s="9" t="s">
        <v>469</v>
      </c>
      <c r="C143" s="315">
        <f>'1.1.sz.mell '!C143+'1.2.sz.mell '!C143+'1.3.sz.mell'!C143</f>
        <v>0</v>
      </c>
      <c r="D143" s="315">
        <f>'1.1.sz.mell '!D143+'1.2.sz.mell '!D143+'1.3.sz.mell'!D143</f>
        <v>0</v>
      </c>
      <c r="E143" s="315">
        <f>'1.1.sz.mell '!E143+'1.2.sz.mell '!E143+'1.3.sz.mell'!E143</f>
        <v>0</v>
      </c>
    </row>
    <row r="144" spans="1:5" ht="12" customHeight="1" thickBot="1">
      <c r="A144" s="13" t="s">
        <v>292</v>
      </c>
      <c r="B144" s="7" t="s">
        <v>394</v>
      </c>
      <c r="C144" s="319">
        <f>'1.1.sz.mell '!C144+'1.2.sz.mell '!C144+'1.3.sz.mell'!C144</f>
        <v>0</v>
      </c>
      <c r="D144" s="319">
        <f>'1.1.sz.mell '!D144+'1.2.sz.mell '!D144+'1.3.sz.mell'!D144</f>
        <v>0</v>
      </c>
      <c r="E144" s="319">
        <f>'1.1.sz.mell '!E144+'1.2.sz.mell '!E144+'1.3.sz.mell'!E144</f>
        <v>0</v>
      </c>
    </row>
    <row r="145" spans="1:5" ht="12" customHeight="1" thickBot="1">
      <c r="A145" s="20" t="s">
        <v>25</v>
      </c>
      <c r="B145" s="130" t="s">
        <v>470</v>
      </c>
      <c r="C145" s="312">
        <f>'1.1.sz.mell '!C145+'1.2.sz.mell '!C145+'1.3.sz.mell'!C145</f>
        <v>0</v>
      </c>
      <c r="D145" s="312">
        <f>'1.1.sz.mell '!D145+'1.2.sz.mell '!D145+'1.3.sz.mell'!D145</f>
        <v>0</v>
      </c>
      <c r="E145" s="312">
        <f>'1.1.sz.mell '!E145+'1.2.sz.mell '!E145+'1.3.sz.mell'!E145</f>
        <v>0</v>
      </c>
    </row>
    <row r="146" spans="1:5" ht="12" customHeight="1">
      <c r="A146" s="15" t="s">
        <v>97</v>
      </c>
      <c r="B146" s="9" t="s">
        <v>465</v>
      </c>
      <c r="C146" s="312">
        <f>'1.1.sz.mell '!C146+'1.2.sz.mell '!C146+'1.3.sz.mell'!C146</f>
        <v>0</v>
      </c>
      <c r="D146" s="312">
        <f>'1.1.sz.mell '!D146+'1.2.sz.mell '!D146+'1.3.sz.mell'!D146</f>
        <v>0</v>
      </c>
      <c r="E146" s="312">
        <f>'1.1.sz.mell '!E146+'1.2.sz.mell '!E146+'1.3.sz.mell'!E146</f>
        <v>0</v>
      </c>
    </row>
    <row r="147" spans="1:5" ht="12" customHeight="1">
      <c r="A147" s="15" t="s">
        <v>98</v>
      </c>
      <c r="B147" s="9" t="s">
        <v>472</v>
      </c>
      <c r="C147" s="587">
        <f>'1.1.sz.mell '!C147+'1.2.sz.mell '!C147+'1.3.sz.mell'!C147</f>
        <v>0</v>
      </c>
      <c r="D147" s="587">
        <f>'1.1.sz.mell '!D147+'1.2.sz.mell '!D147+'1.3.sz.mell'!D147</f>
        <v>0</v>
      </c>
      <c r="E147" s="587">
        <f>'1.1.sz.mell '!E147+'1.2.sz.mell '!E147+'1.3.sz.mell'!E147</f>
        <v>0</v>
      </c>
    </row>
    <row r="148" spans="1:5" ht="12" customHeight="1">
      <c r="A148" s="15" t="s">
        <v>303</v>
      </c>
      <c r="B148" s="9" t="s">
        <v>467</v>
      </c>
      <c r="C148" s="315">
        <f>'1.1.sz.mell '!C148+'1.2.sz.mell '!C148+'1.3.sz.mell'!C148</f>
        <v>0</v>
      </c>
      <c r="D148" s="315">
        <f>'1.1.sz.mell '!D148+'1.2.sz.mell '!D148+'1.3.sz.mell'!D148</f>
        <v>0</v>
      </c>
      <c r="E148" s="315">
        <f>'1.1.sz.mell '!E148+'1.2.sz.mell '!E148+'1.3.sz.mell'!E148</f>
        <v>0</v>
      </c>
    </row>
    <row r="149" spans="1:5" ht="12" customHeight="1">
      <c r="A149" s="15" t="s">
        <v>304</v>
      </c>
      <c r="B149" s="9" t="s">
        <v>473</v>
      </c>
      <c r="C149" s="315">
        <f>'1.1.sz.mell '!C149+'1.2.sz.mell '!C149+'1.3.sz.mell'!C149</f>
        <v>0</v>
      </c>
      <c r="D149" s="315">
        <f>'1.1.sz.mell '!D149+'1.2.sz.mell '!D149+'1.3.sz.mell'!D149</f>
        <v>0</v>
      </c>
      <c r="E149" s="315">
        <f>'1.1.sz.mell '!E149+'1.2.sz.mell '!E149+'1.3.sz.mell'!E149</f>
        <v>0</v>
      </c>
    </row>
    <row r="150" spans="1:5" ht="12" customHeight="1" thickBot="1">
      <c r="A150" s="15" t="s">
        <v>471</v>
      </c>
      <c r="B150" s="9" t="s">
        <v>474</v>
      </c>
      <c r="C150" s="319">
        <f>'1.1.sz.mell '!C150+'1.2.sz.mell '!C150+'1.3.sz.mell'!C150</f>
        <v>0</v>
      </c>
      <c r="D150" s="319">
        <f>'1.1.sz.mell '!D150+'1.2.sz.mell '!D150+'1.3.sz.mell'!D150</f>
        <v>0</v>
      </c>
      <c r="E150" s="319">
        <f>'1.1.sz.mell '!E150+'1.2.sz.mell '!E150+'1.3.sz.mell'!E150</f>
        <v>0</v>
      </c>
    </row>
    <row r="151" spans="1:5" ht="12" customHeight="1" thickBot="1">
      <c r="A151" s="20" t="s">
        <v>26</v>
      </c>
      <c r="B151" s="130" t="s">
        <v>475</v>
      </c>
      <c r="C151" s="312">
        <f>'1.1.sz.mell '!C151+'1.2.sz.mell '!C151+'1.3.sz.mell'!C151</f>
        <v>0</v>
      </c>
      <c r="D151" s="312">
        <f>'1.1.sz.mell '!D151+'1.2.sz.mell '!D151+'1.3.sz.mell'!D151</f>
        <v>0</v>
      </c>
      <c r="E151" s="312">
        <f>'1.1.sz.mell '!E151+'1.2.sz.mell '!E151+'1.3.sz.mell'!E151</f>
        <v>0</v>
      </c>
    </row>
    <row r="152" spans="1:5" ht="12" customHeight="1" thickBot="1">
      <c r="A152" s="20" t="s">
        <v>27</v>
      </c>
      <c r="B152" s="130" t="s">
        <v>476</v>
      </c>
      <c r="C152" s="312">
        <f>'1.1.sz.mell '!C152+'1.2.sz.mell '!C152+'1.3.sz.mell'!C152</f>
        <v>0</v>
      </c>
      <c r="D152" s="312">
        <f>'1.1.sz.mell '!D152+'1.2.sz.mell '!D152+'1.3.sz.mell'!D152</f>
        <v>0</v>
      </c>
      <c r="E152" s="312">
        <f>'1.1.sz.mell '!E152+'1.2.sz.mell '!E152+'1.3.sz.mell'!E152</f>
        <v>0</v>
      </c>
    </row>
    <row r="153" spans="1:9" ht="15" customHeight="1" thickBot="1">
      <c r="A153" s="20" t="s">
        <v>28</v>
      </c>
      <c r="B153" s="130" t="s">
        <v>478</v>
      </c>
      <c r="C153" s="312">
        <f>'1.1.sz.mell '!C153+'1.2.sz.mell '!C153+'1.3.sz.mell'!C153</f>
        <v>991369</v>
      </c>
      <c r="D153" s="312">
        <f>'1.1.sz.mell '!D153+'1.2.sz.mell '!D153+'1.3.sz.mell'!D153</f>
        <v>0</v>
      </c>
      <c r="E153" s="312">
        <f>'1.1.sz.mell '!E153+'1.2.sz.mell '!E153+'1.3.sz.mell'!E153</f>
        <v>991369</v>
      </c>
      <c r="F153" s="446"/>
      <c r="G153" s="447"/>
      <c r="H153" s="447"/>
      <c r="I153" s="447"/>
    </row>
    <row r="154" spans="1:5" s="434" customFormat="1" ht="12.75" customHeight="1" thickBot="1">
      <c r="A154" s="309" t="s">
        <v>29</v>
      </c>
      <c r="B154" s="398" t="s">
        <v>477</v>
      </c>
      <c r="C154" s="312">
        <f>'1.1.sz.mell '!C154+'1.2.sz.mell '!C154+'1.3.sz.mell'!C154</f>
        <v>136267557</v>
      </c>
      <c r="D154" s="312">
        <f>'1.1.sz.mell '!D154+'1.2.sz.mell '!D154+'1.3.sz.mell'!D154</f>
        <v>19435907</v>
      </c>
      <c r="E154" s="312">
        <f>'1.1.sz.mell '!E154+'1.2.sz.mell '!E154+'1.3.sz.mell'!E154</f>
        <v>155703464</v>
      </c>
    </row>
    <row r="155" ht="7.5" customHeight="1"/>
    <row r="156" spans="1:5" ht="15.75">
      <c r="A156" s="612" t="s">
        <v>376</v>
      </c>
      <c r="B156" s="612"/>
      <c r="C156" s="612"/>
      <c r="D156" s="612"/>
      <c r="E156" s="612"/>
    </row>
    <row r="157" spans="1:5" ht="15" customHeight="1" thickBot="1">
      <c r="A157" s="613" t="s">
        <v>154</v>
      </c>
      <c r="B157" s="613"/>
      <c r="C157" s="611" t="str">
        <f>C90</f>
        <v>Forintban!</v>
      </c>
      <c r="D157" s="611"/>
      <c r="E157" s="611"/>
    </row>
    <row r="158" spans="1:5" ht="13.5" customHeight="1" thickBot="1">
      <c r="A158" s="20">
        <v>1</v>
      </c>
      <c r="B158" s="27" t="s">
        <v>479</v>
      </c>
      <c r="C158" s="311">
        <f>+C62-C128</f>
        <v>-87286616</v>
      </c>
      <c r="D158" s="311">
        <f>+D62-D128</f>
        <v>365086</v>
      </c>
      <c r="E158" s="311">
        <f>+E62-E128</f>
        <v>-86921530</v>
      </c>
    </row>
    <row r="159" spans="1:5" ht="27.75" customHeight="1" thickBot="1">
      <c r="A159" s="20" t="s">
        <v>20</v>
      </c>
      <c r="B159" s="27" t="s">
        <v>485</v>
      </c>
      <c r="C159" s="311">
        <f>+C86-C153</f>
        <v>87286616</v>
      </c>
      <c r="D159" s="311">
        <f>+D86-D153</f>
        <v>-365086</v>
      </c>
      <c r="E159" s="311">
        <f>+E86-E153</f>
        <v>86921530</v>
      </c>
    </row>
  </sheetData>
  <sheetProtection/>
  <mergeCells count="9">
    <mergeCell ref="A1:E1"/>
    <mergeCell ref="C2:E2"/>
    <mergeCell ref="C157:E157"/>
    <mergeCell ref="A156:E156"/>
    <mergeCell ref="A2:B2"/>
    <mergeCell ref="A90:B90"/>
    <mergeCell ref="A157:B157"/>
    <mergeCell ref="C90:E90"/>
    <mergeCell ref="A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Siójut Község Önkormányzat
2018. ÉVI KÖLTSÉGVETÉSÉNEK ÖSSZEVONT MÉRLEGE&amp;10
&amp;R&amp;"Times New Roman CE,Félkövér dőlt"&amp;11 1.melléklet a 3/2018. (II.27.) önkormányzati rendelethez</oddHeader>
    <oddFooter>&amp;C&amp;"Times New Roman CE,Dőlt"Módosította a 9/2018. (X.01) Önkormányzati rendelet, hatályos 2018. október 2-tól</oddFooter>
  </headerFooter>
  <rowBreaks count="1" manualBreakCount="1">
    <brk id="8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+CONCATENATE("9.2.1. melléklet a ……/",LEFT(ÖSSZEFÜGGÉSEK!A5,4),". (….) önkormányzati rendelethez")</f>
        <v>9.2.1. melléklet a ……/2018. (….) önkormányzati rendelethez</v>
      </c>
    </row>
    <row r="2" spans="1:3" s="473" customFormat="1" ht="25.5" customHeight="1">
      <c r="A2" s="426" t="s">
        <v>204</v>
      </c>
      <c r="B2" s="369" t="s">
        <v>403</v>
      </c>
      <c r="C2" s="382" t="s">
        <v>60</v>
      </c>
    </row>
    <row r="3" spans="1:3" s="473" customFormat="1" ht="24.75" thickBot="1">
      <c r="A3" s="467" t="s">
        <v>203</v>
      </c>
      <c r="B3" s="370" t="s">
        <v>422</v>
      </c>
      <c r="C3" s="383" t="s">
        <v>55</v>
      </c>
    </row>
    <row r="4" spans="1:3" s="474" customFormat="1" ht="15.75" customHeight="1" thickBot="1">
      <c r="A4" s="240"/>
      <c r="B4" s="240"/>
      <c r="C4" s="241" t="str">
        <f>'9.2.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526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527</v>
      </c>
      <c r="C26" s="331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80"/>
    </row>
    <row r="28" spans="1:3" s="476" customFormat="1" ht="12" customHeight="1">
      <c r="A28" s="470" t="s">
        <v>272</v>
      </c>
      <c r="B28" s="471" t="s">
        <v>407</v>
      </c>
      <c r="C28" s="329"/>
    </row>
    <row r="29" spans="1:3" s="476" customFormat="1" ht="12" customHeight="1">
      <c r="A29" s="470" t="s">
        <v>273</v>
      </c>
      <c r="B29" s="472" t="s">
        <v>410</v>
      </c>
      <c r="C29" s="329"/>
    </row>
    <row r="30" spans="1:3" s="476" customFormat="1" ht="12" customHeight="1" thickBot="1">
      <c r="A30" s="469" t="s">
        <v>274</v>
      </c>
      <c r="B30" s="147" t="s">
        <v>528</v>
      </c>
      <c r="C30" s="87"/>
    </row>
    <row r="31" spans="1:3" s="476" customFormat="1" ht="12" customHeight="1" thickBot="1">
      <c r="A31" s="213" t="s">
        <v>23</v>
      </c>
      <c r="B31" s="130" t="s">
        <v>411</v>
      </c>
      <c r="C31" s="331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80"/>
    </row>
    <row r="33" spans="1:3" s="476" customFormat="1" ht="12" customHeight="1">
      <c r="A33" s="470" t="s">
        <v>93</v>
      </c>
      <c r="B33" s="472" t="s">
        <v>295</v>
      </c>
      <c r="C33" s="332"/>
    </row>
    <row r="34" spans="1:3" s="476" customFormat="1" ht="12" customHeight="1" thickBot="1">
      <c r="A34" s="469" t="s">
        <v>94</v>
      </c>
      <c r="B34" s="147" t="s">
        <v>296</v>
      </c>
      <c r="C34" s="87"/>
    </row>
    <row r="35" spans="1:3" s="384" customFormat="1" ht="12" customHeight="1" thickBot="1">
      <c r="A35" s="213" t="s">
        <v>24</v>
      </c>
      <c r="B35" s="130" t="s">
        <v>379</v>
      </c>
      <c r="C35" s="355"/>
    </row>
    <row r="36" spans="1:3" s="384" customFormat="1" ht="12" customHeight="1" thickBot="1">
      <c r="A36" s="213" t="s">
        <v>25</v>
      </c>
      <c r="B36" s="130" t="s">
        <v>412</v>
      </c>
      <c r="C36" s="375"/>
    </row>
    <row r="37" spans="1:3" s="384" customFormat="1" ht="12" customHeight="1" thickBot="1">
      <c r="A37" s="205" t="s">
        <v>26</v>
      </c>
      <c r="B37" s="130" t="s">
        <v>413</v>
      </c>
      <c r="C37" s="376">
        <f>+C8+C20+C25+C26+C31+C35+C36</f>
        <v>0</v>
      </c>
    </row>
    <row r="38" spans="1:3" s="384" customFormat="1" ht="12" customHeight="1" thickBot="1">
      <c r="A38" s="248" t="s">
        <v>27</v>
      </c>
      <c r="B38" s="130" t="s">
        <v>414</v>
      </c>
      <c r="C38" s="376">
        <f>+C39+C40+C41</f>
        <v>0</v>
      </c>
    </row>
    <row r="39" spans="1:3" s="384" customFormat="1" ht="12" customHeight="1">
      <c r="A39" s="470" t="s">
        <v>415</v>
      </c>
      <c r="B39" s="471" t="s">
        <v>239</v>
      </c>
      <c r="C39" s="80"/>
    </row>
    <row r="40" spans="1:3" s="384" customFormat="1" ht="12" customHeight="1">
      <c r="A40" s="470" t="s">
        <v>416</v>
      </c>
      <c r="B40" s="472" t="s">
        <v>2</v>
      </c>
      <c r="C40" s="332"/>
    </row>
    <row r="41" spans="1:3" s="476" customFormat="1" ht="12" customHeight="1" thickBot="1">
      <c r="A41" s="469" t="s">
        <v>417</v>
      </c>
      <c r="B41" s="147" t="s">
        <v>418</v>
      </c>
      <c r="C41" s="87"/>
    </row>
    <row r="42" spans="1:3" s="476" customFormat="1" ht="15" customHeight="1" thickBot="1">
      <c r="A42" s="248" t="s">
        <v>28</v>
      </c>
      <c r="B42" s="249" t="s">
        <v>419</v>
      </c>
      <c r="C42" s="379">
        <f>+C37+C38</f>
        <v>0</v>
      </c>
    </row>
    <row r="43" spans="1:3" s="476" customFormat="1" ht="15" customHeight="1">
      <c r="A43" s="250"/>
      <c r="B43" s="251"/>
      <c r="C43" s="377"/>
    </row>
    <row r="44" spans="1:3" ht="13.5" thickBot="1">
      <c r="A44" s="252"/>
      <c r="B44" s="253"/>
      <c r="C44" s="378"/>
    </row>
    <row r="45" spans="1:3" s="475" customFormat="1" ht="16.5" customHeight="1" thickBot="1">
      <c r="A45" s="254"/>
      <c r="B45" s="255" t="s">
        <v>58</v>
      </c>
      <c r="C45" s="379"/>
    </row>
    <row r="46" spans="1:3" s="477" customFormat="1" ht="12" customHeight="1" thickBot="1">
      <c r="A46" s="213" t="s">
        <v>19</v>
      </c>
      <c r="B46" s="130" t="s">
        <v>420</v>
      </c>
      <c r="C46" s="331">
        <f>SUM(C47:C51)</f>
        <v>0</v>
      </c>
    </row>
    <row r="47" spans="1:3" ht="12" customHeight="1">
      <c r="A47" s="469" t="s">
        <v>99</v>
      </c>
      <c r="B47" s="9" t="s">
        <v>50</v>
      </c>
      <c r="C47" s="80"/>
    </row>
    <row r="48" spans="1:3" ht="12" customHeight="1">
      <c r="A48" s="469" t="s">
        <v>100</v>
      </c>
      <c r="B48" s="8" t="s">
        <v>183</v>
      </c>
      <c r="C48" s="83"/>
    </row>
    <row r="49" spans="1:3" ht="12" customHeight="1">
      <c r="A49" s="469" t="s">
        <v>101</v>
      </c>
      <c r="B49" s="8" t="s">
        <v>140</v>
      </c>
      <c r="C49" s="83"/>
    </row>
    <row r="50" spans="1:3" ht="12" customHeight="1">
      <c r="A50" s="469" t="s">
        <v>102</v>
      </c>
      <c r="B50" s="8" t="s">
        <v>184</v>
      </c>
      <c r="C50" s="83"/>
    </row>
    <row r="51" spans="1:3" ht="12" customHeight="1" thickBot="1">
      <c r="A51" s="469" t="s">
        <v>148</v>
      </c>
      <c r="B51" s="8" t="s">
        <v>185</v>
      </c>
      <c r="C51" s="83"/>
    </row>
    <row r="52" spans="1:3" ht="12" customHeight="1" thickBot="1">
      <c r="A52" s="213" t="s">
        <v>20</v>
      </c>
      <c r="B52" s="130" t="s">
        <v>421</v>
      </c>
      <c r="C52" s="331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80"/>
    </row>
    <row r="54" spans="1:3" ht="12" customHeight="1">
      <c r="A54" s="469" t="s">
        <v>106</v>
      </c>
      <c r="B54" s="8" t="s">
        <v>187</v>
      </c>
      <c r="C54" s="83"/>
    </row>
    <row r="55" spans="1:3" ht="12" customHeight="1">
      <c r="A55" s="469" t="s">
        <v>107</v>
      </c>
      <c r="B55" s="8" t="s">
        <v>59</v>
      </c>
      <c r="C55" s="83"/>
    </row>
    <row r="56" spans="1:3" ht="12" customHeight="1" thickBot="1">
      <c r="A56" s="469" t="s">
        <v>108</v>
      </c>
      <c r="B56" s="8" t="s">
        <v>529</v>
      </c>
      <c r="C56" s="83"/>
    </row>
    <row r="57" spans="1:3" ht="15" customHeight="1" thickBot="1">
      <c r="A57" s="213" t="s">
        <v>21</v>
      </c>
      <c r="B57" s="130" t="s">
        <v>13</v>
      </c>
      <c r="C57" s="355"/>
    </row>
    <row r="58" spans="1:3" ht="13.5" thickBot="1">
      <c r="A58" s="213" t="s">
        <v>22</v>
      </c>
      <c r="B58" s="256" t="s">
        <v>536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9" t="s">
        <v>524</v>
      </c>
      <c r="B60" s="260"/>
      <c r="C60" s="127"/>
    </row>
    <row r="61" spans="1:3" ht="13.5" thickBot="1">
      <c r="A61" s="259" t="s">
        <v>206</v>
      </c>
      <c r="B61" s="260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9" sqref="C19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+CONCATENATE("9.2.2. melléklet a ……/",LEFT(ÖSSZEFÜGGÉSEK!A5,4),". (….) önkormányzati rendelethez")</f>
        <v>9.2.2. melléklet a ……/2018. (….) önkormányzati rendelethez</v>
      </c>
    </row>
    <row r="2" spans="1:3" s="473" customFormat="1" ht="25.5" customHeight="1">
      <c r="A2" s="426" t="s">
        <v>204</v>
      </c>
      <c r="B2" s="369" t="s">
        <v>403</v>
      </c>
      <c r="C2" s="382" t="s">
        <v>60</v>
      </c>
    </row>
    <row r="3" spans="1:3" s="473" customFormat="1" ht="24.75" thickBot="1">
      <c r="A3" s="467" t="s">
        <v>203</v>
      </c>
      <c r="B3" s="370" t="s">
        <v>423</v>
      </c>
      <c r="C3" s="383" t="s">
        <v>60</v>
      </c>
    </row>
    <row r="4" spans="1:3" s="474" customFormat="1" ht="15.75" customHeight="1" thickBot="1">
      <c r="A4" s="240"/>
      <c r="B4" s="240"/>
      <c r="C4" s="241" t="str">
        <f>'9.2.1.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526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527</v>
      </c>
      <c r="C26" s="331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80"/>
    </row>
    <row r="28" spans="1:3" s="476" customFormat="1" ht="12" customHeight="1">
      <c r="A28" s="470" t="s">
        <v>272</v>
      </c>
      <c r="B28" s="471" t="s">
        <v>407</v>
      </c>
      <c r="C28" s="329"/>
    </row>
    <row r="29" spans="1:3" s="476" customFormat="1" ht="12" customHeight="1">
      <c r="A29" s="470" t="s">
        <v>273</v>
      </c>
      <c r="B29" s="472" t="s">
        <v>410</v>
      </c>
      <c r="C29" s="329"/>
    </row>
    <row r="30" spans="1:3" s="476" customFormat="1" ht="12" customHeight="1" thickBot="1">
      <c r="A30" s="469" t="s">
        <v>274</v>
      </c>
      <c r="B30" s="147" t="s">
        <v>528</v>
      </c>
      <c r="C30" s="87"/>
    </row>
    <row r="31" spans="1:3" s="476" customFormat="1" ht="12" customHeight="1" thickBot="1">
      <c r="A31" s="213" t="s">
        <v>23</v>
      </c>
      <c r="B31" s="130" t="s">
        <v>411</v>
      </c>
      <c r="C31" s="331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80"/>
    </row>
    <row r="33" spans="1:3" s="476" customFormat="1" ht="12" customHeight="1">
      <c r="A33" s="470" t="s">
        <v>93</v>
      </c>
      <c r="B33" s="472" t="s">
        <v>295</v>
      </c>
      <c r="C33" s="332"/>
    </row>
    <row r="34" spans="1:3" s="476" customFormat="1" ht="12" customHeight="1" thickBot="1">
      <c r="A34" s="469" t="s">
        <v>94</v>
      </c>
      <c r="B34" s="147" t="s">
        <v>296</v>
      </c>
      <c r="C34" s="87"/>
    </row>
    <row r="35" spans="1:3" s="384" customFormat="1" ht="12" customHeight="1" thickBot="1">
      <c r="A35" s="213" t="s">
        <v>24</v>
      </c>
      <c r="B35" s="130" t="s">
        <v>379</v>
      </c>
      <c r="C35" s="355"/>
    </row>
    <row r="36" spans="1:3" s="384" customFormat="1" ht="12" customHeight="1" thickBot="1">
      <c r="A36" s="213" t="s">
        <v>25</v>
      </c>
      <c r="B36" s="130" t="s">
        <v>412</v>
      </c>
      <c r="C36" s="375"/>
    </row>
    <row r="37" spans="1:3" s="384" customFormat="1" ht="12" customHeight="1" thickBot="1">
      <c r="A37" s="205" t="s">
        <v>26</v>
      </c>
      <c r="B37" s="130" t="s">
        <v>413</v>
      </c>
      <c r="C37" s="376">
        <f>+C8+C20+C25+C26+C31+C35+C36</f>
        <v>0</v>
      </c>
    </row>
    <row r="38" spans="1:3" s="384" customFormat="1" ht="12" customHeight="1" thickBot="1">
      <c r="A38" s="248" t="s">
        <v>27</v>
      </c>
      <c r="B38" s="130" t="s">
        <v>414</v>
      </c>
      <c r="C38" s="376">
        <f>+C39+C40+C41</f>
        <v>0</v>
      </c>
    </row>
    <row r="39" spans="1:3" s="384" customFormat="1" ht="12" customHeight="1">
      <c r="A39" s="470" t="s">
        <v>415</v>
      </c>
      <c r="B39" s="471" t="s">
        <v>239</v>
      </c>
      <c r="C39" s="80"/>
    </row>
    <row r="40" spans="1:3" s="384" customFormat="1" ht="12" customHeight="1">
      <c r="A40" s="470" t="s">
        <v>416</v>
      </c>
      <c r="B40" s="472" t="s">
        <v>2</v>
      </c>
      <c r="C40" s="332"/>
    </row>
    <row r="41" spans="1:3" s="476" customFormat="1" ht="12" customHeight="1" thickBot="1">
      <c r="A41" s="469" t="s">
        <v>417</v>
      </c>
      <c r="B41" s="147" t="s">
        <v>418</v>
      </c>
      <c r="C41" s="87"/>
    </row>
    <row r="42" spans="1:3" s="476" customFormat="1" ht="15" customHeight="1" thickBot="1">
      <c r="A42" s="248" t="s">
        <v>28</v>
      </c>
      <c r="B42" s="249" t="s">
        <v>419</v>
      </c>
      <c r="C42" s="379">
        <f>+C37+C38</f>
        <v>0</v>
      </c>
    </row>
    <row r="43" spans="1:3" s="476" customFormat="1" ht="15" customHeight="1">
      <c r="A43" s="250"/>
      <c r="B43" s="251"/>
      <c r="C43" s="377"/>
    </row>
    <row r="44" spans="1:3" ht="13.5" thickBot="1">
      <c r="A44" s="252"/>
      <c r="B44" s="253"/>
      <c r="C44" s="378"/>
    </row>
    <row r="45" spans="1:3" s="475" customFormat="1" ht="16.5" customHeight="1" thickBot="1">
      <c r="A45" s="254"/>
      <c r="B45" s="255" t="s">
        <v>58</v>
      </c>
      <c r="C45" s="379"/>
    </row>
    <row r="46" spans="1:3" s="477" customFormat="1" ht="12" customHeight="1" thickBot="1">
      <c r="A46" s="213" t="s">
        <v>19</v>
      </c>
      <c r="B46" s="130" t="s">
        <v>420</v>
      </c>
      <c r="C46" s="331">
        <f>SUM(C47:C51)</f>
        <v>0</v>
      </c>
    </row>
    <row r="47" spans="1:3" ht="12" customHeight="1">
      <c r="A47" s="469" t="s">
        <v>99</v>
      </c>
      <c r="B47" s="9" t="s">
        <v>50</v>
      </c>
      <c r="C47" s="80"/>
    </row>
    <row r="48" spans="1:3" ht="12" customHeight="1">
      <c r="A48" s="469" t="s">
        <v>100</v>
      </c>
      <c r="B48" s="8" t="s">
        <v>183</v>
      </c>
      <c r="C48" s="83"/>
    </row>
    <row r="49" spans="1:3" ht="12" customHeight="1">
      <c r="A49" s="469" t="s">
        <v>101</v>
      </c>
      <c r="B49" s="8" t="s">
        <v>140</v>
      </c>
      <c r="C49" s="83"/>
    </row>
    <row r="50" spans="1:3" ht="12" customHeight="1">
      <c r="A50" s="469" t="s">
        <v>102</v>
      </c>
      <c r="B50" s="8" t="s">
        <v>184</v>
      </c>
      <c r="C50" s="83"/>
    </row>
    <row r="51" spans="1:3" ht="12" customHeight="1" thickBot="1">
      <c r="A51" s="469" t="s">
        <v>148</v>
      </c>
      <c r="B51" s="8" t="s">
        <v>185</v>
      </c>
      <c r="C51" s="83"/>
    </row>
    <row r="52" spans="1:3" ht="12" customHeight="1" thickBot="1">
      <c r="A52" s="213" t="s">
        <v>20</v>
      </c>
      <c r="B52" s="130" t="s">
        <v>421</v>
      </c>
      <c r="C52" s="331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80"/>
    </row>
    <row r="54" spans="1:3" ht="12" customHeight="1">
      <c r="A54" s="469" t="s">
        <v>106</v>
      </c>
      <c r="B54" s="8" t="s">
        <v>187</v>
      </c>
      <c r="C54" s="83"/>
    </row>
    <row r="55" spans="1:3" ht="12" customHeight="1">
      <c r="A55" s="469" t="s">
        <v>107</v>
      </c>
      <c r="B55" s="8" t="s">
        <v>59</v>
      </c>
      <c r="C55" s="83"/>
    </row>
    <row r="56" spans="1:3" ht="12" customHeight="1" thickBot="1">
      <c r="A56" s="469" t="s">
        <v>108</v>
      </c>
      <c r="B56" s="8" t="s">
        <v>529</v>
      </c>
      <c r="C56" s="83"/>
    </row>
    <row r="57" spans="1:3" ht="15" customHeight="1" thickBot="1">
      <c r="A57" s="213" t="s">
        <v>21</v>
      </c>
      <c r="B57" s="130" t="s">
        <v>13</v>
      </c>
      <c r="C57" s="355"/>
    </row>
    <row r="58" spans="1:3" ht="13.5" thickBot="1">
      <c r="A58" s="213" t="s">
        <v>22</v>
      </c>
      <c r="B58" s="256" t="s">
        <v>536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9" t="s">
        <v>524</v>
      </c>
      <c r="B60" s="260"/>
      <c r="C60" s="127"/>
    </row>
    <row r="61" spans="1:3" ht="13.5" thickBot="1">
      <c r="A61" s="259" t="s">
        <v>206</v>
      </c>
      <c r="B61" s="260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+CONCATENATE("9.2.3. melléklet a ……/",LEFT(ÖSSZEFÜGGÉSEK!A5,4),". (….) önkormányzati rendelethez")</f>
        <v>9.2.3. melléklet a ……/2018. (….) önkormányzati rendelethez</v>
      </c>
    </row>
    <row r="2" spans="1:3" s="473" customFormat="1" ht="25.5" customHeight="1">
      <c r="A2" s="426" t="s">
        <v>204</v>
      </c>
      <c r="B2" s="369" t="s">
        <v>403</v>
      </c>
      <c r="C2" s="382" t="s">
        <v>60</v>
      </c>
    </row>
    <row r="3" spans="1:3" s="473" customFormat="1" ht="24.75" thickBot="1">
      <c r="A3" s="467" t="s">
        <v>203</v>
      </c>
      <c r="B3" s="370" t="s">
        <v>537</v>
      </c>
      <c r="C3" s="383" t="s">
        <v>61</v>
      </c>
    </row>
    <row r="4" spans="1:3" s="474" customFormat="1" ht="15.75" customHeight="1" thickBot="1">
      <c r="A4" s="240"/>
      <c r="B4" s="240"/>
      <c r="C4" s="241" t="str">
        <f>'9.2.2. sz. 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526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527</v>
      </c>
      <c r="C26" s="331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80"/>
    </row>
    <row r="28" spans="1:3" s="476" customFormat="1" ht="12" customHeight="1">
      <c r="A28" s="470" t="s">
        <v>272</v>
      </c>
      <c r="B28" s="471" t="s">
        <v>407</v>
      </c>
      <c r="C28" s="329"/>
    </row>
    <row r="29" spans="1:3" s="476" customFormat="1" ht="12" customHeight="1">
      <c r="A29" s="470" t="s">
        <v>273</v>
      </c>
      <c r="B29" s="472" t="s">
        <v>410</v>
      </c>
      <c r="C29" s="329"/>
    </row>
    <row r="30" spans="1:3" s="476" customFormat="1" ht="12" customHeight="1" thickBot="1">
      <c r="A30" s="469" t="s">
        <v>274</v>
      </c>
      <c r="B30" s="147" t="s">
        <v>528</v>
      </c>
      <c r="C30" s="87"/>
    </row>
    <row r="31" spans="1:3" s="476" customFormat="1" ht="12" customHeight="1" thickBot="1">
      <c r="A31" s="213" t="s">
        <v>23</v>
      </c>
      <c r="B31" s="130" t="s">
        <v>411</v>
      </c>
      <c r="C31" s="331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80"/>
    </row>
    <row r="33" spans="1:3" s="476" customFormat="1" ht="12" customHeight="1">
      <c r="A33" s="470" t="s">
        <v>93</v>
      </c>
      <c r="B33" s="472" t="s">
        <v>295</v>
      </c>
      <c r="C33" s="332"/>
    </row>
    <row r="34" spans="1:3" s="476" customFormat="1" ht="12" customHeight="1" thickBot="1">
      <c r="A34" s="469" t="s">
        <v>94</v>
      </c>
      <c r="B34" s="147" t="s">
        <v>296</v>
      </c>
      <c r="C34" s="87"/>
    </row>
    <row r="35" spans="1:3" s="384" customFormat="1" ht="12" customHeight="1" thickBot="1">
      <c r="A35" s="213" t="s">
        <v>24</v>
      </c>
      <c r="B35" s="130" t="s">
        <v>379</v>
      </c>
      <c r="C35" s="355"/>
    </row>
    <row r="36" spans="1:3" s="384" customFormat="1" ht="12" customHeight="1" thickBot="1">
      <c r="A36" s="213" t="s">
        <v>25</v>
      </c>
      <c r="B36" s="130" t="s">
        <v>412</v>
      </c>
      <c r="C36" s="375"/>
    </row>
    <row r="37" spans="1:3" s="384" customFormat="1" ht="12" customHeight="1" thickBot="1">
      <c r="A37" s="205" t="s">
        <v>26</v>
      </c>
      <c r="B37" s="130" t="s">
        <v>413</v>
      </c>
      <c r="C37" s="376">
        <f>+C8+C20+C25+C26+C31+C35+C36</f>
        <v>0</v>
      </c>
    </row>
    <row r="38" spans="1:3" s="384" customFormat="1" ht="12" customHeight="1" thickBot="1">
      <c r="A38" s="248" t="s">
        <v>27</v>
      </c>
      <c r="B38" s="130" t="s">
        <v>414</v>
      </c>
      <c r="C38" s="376">
        <f>+C39+C40+C41</f>
        <v>0</v>
      </c>
    </row>
    <row r="39" spans="1:3" s="384" customFormat="1" ht="12" customHeight="1">
      <c r="A39" s="470" t="s">
        <v>415</v>
      </c>
      <c r="B39" s="471" t="s">
        <v>239</v>
      </c>
      <c r="C39" s="80"/>
    </row>
    <row r="40" spans="1:3" s="384" customFormat="1" ht="12" customHeight="1">
      <c r="A40" s="470" t="s">
        <v>416</v>
      </c>
      <c r="B40" s="472" t="s">
        <v>2</v>
      </c>
      <c r="C40" s="332"/>
    </row>
    <row r="41" spans="1:3" s="476" customFormat="1" ht="12" customHeight="1" thickBot="1">
      <c r="A41" s="469" t="s">
        <v>417</v>
      </c>
      <c r="B41" s="147" t="s">
        <v>418</v>
      </c>
      <c r="C41" s="87"/>
    </row>
    <row r="42" spans="1:3" s="476" customFormat="1" ht="15" customHeight="1" thickBot="1">
      <c r="A42" s="248" t="s">
        <v>28</v>
      </c>
      <c r="B42" s="249" t="s">
        <v>419</v>
      </c>
      <c r="C42" s="379">
        <f>+C37+C38</f>
        <v>0</v>
      </c>
    </row>
    <row r="43" spans="1:3" s="476" customFormat="1" ht="15" customHeight="1">
      <c r="A43" s="250"/>
      <c r="B43" s="251"/>
      <c r="C43" s="377"/>
    </row>
    <row r="44" spans="1:3" ht="13.5" thickBot="1">
      <c r="A44" s="252"/>
      <c r="B44" s="253"/>
      <c r="C44" s="378"/>
    </row>
    <row r="45" spans="1:3" s="475" customFormat="1" ht="16.5" customHeight="1" thickBot="1">
      <c r="A45" s="254"/>
      <c r="B45" s="255" t="s">
        <v>58</v>
      </c>
      <c r="C45" s="379"/>
    </row>
    <row r="46" spans="1:3" s="477" customFormat="1" ht="12" customHeight="1" thickBot="1">
      <c r="A46" s="213" t="s">
        <v>19</v>
      </c>
      <c r="B46" s="130" t="s">
        <v>420</v>
      </c>
      <c r="C46" s="331">
        <f>SUM(C47:C51)</f>
        <v>0</v>
      </c>
    </row>
    <row r="47" spans="1:3" ht="12" customHeight="1">
      <c r="A47" s="469" t="s">
        <v>99</v>
      </c>
      <c r="B47" s="9" t="s">
        <v>50</v>
      </c>
      <c r="C47" s="80"/>
    </row>
    <row r="48" spans="1:3" ht="12" customHeight="1">
      <c r="A48" s="469" t="s">
        <v>100</v>
      </c>
      <c r="B48" s="8" t="s">
        <v>183</v>
      </c>
      <c r="C48" s="83"/>
    </row>
    <row r="49" spans="1:3" ht="12" customHeight="1">
      <c r="A49" s="469" t="s">
        <v>101</v>
      </c>
      <c r="B49" s="8" t="s">
        <v>140</v>
      </c>
      <c r="C49" s="83"/>
    </row>
    <row r="50" spans="1:3" ht="12" customHeight="1">
      <c r="A50" s="469" t="s">
        <v>102</v>
      </c>
      <c r="B50" s="8" t="s">
        <v>184</v>
      </c>
      <c r="C50" s="83"/>
    </row>
    <row r="51" spans="1:3" ht="12" customHeight="1" thickBot="1">
      <c r="A51" s="469" t="s">
        <v>148</v>
      </c>
      <c r="B51" s="8" t="s">
        <v>185</v>
      </c>
      <c r="C51" s="83"/>
    </row>
    <row r="52" spans="1:3" ht="12" customHeight="1" thickBot="1">
      <c r="A52" s="213" t="s">
        <v>20</v>
      </c>
      <c r="B52" s="130" t="s">
        <v>421</v>
      </c>
      <c r="C52" s="331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80"/>
    </row>
    <row r="54" spans="1:3" ht="12" customHeight="1">
      <c r="A54" s="469" t="s">
        <v>106</v>
      </c>
      <c r="B54" s="8" t="s">
        <v>187</v>
      </c>
      <c r="C54" s="83"/>
    </row>
    <row r="55" spans="1:3" ht="12" customHeight="1">
      <c r="A55" s="469" t="s">
        <v>107</v>
      </c>
      <c r="B55" s="8" t="s">
        <v>59</v>
      </c>
      <c r="C55" s="83"/>
    </row>
    <row r="56" spans="1:3" ht="12" customHeight="1" thickBot="1">
      <c r="A56" s="469" t="s">
        <v>108</v>
      </c>
      <c r="B56" s="8" t="s">
        <v>529</v>
      </c>
      <c r="C56" s="83"/>
    </row>
    <row r="57" spans="1:3" ht="15" customHeight="1" thickBot="1">
      <c r="A57" s="213" t="s">
        <v>21</v>
      </c>
      <c r="B57" s="130" t="s">
        <v>13</v>
      </c>
      <c r="C57" s="355"/>
    </row>
    <row r="58" spans="1:3" ht="13.5" thickBot="1">
      <c r="A58" s="213" t="s">
        <v>22</v>
      </c>
      <c r="B58" s="256" t="s">
        <v>536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9" t="s">
        <v>524</v>
      </c>
      <c r="B60" s="260"/>
      <c r="C60" s="127"/>
    </row>
    <row r="61" spans="1:3" ht="13.5" thickBot="1">
      <c r="A61" s="259" t="s">
        <v>206</v>
      </c>
      <c r="B61" s="260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+CONCATENATE("9.3. melléklet a ……/",LEFT(ÖSSZEFÜGGÉSEK!A5,4),". (….) önkormányzati rendelethez")</f>
        <v>9.3. melléklet a ……/2018. (….) önkormányzati rendelethez</v>
      </c>
    </row>
    <row r="2" spans="1:3" s="473" customFormat="1" ht="25.5" customHeight="1">
      <c r="A2" s="426" t="s">
        <v>204</v>
      </c>
      <c r="B2" s="369" t="s">
        <v>207</v>
      </c>
      <c r="C2" s="382" t="s">
        <v>61</v>
      </c>
    </row>
    <row r="3" spans="1:3" s="473" customFormat="1" ht="24.75" thickBot="1">
      <c r="A3" s="467" t="s">
        <v>203</v>
      </c>
      <c r="B3" s="370" t="s">
        <v>402</v>
      </c>
      <c r="C3" s="383"/>
    </row>
    <row r="4" spans="1:3" s="474" customFormat="1" ht="15.75" customHeight="1" thickBot="1">
      <c r="A4" s="240"/>
      <c r="B4" s="240"/>
      <c r="C4" s="241" t="str">
        <f>'9.2.3.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530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409</v>
      </c>
      <c r="C26" s="331">
        <f>+C27+C28</f>
        <v>0</v>
      </c>
    </row>
    <row r="27" spans="1:3" s="476" customFormat="1" ht="12" customHeight="1">
      <c r="A27" s="470" t="s">
        <v>271</v>
      </c>
      <c r="B27" s="471" t="s">
        <v>407</v>
      </c>
      <c r="C27" s="80"/>
    </row>
    <row r="28" spans="1:3" s="476" customFormat="1" ht="12" customHeight="1">
      <c r="A28" s="470" t="s">
        <v>272</v>
      </c>
      <c r="B28" s="472" t="s">
        <v>410</v>
      </c>
      <c r="C28" s="332"/>
    </row>
    <row r="29" spans="1:3" s="476" customFormat="1" ht="12" customHeight="1" thickBot="1">
      <c r="A29" s="469" t="s">
        <v>273</v>
      </c>
      <c r="B29" s="147" t="s">
        <v>531</v>
      </c>
      <c r="C29" s="87"/>
    </row>
    <row r="30" spans="1:3" s="476" customFormat="1" ht="12" customHeight="1" thickBot="1">
      <c r="A30" s="213" t="s">
        <v>23</v>
      </c>
      <c r="B30" s="130" t="s">
        <v>411</v>
      </c>
      <c r="C30" s="331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80"/>
    </row>
    <row r="32" spans="1:3" s="476" customFormat="1" ht="12" customHeight="1">
      <c r="A32" s="470" t="s">
        <v>93</v>
      </c>
      <c r="B32" s="472" t="s">
        <v>295</v>
      </c>
      <c r="C32" s="332"/>
    </row>
    <row r="33" spans="1:3" s="476" customFormat="1" ht="12" customHeight="1" thickBot="1">
      <c r="A33" s="469" t="s">
        <v>94</v>
      </c>
      <c r="B33" s="147" t="s">
        <v>296</v>
      </c>
      <c r="C33" s="87"/>
    </row>
    <row r="34" spans="1:3" s="384" customFormat="1" ht="12" customHeight="1" thickBot="1">
      <c r="A34" s="213" t="s">
        <v>24</v>
      </c>
      <c r="B34" s="130" t="s">
        <v>379</v>
      </c>
      <c r="C34" s="355"/>
    </row>
    <row r="35" spans="1:3" s="384" customFormat="1" ht="12" customHeight="1" thickBot="1">
      <c r="A35" s="213" t="s">
        <v>25</v>
      </c>
      <c r="B35" s="130" t="s">
        <v>412</v>
      </c>
      <c r="C35" s="375"/>
    </row>
    <row r="36" spans="1:3" s="384" customFormat="1" ht="12" customHeight="1" thickBot="1">
      <c r="A36" s="205" t="s">
        <v>26</v>
      </c>
      <c r="B36" s="130" t="s">
        <v>532</v>
      </c>
      <c r="C36" s="376">
        <f>+C8+C20+C25+C26+C30+C34+C35</f>
        <v>0</v>
      </c>
    </row>
    <row r="37" spans="1:3" s="384" customFormat="1" ht="12" customHeight="1" thickBot="1">
      <c r="A37" s="248" t="s">
        <v>27</v>
      </c>
      <c r="B37" s="130" t="s">
        <v>414</v>
      </c>
      <c r="C37" s="376">
        <f>+C38+C39+C40</f>
        <v>0</v>
      </c>
    </row>
    <row r="38" spans="1:3" s="384" customFormat="1" ht="12" customHeight="1">
      <c r="A38" s="470" t="s">
        <v>415</v>
      </c>
      <c r="B38" s="471" t="s">
        <v>239</v>
      </c>
      <c r="C38" s="80"/>
    </row>
    <row r="39" spans="1:3" s="384" customFormat="1" ht="12" customHeight="1">
      <c r="A39" s="470" t="s">
        <v>416</v>
      </c>
      <c r="B39" s="472" t="s">
        <v>2</v>
      </c>
      <c r="C39" s="332"/>
    </row>
    <row r="40" spans="1:3" s="476" customFormat="1" ht="12" customHeight="1" thickBot="1">
      <c r="A40" s="469" t="s">
        <v>417</v>
      </c>
      <c r="B40" s="147" t="s">
        <v>418</v>
      </c>
      <c r="C40" s="87"/>
    </row>
    <row r="41" spans="1:3" s="476" customFormat="1" ht="15" customHeight="1" thickBot="1">
      <c r="A41" s="248" t="s">
        <v>28</v>
      </c>
      <c r="B41" s="249" t="s">
        <v>419</v>
      </c>
      <c r="C41" s="379">
        <f>+C36+C37</f>
        <v>0</v>
      </c>
    </row>
    <row r="42" spans="1:3" s="476" customFormat="1" ht="15" customHeight="1">
      <c r="A42" s="250"/>
      <c r="B42" s="251"/>
      <c r="C42" s="377"/>
    </row>
    <row r="43" spans="1:3" ht="13.5" thickBot="1">
      <c r="A43" s="252"/>
      <c r="B43" s="253"/>
      <c r="C43" s="378"/>
    </row>
    <row r="44" spans="1:3" s="475" customFormat="1" ht="16.5" customHeight="1" thickBot="1">
      <c r="A44" s="254"/>
      <c r="B44" s="255" t="s">
        <v>58</v>
      </c>
      <c r="C44" s="379"/>
    </row>
    <row r="45" spans="1:3" s="477" customFormat="1" ht="12" customHeight="1" thickBot="1">
      <c r="A45" s="213" t="s">
        <v>19</v>
      </c>
      <c r="B45" s="130" t="s">
        <v>420</v>
      </c>
      <c r="C45" s="331">
        <f>SUM(C46:C50)</f>
        <v>0</v>
      </c>
    </row>
    <row r="46" spans="1:3" ht="12" customHeight="1">
      <c r="A46" s="469" t="s">
        <v>99</v>
      </c>
      <c r="B46" s="9" t="s">
        <v>50</v>
      </c>
      <c r="C46" s="80"/>
    </row>
    <row r="47" spans="1:3" ht="12" customHeight="1">
      <c r="A47" s="469" t="s">
        <v>100</v>
      </c>
      <c r="B47" s="8" t="s">
        <v>183</v>
      </c>
      <c r="C47" s="83"/>
    </row>
    <row r="48" spans="1:3" ht="12" customHeight="1">
      <c r="A48" s="469" t="s">
        <v>101</v>
      </c>
      <c r="B48" s="8" t="s">
        <v>140</v>
      </c>
      <c r="C48" s="83"/>
    </row>
    <row r="49" spans="1:3" ht="12" customHeight="1">
      <c r="A49" s="469" t="s">
        <v>102</v>
      </c>
      <c r="B49" s="8" t="s">
        <v>184</v>
      </c>
      <c r="C49" s="83"/>
    </row>
    <row r="50" spans="1:3" ht="12" customHeight="1" thickBot="1">
      <c r="A50" s="469" t="s">
        <v>148</v>
      </c>
      <c r="B50" s="8" t="s">
        <v>185</v>
      </c>
      <c r="C50" s="83"/>
    </row>
    <row r="51" spans="1:3" ht="12" customHeight="1" thickBot="1">
      <c r="A51" s="213" t="s">
        <v>20</v>
      </c>
      <c r="B51" s="130" t="s">
        <v>421</v>
      </c>
      <c r="C51" s="331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80"/>
    </row>
    <row r="53" spans="1:3" ht="12" customHeight="1">
      <c r="A53" s="469" t="s">
        <v>106</v>
      </c>
      <c r="B53" s="8" t="s">
        <v>187</v>
      </c>
      <c r="C53" s="83"/>
    </row>
    <row r="54" spans="1:3" ht="12" customHeight="1">
      <c r="A54" s="469" t="s">
        <v>107</v>
      </c>
      <c r="B54" s="8" t="s">
        <v>59</v>
      </c>
      <c r="C54" s="83"/>
    </row>
    <row r="55" spans="1:3" ht="12" customHeight="1" thickBot="1">
      <c r="A55" s="469" t="s">
        <v>108</v>
      </c>
      <c r="B55" s="8" t="s">
        <v>529</v>
      </c>
      <c r="C55" s="83"/>
    </row>
    <row r="56" spans="1:3" ht="15" customHeight="1" thickBot="1">
      <c r="A56" s="213" t="s">
        <v>21</v>
      </c>
      <c r="B56" s="130" t="s">
        <v>13</v>
      </c>
      <c r="C56" s="355"/>
    </row>
    <row r="57" spans="1:3" ht="13.5" thickBot="1">
      <c r="A57" s="213" t="s">
        <v>22</v>
      </c>
      <c r="B57" s="256" t="s">
        <v>536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9" t="s">
        <v>524</v>
      </c>
      <c r="B59" s="260"/>
      <c r="C59" s="127"/>
    </row>
    <row r="60" spans="1:3" ht="13.5" thickBot="1">
      <c r="A60" s="259" t="s">
        <v>206</v>
      </c>
      <c r="B60" s="260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+CONCATENATE("9.3.1. melléklet a ……/",LEFT(ÖSSZEFÜGGÉSEK!A5,4),". (….) önkormányzati rendelethez")</f>
        <v>9.3.1. melléklet a ……/2018. (….) önkormányzati rendelethez</v>
      </c>
    </row>
    <row r="2" spans="1:3" s="473" customFormat="1" ht="25.5" customHeight="1">
      <c r="A2" s="426" t="s">
        <v>204</v>
      </c>
      <c r="B2" s="369" t="s">
        <v>207</v>
      </c>
      <c r="C2" s="382" t="s">
        <v>61</v>
      </c>
    </row>
    <row r="3" spans="1:3" s="473" customFormat="1" ht="24.75" thickBot="1">
      <c r="A3" s="467" t="s">
        <v>203</v>
      </c>
      <c r="B3" s="370" t="s">
        <v>422</v>
      </c>
      <c r="C3" s="383" t="s">
        <v>55</v>
      </c>
    </row>
    <row r="4" spans="1:3" s="474" customFormat="1" ht="15.75" customHeight="1" thickBot="1">
      <c r="A4" s="240"/>
      <c r="B4" s="240"/>
      <c r="C4" s="241" t="str">
        <f>'9.3.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530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409</v>
      </c>
      <c r="C26" s="331">
        <f>+C27+C28</f>
        <v>0</v>
      </c>
    </row>
    <row r="27" spans="1:3" s="476" customFormat="1" ht="12" customHeight="1">
      <c r="A27" s="470" t="s">
        <v>271</v>
      </c>
      <c r="B27" s="471" t="s">
        <v>407</v>
      </c>
      <c r="C27" s="80"/>
    </row>
    <row r="28" spans="1:3" s="476" customFormat="1" ht="12" customHeight="1">
      <c r="A28" s="470" t="s">
        <v>272</v>
      </c>
      <c r="B28" s="472" t="s">
        <v>410</v>
      </c>
      <c r="C28" s="332"/>
    </row>
    <row r="29" spans="1:3" s="476" customFormat="1" ht="12" customHeight="1" thickBot="1">
      <c r="A29" s="469" t="s">
        <v>273</v>
      </c>
      <c r="B29" s="147" t="s">
        <v>531</v>
      </c>
      <c r="C29" s="87"/>
    </row>
    <row r="30" spans="1:3" s="476" customFormat="1" ht="12" customHeight="1" thickBot="1">
      <c r="A30" s="213" t="s">
        <v>23</v>
      </c>
      <c r="B30" s="130" t="s">
        <v>411</v>
      </c>
      <c r="C30" s="331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80"/>
    </row>
    <row r="32" spans="1:3" s="476" customFormat="1" ht="12" customHeight="1">
      <c r="A32" s="470" t="s">
        <v>93</v>
      </c>
      <c r="B32" s="472" t="s">
        <v>295</v>
      </c>
      <c r="C32" s="332"/>
    </row>
    <row r="33" spans="1:3" s="476" customFormat="1" ht="12" customHeight="1" thickBot="1">
      <c r="A33" s="469" t="s">
        <v>94</v>
      </c>
      <c r="B33" s="147" t="s">
        <v>296</v>
      </c>
      <c r="C33" s="87"/>
    </row>
    <row r="34" spans="1:3" s="384" customFormat="1" ht="12" customHeight="1" thickBot="1">
      <c r="A34" s="213" t="s">
        <v>24</v>
      </c>
      <c r="B34" s="130" t="s">
        <v>379</v>
      </c>
      <c r="C34" s="355"/>
    </row>
    <row r="35" spans="1:3" s="384" customFormat="1" ht="12" customHeight="1" thickBot="1">
      <c r="A35" s="213" t="s">
        <v>25</v>
      </c>
      <c r="B35" s="130" t="s">
        <v>412</v>
      </c>
      <c r="C35" s="375"/>
    </row>
    <row r="36" spans="1:3" s="384" customFormat="1" ht="12" customHeight="1" thickBot="1">
      <c r="A36" s="205" t="s">
        <v>26</v>
      </c>
      <c r="B36" s="130" t="s">
        <v>532</v>
      </c>
      <c r="C36" s="376">
        <f>+C8+C20+C25+C26+C30+C34+C35</f>
        <v>0</v>
      </c>
    </row>
    <row r="37" spans="1:3" s="384" customFormat="1" ht="12" customHeight="1" thickBot="1">
      <c r="A37" s="248" t="s">
        <v>27</v>
      </c>
      <c r="B37" s="130" t="s">
        <v>414</v>
      </c>
      <c r="C37" s="376">
        <f>+C38+C39+C40</f>
        <v>0</v>
      </c>
    </row>
    <row r="38" spans="1:3" s="384" customFormat="1" ht="12" customHeight="1">
      <c r="A38" s="470" t="s">
        <v>415</v>
      </c>
      <c r="B38" s="471" t="s">
        <v>239</v>
      </c>
      <c r="C38" s="80"/>
    </row>
    <row r="39" spans="1:3" s="384" customFormat="1" ht="12" customHeight="1">
      <c r="A39" s="470" t="s">
        <v>416</v>
      </c>
      <c r="B39" s="472" t="s">
        <v>2</v>
      </c>
      <c r="C39" s="332"/>
    </row>
    <row r="40" spans="1:3" s="476" customFormat="1" ht="12" customHeight="1" thickBot="1">
      <c r="A40" s="469" t="s">
        <v>417</v>
      </c>
      <c r="B40" s="147" t="s">
        <v>418</v>
      </c>
      <c r="C40" s="87"/>
    </row>
    <row r="41" spans="1:3" s="476" customFormat="1" ht="15" customHeight="1" thickBot="1">
      <c r="A41" s="248" t="s">
        <v>28</v>
      </c>
      <c r="B41" s="249" t="s">
        <v>419</v>
      </c>
      <c r="C41" s="379">
        <f>+C36+C37</f>
        <v>0</v>
      </c>
    </row>
    <row r="42" spans="1:3" s="476" customFormat="1" ht="15" customHeight="1">
      <c r="A42" s="250"/>
      <c r="B42" s="251"/>
      <c r="C42" s="377"/>
    </row>
    <row r="43" spans="1:3" ht="13.5" thickBot="1">
      <c r="A43" s="252"/>
      <c r="B43" s="253"/>
      <c r="C43" s="378"/>
    </row>
    <row r="44" spans="1:3" s="475" customFormat="1" ht="16.5" customHeight="1" thickBot="1">
      <c r="A44" s="254"/>
      <c r="B44" s="255" t="s">
        <v>58</v>
      </c>
      <c r="C44" s="379"/>
    </row>
    <row r="45" spans="1:3" s="477" customFormat="1" ht="12" customHeight="1" thickBot="1">
      <c r="A45" s="213" t="s">
        <v>19</v>
      </c>
      <c r="B45" s="130" t="s">
        <v>420</v>
      </c>
      <c r="C45" s="331">
        <f>SUM(C46:C50)</f>
        <v>0</v>
      </c>
    </row>
    <row r="46" spans="1:3" ht="12" customHeight="1">
      <c r="A46" s="469" t="s">
        <v>99</v>
      </c>
      <c r="B46" s="9" t="s">
        <v>50</v>
      </c>
      <c r="C46" s="80"/>
    </row>
    <row r="47" spans="1:3" ht="12" customHeight="1">
      <c r="A47" s="469" t="s">
        <v>100</v>
      </c>
      <c r="B47" s="8" t="s">
        <v>183</v>
      </c>
      <c r="C47" s="83"/>
    </row>
    <row r="48" spans="1:3" ht="12" customHeight="1">
      <c r="A48" s="469" t="s">
        <v>101</v>
      </c>
      <c r="B48" s="8" t="s">
        <v>140</v>
      </c>
      <c r="C48" s="83"/>
    </row>
    <row r="49" spans="1:3" ht="12" customHeight="1">
      <c r="A49" s="469" t="s">
        <v>102</v>
      </c>
      <c r="B49" s="8" t="s">
        <v>184</v>
      </c>
      <c r="C49" s="83"/>
    </row>
    <row r="50" spans="1:3" ht="12" customHeight="1" thickBot="1">
      <c r="A50" s="469" t="s">
        <v>148</v>
      </c>
      <c r="B50" s="8" t="s">
        <v>185</v>
      </c>
      <c r="C50" s="83"/>
    </row>
    <row r="51" spans="1:3" ht="12" customHeight="1" thickBot="1">
      <c r="A51" s="213" t="s">
        <v>20</v>
      </c>
      <c r="B51" s="130" t="s">
        <v>421</v>
      </c>
      <c r="C51" s="331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80"/>
    </row>
    <row r="53" spans="1:3" ht="12" customHeight="1">
      <c r="A53" s="469" t="s">
        <v>106</v>
      </c>
      <c r="B53" s="8" t="s">
        <v>187</v>
      </c>
      <c r="C53" s="83"/>
    </row>
    <row r="54" spans="1:3" ht="12" customHeight="1">
      <c r="A54" s="469" t="s">
        <v>107</v>
      </c>
      <c r="B54" s="8" t="s">
        <v>59</v>
      </c>
      <c r="C54" s="83"/>
    </row>
    <row r="55" spans="1:3" ht="12" customHeight="1" thickBot="1">
      <c r="A55" s="469" t="s">
        <v>108</v>
      </c>
      <c r="B55" s="8" t="s">
        <v>529</v>
      </c>
      <c r="C55" s="83"/>
    </row>
    <row r="56" spans="1:3" ht="15" customHeight="1" thickBot="1">
      <c r="A56" s="213" t="s">
        <v>21</v>
      </c>
      <c r="B56" s="130" t="s">
        <v>13</v>
      </c>
      <c r="C56" s="355"/>
    </row>
    <row r="57" spans="1:3" ht="13.5" thickBot="1">
      <c r="A57" s="213" t="s">
        <v>22</v>
      </c>
      <c r="B57" s="256" t="s">
        <v>536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9" t="s">
        <v>524</v>
      </c>
      <c r="B59" s="260"/>
      <c r="C59" s="127"/>
    </row>
    <row r="60" spans="1:3" ht="13.5" thickBot="1">
      <c r="A60" s="259" t="s">
        <v>206</v>
      </c>
      <c r="B60" s="260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+CONCATENATE("9.3.2. melléklet a ……/",LEFT(ÖSSZEFÜGGÉSEK!A5,4),". (….) önkormányzati rendelethez")</f>
        <v>9.3.2. melléklet a ……/2018. (….) önkormányzati rendelethez</v>
      </c>
    </row>
    <row r="2" spans="1:3" s="473" customFormat="1" ht="25.5" customHeight="1">
      <c r="A2" s="426" t="s">
        <v>204</v>
      </c>
      <c r="B2" s="369" t="s">
        <v>207</v>
      </c>
      <c r="C2" s="382" t="s">
        <v>61</v>
      </c>
    </row>
    <row r="3" spans="1:3" s="473" customFormat="1" ht="24.75" thickBot="1">
      <c r="A3" s="467" t="s">
        <v>203</v>
      </c>
      <c r="B3" s="370" t="s">
        <v>423</v>
      </c>
      <c r="C3" s="383" t="s">
        <v>60</v>
      </c>
    </row>
    <row r="4" spans="1:3" s="474" customFormat="1" ht="15.75" customHeight="1" thickBot="1">
      <c r="A4" s="240"/>
      <c r="B4" s="240"/>
      <c r="C4" s="241" t="str">
        <f>'9.3.1. sz. mell'!C4</f>
        <v>Forintban!</v>
      </c>
    </row>
    <row r="5" spans="1:3" ht="13.5" thickBot="1">
      <c r="A5" s="427" t="s">
        <v>205</v>
      </c>
      <c r="B5" s="242" t="s">
        <v>570</v>
      </c>
      <c r="C5" s="243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530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409</v>
      </c>
      <c r="C26" s="331">
        <f>+C27+C28</f>
        <v>0</v>
      </c>
    </row>
    <row r="27" spans="1:3" s="476" customFormat="1" ht="12" customHeight="1">
      <c r="A27" s="470" t="s">
        <v>271</v>
      </c>
      <c r="B27" s="471" t="s">
        <v>407</v>
      </c>
      <c r="C27" s="80"/>
    </row>
    <row r="28" spans="1:3" s="476" customFormat="1" ht="12" customHeight="1">
      <c r="A28" s="470" t="s">
        <v>272</v>
      </c>
      <c r="B28" s="472" t="s">
        <v>410</v>
      </c>
      <c r="C28" s="332"/>
    </row>
    <row r="29" spans="1:3" s="476" customFormat="1" ht="12" customHeight="1" thickBot="1">
      <c r="A29" s="469" t="s">
        <v>273</v>
      </c>
      <c r="B29" s="147" t="s">
        <v>531</v>
      </c>
      <c r="C29" s="87"/>
    </row>
    <row r="30" spans="1:3" s="476" customFormat="1" ht="12" customHeight="1" thickBot="1">
      <c r="A30" s="213" t="s">
        <v>23</v>
      </c>
      <c r="B30" s="130" t="s">
        <v>411</v>
      </c>
      <c r="C30" s="331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80"/>
    </row>
    <row r="32" spans="1:3" s="476" customFormat="1" ht="12" customHeight="1">
      <c r="A32" s="470" t="s">
        <v>93</v>
      </c>
      <c r="B32" s="472" t="s">
        <v>295</v>
      </c>
      <c r="C32" s="332"/>
    </row>
    <row r="33" spans="1:3" s="476" customFormat="1" ht="12" customHeight="1" thickBot="1">
      <c r="A33" s="469" t="s">
        <v>94</v>
      </c>
      <c r="B33" s="147" t="s">
        <v>296</v>
      </c>
      <c r="C33" s="87"/>
    </row>
    <row r="34" spans="1:3" s="384" customFormat="1" ht="12" customHeight="1" thickBot="1">
      <c r="A34" s="213" t="s">
        <v>24</v>
      </c>
      <c r="B34" s="130" t="s">
        <v>379</v>
      </c>
      <c r="C34" s="355"/>
    </row>
    <row r="35" spans="1:3" s="384" customFormat="1" ht="12" customHeight="1" thickBot="1">
      <c r="A35" s="213" t="s">
        <v>25</v>
      </c>
      <c r="B35" s="130" t="s">
        <v>412</v>
      </c>
      <c r="C35" s="375"/>
    </row>
    <row r="36" spans="1:3" s="384" customFormat="1" ht="12" customHeight="1" thickBot="1">
      <c r="A36" s="205" t="s">
        <v>26</v>
      </c>
      <c r="B36" s="130" t="s">
        <v>532</v>
      </c>
      <c r="C36" s="376">
        <f>+C8+C20+C25+C26+C30+C34+C35</f>
        <v>0</v>
      </c>
    </row>
    <row r="37" spans="1:3" s="384" customFormat="1" ht="12" customHeight="1" thickBot="1">
      <c r="A37" s="248" t="s">
        <v>27</v>
      </c>
      <c r="B37" s="130" t="s">
        <v>414</v>
      </c>
      <c r="C37" s="376">
        <f>+C38+C39+C40</f>
        <v>0</v>
      </c>
    </row>
    <row r="38" spans="1:3" s="384" customFormat="1" ht="12" customHeight="1">
      <c r="A38" s="470" t="s">
        <v>415</v>
      </c>
      <c r="B38" s="471" t="s">
        <v>239</v>
      </c>
      <c r="C38" s="80"/>
    </row>
    <row r="39" spans="1:3" s="384" customFormat="1" ht="12" customHeight="1">
      <c r="A39" s="470" t="s">
        <v>416</v>
      </c>
      <c r="B39" s="472" t="s">
        <v>2</v>
      </c>
      <c r="C39" s="332"/>
    </row>
    <row r="40" spans="1:3" s="476" customFormat="1" ht="12" customHeight="1" thickBot="1">
      <c r="A40" s="469" t="s">
        <v>417</v>
      </c>
      <c r="B40" s="147" t="s">
        <v>418</v>
      </c>
      <c r="C40" s="87"/>
    </row>
    <row r="41" spans="1:3" s="476" customFormat="1" ht="15" customHeight="1" thickBot="1">
      <c r="A41" s="248" t="s">
        <v>28</v>
      </c>
      <c r="B41" s="249" t="s">
        <v>419</v>
      </c>
      <c r="C41" s="379">
        <f>+C36+C37</f>
        <v>0</v>
      </c>
    </row>
    <row r="42" spans="1:3" s="476" customFormat="1" ht="15" customHeight="1">
      <c r="A42" s="250"/>
      <c r="B42" s="251"/>
      <c r="C42" s="377"/>
    </row>
    <row r="43" spans="1:3" ht="13.5" thickBot="1">
      <c r="A43" s="252"/>
      <c r="B43" s="253"/>
      <c r="C43" s="378"/>
    </row>
    <row r="44" spans="1:3" s="475" customFormat="1" ht="16.5" customHeight="1" thickBot="1">
      <c r="A44" s="254"/>
      <c r="B44" s="255" t="s">
        <v>58</v>
      </c>
      <c r="C44" s="379"/>
    </row>
    <row r="45" spans="1:3" s="477" customFormat="1" ht="12" customHeight="1" thickBot="1">
      <c r="A45" s="213" t="s">
        <v>19</v>
      </c>
      <c r="B45" s="130" t="s">
        <v>420</v>
      </c>
      <c r="C45" s="331">
        <f>SUM(C46:C50)</f>
        <v>0</v>
      </c>
    </row>
    <row r="46" spans="1:3" ht="12" customHeight="1">
      <c r="A46" s="469" t="s">
        <v>99</v>
      </c>
      <c r="B46" s="9" t="s">
        <v>50</v>
      </c>
      <c r="C46" s="80"/>
    </row>
    <row r="47" spans="1:3" ht="12" customHeight="1">
      <c r="A47" s="469" t="s">
        <v>100</v>
      </c>
      <c r="B47" s="8" t="s">
        <v>183</v>
      </c>
      <c r="C47" s="83"/>
    </row>
    <row r="48" spans="1:3" ht="12" customHeight="1">
      <c r="A48" s="469" t="s">
        <v>101</v>
      </c>
      <c r="B48" s="8" t="s">
        <v>140</v>
      </c>
      <c r="C48" s="83"/>
    </row>
    <row r="49" spans="1:3" ht="12" customHeight="1">
      <c r="A49" s="469" t="s">
        <v>102</v>
      </c>
      <c r="B49" s="8" t="s">
        <v>184</v>
      </c>
      <c r="C49" s="83"/>
    </row>
    <row r="50" spans="1:3" ht="12" customHeight="1" thickBot="1">
      <c r="A50" s="469" t="s">
        <v>148</v>
      </c>
      <c r="B50" s="8" t="s">
        <v>185</v>
      </c>
      <c r="C50" s="83"/>
    </row>
    <row r="51" spans="1:3" ht="12" customHeight="1" thickBot="1">
      <c r="A51" s="213" t="s">
        <v>20</v>
      </c>
      <c r="B51" s="130" t="s">
        <v>421</v>
      </c>
      <c r="C51" s="331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80"/>
    </row>
    <row r="53" spans="1:3" ht="12" customHeight="1">
      <c r="A53" s="469" t="s">
        <v>106</v>
      </c>
      <c r="B53" s="8" t="s">
        <v>187</v>
      </c>
      <c r="C53" s="83"/>
    </row>
    <row r="54" spans="1:3" ht="12" customHeight="1">
      <c r="A54" s="469" t="s">
        <v>107</v>
      </c>
      <c r="B54" s="8" t="s">
        <v>59</v>
      </c>
      <c r="C54" s="83"/>
    </row>
    <row r="55" spans="1:3" ht="12" customHeight="1" thickBot="1">
      <c r="A55" s="469" t="s">
        <v>108</v>
      </c>
      <c r="B55" s="8" t="s">
        <v>529</v>
      </c>
      <c r="C55" s="83"/>
    </row>
    <row r="56" spans="1:3" ht="15" customHeight="1" thickBot="1">
      <c r="A56" s="213" t="s">
        <v>21</v>
      </c>
      <c r="B56" s="130" t="s">
        <v>13</v>
      </c>
      <c r="C56" s="355"/>
    </row>
    <row r="57" spans="1:3" ht="13.5" thickBot="1">
      <c r="A57" s="213" t="s">
        <v>22</v>
      </c>
      <c r="B57" s="256" t="s">
        <v>536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9" t="s">
        <v>524</v>
      </c>
      <c r="B59" s="260"/>
      <c r="C59" s="127"/>
    </row>
    <row r="60" spans="1:3" ht="13.5" thickBot="1">
      <c r="A60" s="259" t="s">
        <v>206</v>
      </c>
      <c r="B60" s="260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78" t="str">
        <f>+CONCATENATE("9.3.3. melléklet a ……/",LEFT(ÖSSZEFÜGGÉSEK!A5,4),". (….) önkormányzati rendelethez")</f>
        <v>9.3.3. melléklet a ……/2018. (….) önkormányzati rendelethez</v>
      </c>
    </row>
    <row r="2" spans="1:3" s="473" customFormat="1" ht="25.5" customHeight="1">
      <c r="A2" s="426" t="s">
        <v>204</v>
      </c>
      <c r="B2" s="369" t="s">
        <v>207</v>
      </c>
      <c r="C2" s="382" t="s">
        <v>61</v>
      </c>
    </row>
    <row r="3" spans="1:3" s="473" customFormat="1" ht="24.75" thickBot="1">
      <c r="A3" s="467" t="s">
        <v>203</v>
      </c>
      <c r="B3" s="370" t="s">
        <v>537</v>
      </c>
      <c r="C3" s="383" t="s">
        <v>61</v>
      </c>
    </row>
    <row r="4" spans="1:3" s="474" customFormat="1" ht="15.75" customHeight="1" thickBot="1">
      <c r="A4" s="240"/>
      <c r="B4" s="240"/>
      <c r="C4" s="241" t="str">
        <f>'9.3.2. sz. mell'!C4</f>
        <v>Forintban!</v>
      </c>
    </row>
    <row r="5" spans="1:3" ht="13.5" thickBot="1">
      <c r="A5" s="427" t="s">
        <v>205</v>
      </c>
      <c r="B5" s="242" t="s">
        <v>570</v>
      </c>
      <c r="C5" s="579" t="s">
        <v>56</v>
      </c>
    </row>
    <row r="6" spans="1:3" s="475" customFormat="1" ht="12.75" customHeight="1" thickBot="1">
      <c r="A6" s="205"/>
      <c r="B6" s="206" t="s">
        <v>498</v>
      </c>
      <c r="C6" s="207" t="s">
        <v>499</v>
      </c>
    </row>
    <row r="7" spans="1:3" s="475" customFormat="1" ht="15.75" customHeight="1" thickBot="1">
      <c r="A7" s="244"/>
      <c r="B7" s="245" t="s">
        <v>57</v>
      </c>
      <c r="C7" s="246"/>
    </row>
    <row r="8" spans="1:3" s="384" customFormat="1" ht="12" customHeight="1" thickBot="1">
      <c r="A8" s="205" t="s">
        <v>19</v>
      </c>
      <c r="B8" s="247" t="s">
        <v>525</v>
      </c>
      <c r="C8" s="331">
        <f>SUM(C9:C19)</f>
        <v>0</v>
      </c>
    </row>
    <row r="9" spans="1:3" s="384" customFormat="1" ht="12" customHeight="1">
      <c r="A9" s="468" t="s">
        <v>99</v>
      </c>
      <c r="B9" s="10" t="s">
        <v>280</v>
      </c>
      <c r="C9" s="373"/>
    </row>
    <row r="10" spans="1:3" s="384" customFormat="1" ht="12" customHeight="1">
      <c r="A10" s="469" t="s">
        <v>100</v>
      </c>
      <c r="B10" s="8" t="s">
        <v>281</v>
      </c>
      <c r="C10" s="329"/>
    </row>
    <row r="11" spans="1:3" s="384" customFormat="1" ht="12" customHeight="1">
      <c r="A11" s="469" t="s">
        <v>101</v>
      </c>
      <c r="B11" s="8" t="s">
        <v>282</v>
      </c>
      <c r="C11" s="329"/>
    </row>
    <row r="12" spans="1:3" s="384" customFormat="1" ht="12" customHeight="1">
      <c r="A12" s="469" t="s">
        <v>102</v>
      </c>
      <c r="B12" s="8" t="s">
        <v>283</v>
      </c>
      <c r="C12" s="329"/>
    </row>
    <row r="13" spans="1:3" s="384" customFormat="1" ht="12" customHeight="1">
      <c r="A13" s="469" t="s">
        <v>148</v>
      </c>
      <c r="B13" s="8" t="s">
        <v>284</v>
      </c>
      <c r="C13" s="329"/>
    </row>
    <row r="14" spans="1:3" s="384" customFormat="1" ht="12" customHeight="1">
      <c r="A14" s="469" t="s">
        <v>103</v>
      </c>
      <c r="B14" s="8" t="s">
        <v>404</v>
      </c>
      <c r="C14" s="329"/>
    </row>
    <row r="15" spans="1:3" s="384" customFormat="1" ht="12" customHeight="1">
      <c r="A15" s="469" t="s">
        <v>104</v>
      </c>
      <c r="B15" s="7" t="s">
        <v>405</v>
      </c>
      <c r="C15" s="329"/>
    </row>
    <row r="16" spans="1:3" s="384" customFormat="1" ht="12" customHeight="1">
      <c r="A16" s="469" t="s">
        <v>113</v>
      </c>
      <c r="B16" s="8" t="s">
        <v>287</v>
      </c>
      <c r="C16" s="374"/>
    </row>
    <row r="17" spans="1:3" s="476" customFormat="1" ht="12" customHeight="1">
      <c r="A17" s="469" t="s">
        <v>114</v>
      </c>
      <c r="B17" s="8" t="s">
        <v>288</v>
      </c>
      <c r="C17" s="329"/>
    </row>
    <row r="18" spans="1:3" s="476" customFormat="1" ht="12" customHeight="1">
      <c r="A18" s="469" t="s">
        <v>115</v>
      </c>
      <c r="B18" s="8" t="s">
        <v>441</v>
      </c>
      <c r="C18" s="330"/>
    </row>
    <row r="19" spans="1:3" s="476" customFormat="1" ht="12" customHeight="1" thickBot="1">
      <c r="A19" s="469" t="s">
        <v>116</v>
      </c>
      <c r="B19" s="7" t="s">
        <v>289</v>
      </c>
      <c r="C19" s="330"/>
    </row>
    <row r="20" spans="1:3" s="384" customFormat="1" ht="12" customHeight="1" thickBot="1">
      <c r="A20" s="205" t="s">
        <v>20</v>
      </c>
      <c r="B20" s="247" t="s">
        <v>406</v>
      </c>
      <c r="C20" s="331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9"/>
    </row>
    <row r="22" spans="1:3" s="476" customFormat="1" ht="12" customHeight="1">
      <c r="A22" s="469" t="s">
        <v>106</v>
      </c>
      <c r="B22" s="8" t="s">
        <v>407</v>
      </c>
      <c r="C22" s="329"/>
    </row>
    <row r="23" spans="1:3" s="476" customFormat="1" ht="12" customHeight="1">
      <c r="A23" s="469" t="s">
        <v>107</v>
      </c>
      <c r="B23" s="8" t="s">
        <v>408</v>
      </c>
      <c r="C23" s="329"/>
    </row>
    <row r="24" spans="1:3" s="476" customFormat="1" ht="12" customHeight="1" thickBot="1">
      <c r="A24" s="469" t="s">
        <v>108</v>
      </c>
      <c r="B24" s="8" t="s">
        <v>530</v>
      </c>
      <c r="C24" s="329"/>
    </row>
    <row r="25" spans="1:3" s="476" customFormat="1" ht="12" customHeight="1" thickBot="1">
      <c r="A25" s="213" t="s">
        <v>21</v>
      </c>
      <c r="B25" s="130" t="s">
        <v>174</v>
      </c>
      <c r="C25" s="355"/>
    </row>
    <row r="26" spans="1:3" s="476" customFormat="1" ht="12" customHeight="1" thickBot="1">
      <c r="A26" s="213" t="s">
        <v>22</v>
      </c>
      <c r="B26" s="130" t="s">
        <v>409</v>
      </c>
      <c r="C26" s="331">
        <f>+C27+C28</f>
        <v>0</v>
      </c>
    </row>
    <row r="27" spans="1:3" s="476" customFormat="1" ht="12" customHeight="1">
      <c r="A27" s="470" t="s">
        <v>271</v>
      </c>
      <c r="B27" s="471" t="s">
        <v>407</v>
      </c>
      <c r="C27" s="80"/>
    </row>
    <row r="28" spans="1:3" s="476" customFormat="1" ht="12" customHeight="1">
      <c r="A28" s="470" t="s">
        <v>272</v>
      </c>
      <c r="B28" s="472" t="s">
        <v>410</v>
      </c>
      <c r="C28" s="332"/>
    </row>
    <row r="29" spans="1:3" s="476" customFormat="1" ht="12" customHeight="1" thickBot="1">
      <c r="A29" s="469" t="s">
        <v>273</v>
      </c>
      <c r="B29" s="147" t="s">
        <v>531</v>
      </c>
      <c r="C29" s="87"/>
    </row>
    <row r="30" spans="1:3" s="476" customFormat="1" ht="12" customHeight="1" thickBot="1">
      <c r="A30" s="213" t="s">
        <v>23</v>
      </c>
      <c r="B30" s="130" t="s">
        <v>411</v>
      </c>
      <c r="C30" s="331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80"/>
    </row>
    <row r="32" spans="1:3" s="476" customFormat="1" ht="12" customHeight="1">
      <c r="A32" s="470" t="s">
        <v>93</v>
      </c>
      <c r="B32" s="472" t="s">
        <v>295</v>
      </c>
      <c r="C32" s="332"/>
    </row>
    <row r="33" spans="1:3" s="476" customFormat="1" ht="12" customHeight="1" thickBot="1">
      <c r="A33" s="469" t="s">
        <v>94</v>
      </c>
      <c r="B33" s="147" t="s">
        <v>296</v>
      </c>
      <c r="C33" s="87"/>
    </row>
    <row r="34" spans="1:3" s="384" customFormat="1" ht="12" customHeight="1" thickBot="1">
      <c r="A34" s="213" t="s">
        <v>24</v>
      </c>
      <c r="B34" s="130" t="s">
        <v>379</v>
      </c>
      <c r="C34" s="355"/>
    </row>
    <row r="35" spans="1:3" s="384" customFormat="1" ht="12" customHeight="1" thickBot="1">
      <c r="A35" s="213" t="s">
        <v>25</v>
      </c>
      <c r="B35" s="130" t="s">
        <v>412</v>
      </c>
      <c r="C35" s="375"/>
    </row>
    <row r="36" spans="1:3" s="384" customFormat="1" ht="12" customHeight="1" thickBot="1">
      <c r="A36" s="205" t="s">
        <v>26</v>
      </c>
      <c r="B36" s="130" t="s">
        <v>532</v>
      </c>
      <c r="C36" s="376">
        <f>+C8+C20+C25+C26+C30+C34+C35</f>
        <v>0</v>
      </c>
    </row>
    <row r="37" spans="1:3" s="384" customFormat="1" ht="12" customHeight="1" thickBot="1">
      <c r="A37" s="248" t="s">
        <v>27</v>
      </c>
      <c r="B37" s="130" t="s">
        <v>414</v>
      </c>
      <c r="C37" s="376">
        <f>+C38+C39+C40</f>
        <v>0</v>
      </c>
    </row>
    <row r="38" spans="1:3" s="384" customFormat="1" ht="12" customHeight="1">
      <c r="A38" s="470" t="s">
        <v>415</v>
      </c>
      <c r="B38" s="471" t="s">
        <v>239</v>
      </c>
      <c r="C38" s="80"/>
    </row>
    <row r="39" spans="1:3" s="384" customFormat="1" ht="12" customHeight="1">
      <c r="A39" s="470" t="s">
        <v>416</v>
      </c>
      <c r="B39" s="472" t="s">
        <v>2</v>
      </c>
      <c r="C39" s="332"/>
    </row>
    <row r="40" spans="1:3" s="476" customFormat="1" ht="12" customHeight="1" thickBot="1">
      <c r="A40" s="469" t="s">
        <v>417</v>
      </c>
      <c r="B40" s="147" t="s">
        <v>418</v>
      </c>
      <c r="C40" s="87"/>
    </row>
    <row r="41" spans="1:3" s="476" customFormat="1" ht="15" customHeight="1" thickBot="1">
      <c r="A41" s="248" t="s">
        <v>28</v>
      </c>
      <c r="B41" s="249" t="s">
        <v>419</v>
      </c>
      <c r="C41" s="379">
        <f>+C36+C37</f>
        <v>0</v>
      </c>
    </row>
    <row r="42" spans="1:3" s="476" customFormat="1" ht="15" customHeight="1">
      <c r="A42" s="250"/>
      <c r="B42" s="251"/>
      <c r="C42" s="377"/>
    </row>
    <row r="43" spans="1:3" ht="13.5" thickBot="1">
      <c r="A43" s="252"/>
      <c r="B43" s="253"/>
      <c r="C43" s="378"/>
    </row>
    <row r="44" spans="1:3" s="475" customFormat="1" ht="16.5" customHeight="1" thickBot="1">
      <c r="A44" s="254"/>
      <c r="B44" s="255" t="s">
        <v>58</v>
      </c>
      <c r="C44" s="379"/>
    </row>
    <row r="45" spans="1:3" s="477" customFormat="1" ht="12" customHeight="1" thickBot="1">
      <c r="A45" s="213" t="s">
        <v>19</v>
      </c>
      <c r="B45" s="130" t="s">
        <v>420</v>
      </c>
      <c r="C45" s="331">
        <f>SUM(C46:C50)</f>
        <v>0</v>
      </c>
    </row>
    <row r="46" spans="1:3" ht="12" customHeight="1">
      <c r="A46" s="469" t="s">
        <v>99</v>
      </c>
      <c r="B46" s="9" t="s">
        <v>50</v>
      </c>
      <c r="C46" s="80"/>
    </row>
    <row r="47" spans="1:3" ht="12" customHeight="1">
      <c r="A47" s="469" t="s">
        <v>100</v>
      </c>
      <c r="B47" s="8" t="s">
        <v>183</v>
      </c>
      <c r="C47" s="83"/>
    </row>
    <row r="48" spans="1:3" ht="12" customHeight="1">
      <c r="A48" s="469" t="s">
        <v>101</v>
      </c>
      <c r="B48" s="8" t="s">
        <v>140</v>
      </c>
      <c r="C48" s="83"/>
    </row>
    <row r="49" spans="1:3" ht="12" customHeight="1">
      <c r="A49" s="469" t="s">
        <v>102</v>
      </c>
      <c r="B49" s="8" t="s">
        <v>184</v>
      </c>
      <c r="C49" s="83"/>
    </row>
    <row r="50" spans="1:3" ht="12" customHeight="1" thickBot="1">
      <c r="A50" s="469" t="s">
        <v>148</v>
      </c>
      <c r="B50" s="8" t="s">
        <v>185</v>
      </c>
      <c r="C50" s="83"/>
    </row>
    <row r="51" spans="1:3" ht="12" customHeight="1" thickBot="1">
      <c r="A51" s="213" t="s">
        <v>20</v>
      </c>
      <c r="B51" s="130" t="s">
        <v>421</v>
      </c>
      <c r="C51" s="331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80"/>
    </row>
    <row r="53" spans="1:3" ht="12" customHeight="1">
      <c r="A53" s="469" t="s">
        <v>106</v>
      </c>
      <c r="B53" s="8" t="s">
        <v>187</v>
      </c>
      <c r="C53" s="83"/>
    </row>
    <row r="54" spans="1:3" ht="12" customHeight="1">
      <c r="A54" s="469" t="s">
        <v>107</v>
      </c>
      <c r="B54" s="8" t="s">
        <v>59</v>
      </c>
      <c r="C54" s="83"/>
    </row>
    <row r="55" spans="1:3" ht="12" customHeight="1" thickBot="1">
      <c r="A55" s="469" t="s">
        <v>108</v>
      </c>
      <c r="B55" s="8" t="s">
        <v>529</v>
      </c>
      <c r="C55" s="83"/>
    </row>
    <row r="56" spans="1:3" ht="15" customHeight="1" thickBot="1">
      <c r="A56" s="213" t="s">
        <v>21</v>
      </c>
      <c r="B56" s="130" t="s">
        <v>13</v>
      </c>
      <c r="C56" s="355"/>
    </row>
    <row r="57" spans="1:3" ht="13.5" thickBot="1">
      <c r="A57" s="213" t="s">
        <v>22</v>
      </c>
      <c r="B57" s="256" t="s">
        <v>536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9" t="s">
        <v>524</v>
      </c>
      <c r="B59" s="260"/>
      <c r="C59" s="127"/>
    </row>
    <row r="60" spans="1:3" ht="13.5" thickBot="1">
      <c r="A60" s="259" t="s">
        <v>206</v>
      </c>
      <c r="B60" s="260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5" sqref="K15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76" t="s">
        <v>3</v>
      </c>
      <c r="B1" s="676"/>
      <c r="C1" s="676"/>
      <c r="D1" s="676"/>
      <c r="E1" s="676"/>
      <c r="F1" s="676"/>
      <c r="G1" s="676"/>
    </row>
    <row r="3" spans="1:7" s="169" customFormat="1" ht="27" customHeight="1">
      <c r="A3" s="167" t="s">
        <v>211</v>
      </c>
      <c r="B3" s="168"/>
      <c r="C3" s="675" t="s">
        <v>212</v>
      </c>
      <c r="D3" s="675"/>
      <c r="E3" s="675"/>
      <c r="F3" s="675"/>
      <c r="G3" s="675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213</v>
      </c>
      <c r="B5" s="168"/>
      <c r="C5" s="675" t="s">
        <v>212</v>
      </c>
      <c r="D5" s="675"/>
      <c r="E5" s="675"/>
      <c r="F5" s="675"/>
      <c r="G5" s="168"/>
    </row>
    <row r="6" spans="1:7" s="170" customFormat="1" ht="12.75">
      <c r="A6" s="222"/>
      <c r="B6" s="222"/>
      <c r="C6" s="222"/>
      <c r="D6" s="222"/>
      <c r="E6" s="222"/>
      <c r="F6" s="222"/>
      <c r="G6" s="222"/>
    </row>
    <row r="7" spans="1:7" s="171" customFormat="1" ht="15" customHeight="1">
      <c r="A7" s="277" t="s">
        <v>573</v>
      </c>
      <c r="B7" s="276"/>
      <c r="C7" s="276"/>
      <c r="D7" s="262"/>
      <c r="E7" s="262"/>
      <c r="F7" s="262"/>
      <c r="G7" s="262"/>
    </row>
    <row r="8" spans="1:7" s="171" customFormat="1" ht="15" customHeight="1" thickBot="1">
      <c r="A8" s="277" t="s">
        <v>214</v>
      </c>
      <c r="B8" s="276"/>
      <c r="C8" s="276"/>
      <c r="D8" s="276"/>
      <c r="E8" s="276"/>
      <c r="F8" s="276"/>
      <c r="G8" s="539" t="str">
        <f>'9.3.3. sz. mell'!C4</f>
        <v>Forintban!</v>
      </c>
    </row>
    <row r="9" spans="1:7" s="79" customFormat="1" ht="42" customHeight="1" thickBot="1">
      <c r="A9" s="202" t="s">
        <v>17</v>
      </c>
      <c r="B9" s="203" t="s">
        <v>215</v>
      </c>
      <c r="C9" s="203" t="s">
        <v>216</v>
      </c>
      <c r="D9" s="203" t="s">
        <v>217</v>
      </c>
      <c r="E9" s="203" t="s">
        <v>218</v>
      </c>
      <c r="F9" s="203" t="s">
        <v>219</v>
      </c>
      <c r="G9" s="204" t="s">
        <v>54</v>
      </c>
    </row>
    <row r="10" spans="1:7" ht="24" customHeight="1">
      <c r="A10" s="263" t="s">
        <v>19</v>
      </c>
      <c r="B10" s="211" t="s">
        <v>220</v>
      </c>
      <c r="C10" s="172"/>
      <c r="D10" s="172"/>
      <c r="E10" s="172"/>
      <c r="F10" s="172"/>
      <c r="G10" s="264">
        <f>SUM(C10:F10)</f>
        <v>0</v>
      </c>
    </row>
    <row r="11" spans="1:7" ht="24" customHeight="1">
      <c r="A11" s="265" t="s">
        <v>20</v>
      </c>
      <c r="B11" s="212" t="s">
        <v>221</v>
      </c>
      <c r="C11" s="173"/>
      <c r="D11" s="173"/>
      <c r="E11" s="173"/>
      <c r="F11" s="173"/>
      <c r="G11" s="266">
        <f aca="true" t="shared" si="0" ref="G11:G16">SUM(C11:F11)</f>
        <v>0</v>
      </c>
    </row>
    <row r="12" spans="1:7" ht="24" customHeight="1">
      <c r="A12" s="265" t="s">
        <v>21</v>
      </c>
      <c r="B12" s="212" t="s">
        <v>222</v>
      </c>
      <c r="C12" s="173"/>
      <c r="D12" s="173"/>
      <c r="E12" s="173"/>
      <c r="F12" s="173"/>
      <c r="G12" s="266">
        <f t="shared" si="0"/>
        <v>0</v>
      </c>
    </row>
    <row r="13" spans="1:7" ht="24" customHeight="1">
      <c r="A13" s="265" t="s">
        <v>22</v>
      </c>
      <c r="B13" s="212" t="s">
        <v>223</v>
      </c>
      <c r="C13" s="173"/>
      <c r="D13" s="173"/>
      <c r="E13" s="173"/>
      <c r="F13" s="173"/>
      <c r="G13" s="266">
        <f t="shared" si="0"/>
        <v>0</v>
      </c>
    </row>
    <row r="14" spans="1:7" ht="24" customHeight="1">
      <c r="A14" s="265" t="s">
        <v>23</v>
      </c>
      <c r="B14" s="212" t="s">
        <v>224</v>
      </c>
      <c r="C14" s="173"/>
      <c r="D14" s="173"/>
      <c r="E14" s="173"/>
      <c r="F14" s="173"/>
      <c r="G14" s="266">
        <f t="shared" si="0"/>
        <v>0</v>
      </c>
    </row>
    <row r="15" spans="1:7" ht="24" customHeight="1" thickBot="1">
      <c r="A15" s="267" t="s">
        <v>24</v>
      </c>
      <c r="B15" s="268" t="s">
        <v>225</v>
      </c>
      <c r="C15" s="174"/>
      <c r="D15" s="174"/>
      <c r="E15" s="174"/>
      <c r="F15" s="174"/>
      <c r="G15" s="269">
        <f t="shared" si="0"/>
        <v>0</v>
      </c>
    </row>
    <row r="16" spans="1:7" s="175" customFormat="1" ht="24" customHeight="1" thickBot="1">
      <c r="A16" s="270" t="s">
        <v>25</v>
      </c>
      <c r="B16" s="271" t="s">
        <v>54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0" customFormat="1" ht="12.75">
      <c r="A17" s="222"/>
      <c r="B17" s="222"/>
      <c r="C17" s="222"/>
      <c r="D17" s="222"/>
      <c r="E17" s="222"/>
      <c r="F17" s="222"/>
      <c r="G17" s="222"/>
    </row>
    <row r="18" spans="1:7" s="170" customFormat="1" ht="12.75">
      <c r="A18" s="222"/>
      <c r="B18" s="222"/>
      <c r="C18" s="222"/>
      <c r="D18" s="222"/>
      <c r="E18" s="222"/>
      <c r="F18" s="222"/>
      <c r="G18" s="222"/>
    </row>
    <row r="19" spans="1:7" s="170" customFormat="1" ht="12.75">
      <c r="A19" s="222"/>
      <c r="B19" s="222"/>
      <c r="C19" s="222"/>
      <c r="D19" s="222"/>
      <c r="E19" s="222"/>
      <c r="F19" s="222"/>
      <c r="G19" s="222"/>
    </row>
    <row r="20" spans="1:7" s="170" customFormat="1" ht="15.75">
      <c r="A20" s="169" t="str">
        <f>+CONCATENATE("......................, ",LEFT(ÖSSZEFÜGGÉSEK!A5,4),". .......................... hó ..... nap")</f>
        <v>......................, 2018. .......................... hó ..... nap</v>
      </c>
      <c r="D20" s="222"/>
      <c r="E20" s="222"/>
      <c r="F20" s="222"/>
      <c r="G20" s="222"/>
    </row>
    <row r="21" spans="1:7" s="170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170"/>
      <c r="D23" s="170"/>
      <c r="E23" s="170"/>
      <c r="F23" s="170"/>
      <c r="G23" s="222"/>
    </row>
    <row r="24" spans="1:7" ht="13.5">
      <c r="A24" s="222"/>
      <c r="B24" s="222"/>
      <c r="C24" s="274"/>
      <c r="D24" s="275" t="s">
        <v>226</v>
      </c>
      <c r="E24" s="275"/>
      <c r="F24" s="274"/>
      <c r="G24" s="222"/>
    </row>
    <row r="25" spans="3:6" ht="13.5">
      <c r="C25" s="176"/>
      <c r="D25" s="177"/>
      <c r="E25" s="177"/>
      <c r="F25" s="176"/>
    </row>
    <row r="26" spans="3:6" ht="13.5">
      <c r="C26" s="176"/>
      <c r="D26" s="177"/>
      <c r="E26" s="177"/>
      <c r="F26" s="17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(II.27)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C22" sqref="C22"/>
    </sheetView>
  </sheetViews>
  <sheetFormatPr defaultColWidth="9.00390625" defaultRowHeight="12.75"/>
  <cols>
    <col min="1" max="1" width="9.00390625" style="401" customWidth="1"/>
    <col min="2" max="2" width="75.875" style="401" customWidth="1"/>
    <col min="3" max="3" width="15.50390625" style="402" customWidth="1"/>
    <col min="4" max="5" width="15.50390625" style="401" customWidth="1"/>
    <col min="6" max="6" width="9.00390625" style="39" customWidth="1"/>
    <col min="7" max="16384" width="9.375" style="39" customWidth="1"/>
  </cols>
  <sheetData>
    <row r="1" spans="1:5" ht="15.75" customHeight="1">
      <c r="A1" s="610" t="s">
        <v>16</v>
      </c>
      <c r="B1" s="610"/>
      <c r="C1" s="610"/>
      <c r="D1" s="610"/>
      <c r="E1" s="610"/>
    </row>
    <row r="2" spans="1:5" ht="15.75" customHeight="1" thickBot="1">
      <c r="A2" s="613" t="s">
        <v>152</v>
      </c>
      <c r="B2" s="613"/>
      <c r="D2" s="146"/>
      <c r="E2" s="321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4" t="str">
        <f>+CONCATENATE(LEFT(ÖSSZEFÜGGÉSEK!A5,4)-1,". évi várható")</f>
        <v>2017. évi várható</v>
      </c>
      <c r="E3" s="166" t="str">
        <f>+'1.sz.mell '!C3</f>
        <v>2018. évi előirányzat</v>
      </c>
    </row>
    <row r="4" spans="1:5" s="41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66" t="s">
        <v>501</v>
      </c>
    </row>
    <row r="5" spans="1:5" s="1" customFormat="1" ht="12" customHeight="1" thickBot="1">
      <c r="A5" s="20" t="s">
        <v>19</v>
      </c>
      <c r="B5" s="21" t="s">
        <v>255</v>
      </c>
      <c r="C5" s="416">
        <f>+C6+C7+C8+C9+C10+C11</f>
        <v>28472227</v>
      </c>
      <c r="D5" s="416">
        <f>+D6+D7+D8+D9+D10+D11</f>
        <v>30499160</v>
      </c>
      <c r="E5" s="278">
        <f>+E6+E7+E8+E9+E10+E11</f>
        <v>24785220</v>
      </c>
    </row>
    <row r="6" spans="1:5" s="1" customFormat="1" ht="12" customHeight="1">
      <c r="A6" s="15" t="s">
        <v>99</v>
      </c>
      <c r="B6" s="435" t="s">
        <v>256</v>
      </c>
      <c r="C6" s="418">
        <v>16130520</v>
      </c>
      <c r="D6" s="418">
        <v>17869544</v>
      </c>
      <c r="E6" s="280">
        <f>'1.sz.mell '!C6</f>
        <v>17981580</v>
      </c>
    </row>
    <row r="7" spans="1:5" s="1" customFormat="1" ht="12" customHeight="1">
      <c r="A7" s="14" t="s">
        <v>100</v>
      </c>
      <c r="B7" s="436" t="s">
        <v>257</v>
      </c>
      <c r="C7" s="417"/>
      <c r="D7" s="417"/>
      <c r="E7" s="280">
        <f>'1.sz.mell '!C7</f>
        <v>0</v>
      </c>
    </row>
    <row r="8" spans="1:5" s="1" customFormat="1" ht="12" customHeight="1">
      <c r="A8" s="14" t="s">
        <v>101</v>
      </c>
      <c r="B8" s="436" t="s">
        <v>258</v>
      </c>
      <c r="C8" s="417">
        <v>4508347</v>
      </c>
      <c r="D8" s="417">
        <v>4657440</v>
      </c>
      <c r="E8" s="280">
        <f>'1.sz.mell '!C8</f>
        <v>4418440</v>
      </c>
    </row>
    <row r="9" spans="1:5" s="1" customFormat="1" ht="12" customHeight="1">
      <c r="A9" s="14" t="s">
        <v>102</v>
      </c>
      <c r="B9" s="436" t="s">
        <v>259</v>
      </c>
      <c r="C9" s="417">
        <v>1200000</v>
      </c>
      <c r="D9" s="417">
        <v>1200000</v>
      </c>
      <c r="E9" s="280">
        <f>'1.sz.mell '!C9</f>
        <v>1800000</v>
      </c>
    </row>
    <row r="10" spans="1:5" s="1" customFormat="1" ht="12" customHeight="1">
      <c r="A10" s="14" t="s">
        <v>148</v>
      </c>
      <c r="B10" s="307" t="s">
        <v>437</v>
      </c>
      <c r="C10" s="417">
        <f>6044600+588760</f>
        <v>6633360</v>
      </c>
      <c r="D10" s="417">
        <v>6668956</v>
      </c>
      <c r="E10" s="280">
        <f>'1.sz.mell '!C10</f>
        <v>585200</v>
      </c>
    </row>
    <row r="11" spans="1:5" s="1" customFormat="1" ht="12" customHeight="1" thickBot="1">
      <c r="A11" s="16" t="s">
        <v>103</v>
      </c>
      <c r="B11" s="308" t="s">
        <v>438</v>
      </c>
      <c r="C11" s="417"/>
      <c r="D11" s="417">
        <v>103220</v>
      </c>
      <c r="E11" s="280">
        <f>'1.sz.mell '!C11</f>
        <v>0</v>
      </c>
    </row>
    <row r="12" spans="1:5" s="1" customFormat="1" ht="12" customHeight="1" thickBot="1">
      <c r="A12" s="20" t="s">
        <v>20</v>
      </c>
      <c r="B12" s="306" t="s">
        <v>260</v>
      </c>
      <c r="C12" s="416">
        <f>+C13+C14+C15+C16+C17</f>
        <v>9670752</v>
      </c>
      <c r="D12" s="416">
        <f>+D13+D14+D15+D16+D17</f>
        <v>9626229</v>
      </c>
      <c r="E12" s="278">
        <f>+E13+E14+E15+E16+E17</f>
        <v>5148989</v>
      </c>
    </row>
    <row r="13" spans="1:5" s="1" customFormat="1" ht="12" customHeight="1">
      <c r="A13" s="15" t="s">
        <v>105</v>
      </c>
      <c r="B13" s="435" t="s">
        <v>261</v>
      </c>
      <c r="C13" s="418"/>
      <c r="D13" s="418"/>
      <c r="E13" s="280">
        <f>'1.sz.mell '!C13</f>
        <v>0</v>
      </c>
    </row>
    <row r="14" spans="1:5" s="1" customFormat="1" ht="12" customHeight="1">
      <c r="A14" s="14" t="s">
        <v>106</v>
      </c>
      <c r="B14" s="436" t="s">
        <v>262</v>
      </c>
      <c r="C14" s="417"/>
      <c r="D14" s="417"/>
      <c r="E14" s="280">
        <f>'1.sz.mell '!C14</f>
        <v>0</v>
      </c>
    </row>
    <row r="15" spans="1:5" s="1" customFormat="1" ht="12" customHeight="1">
      <c r="A15" s="14" t="s">
        <v>107</v>
      </c>
      <c r="B15" s="436" t="s">
        <v>427</v>
      </c>
      <c r="C15" s="417"/>
      <c r="D15" s="417"/>
      <c r="E15" s="280">
        <f>'1.sz.mell '!C15</f>
        <v>0</v>
      </c>
    </row>
    <row r="16" spans="1:5" s="1" customFormat="1" ht="12" customHeight="1">
      <c r="A16" s="14" t="s">
        <v>108</v>
      </c>
      <c r="B16" s="436" t="s">
        <v>428</v>
      </c>
      <c r="C16" s="417"/>
      <c r="D16" s="417"/>
      <c r="E16" s="280">
        <f>'1.sz.mell '!C16</f>
        <v>0</v>
      </c>
    </row>
    <row r="17" spans="1:5" s="1" customFormat="1" ht="12" customHeight="1">
      <c r="A17" s="14" t="s">
        <v>109</v>
      </c>
      <c r="B17" s="436" t="s">
        <v>263</v>
      </c>
      <c r="C17" s="417">
        <v>9670752</v>
      </c>
      <c r="D17" s="417">
        <v>9626229</v>
      </c>
      <c r="E17" s="280">
        <f>'1.sz.mell '!C17</f>
        <v>5148989</v>
      </c>
    </row>
    <row r="18" spans="1:5" s="1" customFormat="1" ht="12" customHeight="1" thickBot="1">
      <c r="A18" s="16" t="s">
        <v>117</v>
      </c>
      <c r="B18" s="308" t="s">
        <v>264</v>
      </c>
      <c r="C18" s="419"/>
      <c r="D18" s="419">
        <v>3801950</v>
      </c>
      <c r="E18" s="280">
        <f>'1.sz.mell '!C18</f>
        <v>3170000</v>
      </c>
    </row>
    <row r="19" spans="1:5" s="1" customFormat="1" ht="12" customHeight="1" thickBot="1">
      <c r="A19" s="20" t="s">
        <v>21</v>
      </c>
      <c r="B19" s="21" t="s">
        <v>265</v>
      </c>
      <c r="C19" s="416">
        <f>+C20+C21+C22+C23+C24</f>
        <v>792420</v>
      </c>
      <c r="D19" s="416">
        <f>+D20+D21+D22+D23+D24</f>
        <v>57887604</v>
      </c>
      <c r="E19" s="278">
        <f>+E20+E21+E22+E23+E24</f>
        <v>5534363</v>
      </c>
    </row>
    <row r="20" spans="1:5" s="1" customFormat="1" ht="12" customHeight="1">
      <c r="A20" s="15" t="s">
        <v>88</v>
      </c>
      <c r="B20" s="435" t="s">
        <v>266</v>
      </c>
      <c r="C20" s="418"/>
      <c r="D20" s="418">
        <v>1250000</v>
      </c>
      <c r="E20" s="280">
        <f>'1.sz.mell '!C20</f>
        <v>0</v>
      </c>
    </row>
    <row r="21" spans="1:5" s="1" customFormat="1" ht="12" customHeight="1">
      <c r="A21" s="14" t="s">
        <v>89</v>
      </c>
      <c r="B21" s="436" t="s">
        <v>267</v>
      </c>
      <c r="C21" s="417"/>
      <c r="D21" s="417"/>
      <c r="E21" s="280">
        <f>'1.sz.mell '!C21</f>
        <v>0</v>
      </c>
    </row>
    <row r="22" spans="1:5" s="1" customFormat="1" ht="12" customHeight="1">
      <c r="A22" s="14" t="s">
        <v>90</v>
      </c>
      <c r="B22" s="436" t="s">
        <v>429</v>
      </c>
      <c r="C22" s="417"/>
      <c r="D22" s="417"/>
      <c r="E22" s="280">
        <f>'1.sz.mell '!C22</f>
        <v>0</v>
      </c>
    </row>
    <row r="23" spans="1:5" s="1" customFormat="1" ht="12" customHeight="1">
      <c r="A23" s="14" t="s">
        <v>91</v>
      </c>
      <c r="B23" s="436" t="s">
        <v>430</v>
      </c>
      <c r="C23" s="417"/>
      <c r="D23" s="417"/>
      <c r="E23" s="280">
        <f>'1.sz.mell '!C23</f>
        <v>0</v>
      </c>
    </row>
    <row r="24" spans="1:5" s="1" customFormat="1" ht="12" customHeight="1">
      <c r="A24" s="14" t="s">
        <v>171</v>
      </c>
      <c r="B24" s="436" t="s">
        <v>268</v>
      </c>
      <c r="C24" s="417">
        <v>792420</v>
      </c>
      <c r="D24" s="417">
        <v>56637604</v>
      </c>
      <c r="E24" s="280">
        <f>'1.sz.mell '!C24</f>
        <v>5534363</v>
      </c>
    </row>
    <row r="25" spans="1:5" s="1" customFormat="1" ht="12" customHeight="1" thickBot="1">
      <c r="A25" s="16" t="s">
        <v>172</v>
      </c>
      <c r="B25" s="437" t="s">
        <v>269</v>
      </c>
      <c r="C25" s="419"/>
      <c r="D25" s="419">
        <v>56637604</v>
      </c>
      <c r="E25" s="280">
        <v>5534363</v>
      </c>
    </row>
    <row r="26" spans="1:5" s="1" customFormat="1" ht="12" customHeight="1" thickBot="1">
      <c r="A26" s="20" t="s">
        <v>173</v>
      </c>
      <c r="B26" s="21" t="s">
        <v>270</v>
      </c>
      <c r="C26" s="423">
        <f>SUM(C27:C33)</f>
        <v>6746107</v>
      </c>
      <c r="D26" s="423">
        <f>SUM(D27:D33)</f>
        <v>5541388</v>
      </c>
      <c r="E26" s="465">
        <f>SUM(E27:E33)</f>
        <v>6460000</v>
      </c>
    </row>
    <row r="27" spans="1:5" s="1" customFormat="1" ht="12" customHeight="1">
      <c r="A27" s="15" t="s">
        <v>271</v>
      </c>
      <c r="B27" s="435" t="s">
        <v>562</v>
      </c>
      <c r="C27" s="418">
        <f>1479125+816300</f>
        <v>2295425</v>
      </c>
      <c r="D27" s="418">
        <v>1702772</v>
      </c>
      <c r="E27" s="312">
        <f>'1.sz.mell '!C27</f>
        <v>2050000</v>
      </c>
    </row>
    <row r="28" spans="1:5" s="1" customFormat="1" ht="12" customHeight="1">
      <c r="A28" s="14" t="s">
        <v>272</v>
      </c>
      <c r="B28" s="436" t="s">
        <v>563</v>
      </c>
      <c r="C28" s="417"/>
      <c r="D28" s="417"/>
      <c r="E28" s="313">
        <f>'1.sz.mell '!C28</f>
        <v>0</v>
      </c>
    </row>
    <row r="29" spans="1:5" s="1" customFormat="1" ht="12" customHeight="1">
      <c r="A29" s="14" t="s">
        <v>273</v>
      </c>
      <c r="B29" s="436" t="s">
        <v>564</v>
      </c>
      <c r="C29" s="417">
        <v>2985230</v>
      </c>
      <c r="D29" s="417">
        <v>2425250</v>
      </c>
      <c r="E29" s="313">
        <f>'1.sz.mell '!C29</f>
        <v>3000000</v>
      </c>
    </row>
    <row r="30" spans="1:5" s="1" customFormat="1" ht="12" customHeight="1">
      <c r="A30" s="14" t="s">
        <v>274</v>
      </c>
      <c r="B30" s="436" t="s">
        <v>565</v>
      </c>
      <c r="C30" s="417"/>
      <c r="D30" s="417"/>
      <c r="E30" s="313">
        <f>'1.sz.mell '!C30</f>
        <v>10000</v>
      </c>
    </row>
    <row r="31" spans="1:5" s="1" customFormat="1" ht="12" customHeight="1">
      <c r="A31" s="14" t="s">
        <v>559</v>
      </c>
      <c r="B31" s="436" t="s">
        <v>275</v>
      </c>
      <c r="C31" s="417">
        <v>1369573</v>
      </c>
      <c r="D31" s="417">
        <v>1401298</v>
      </c>
      <c r="E31" s="313">
        <f>'1.sz.mell '!C31</f>
        <v>1300000</v>
      </c>
    </row>
    <row r="32" spans="1:5" s="1" customFormat="1" ht="12" customHeight="1">
      <c r="A32" s="14" t="s">
        <v>560</v>
      </c>
      <c r="B32" s="436" t="s">
        <v>276</v>
      </c>
      <c r="C32" s="417"/>
      <c r="D32" s="417"/>
      <c r="E32" s="313">
        <f>'1.sz.mell '!C32</f>
        <v>0</v>
      </c>
    </row>
    <row r="33" spans="1:5" s="1" customFormat="1" ht="12" customHeight="1" thickBot="1">
      <c r="A33" s="16" t="s">
        <v>561</v>
      </c>
      <c r="B33" s="437" t="s">
        <v>277</v>
      </c>
      <c r="C33" s="419">
        <v>95879</v>
      </c>
      <c r="D33" s="419">
        <v>12068</v>
      </c>
      <c r="E33" s="314">
        <f>'1.sz.mell '!C33</f>
        <v>100000</v>
      </c>
    </row>
    <row r="34" spans="1:5" s="1" customFormat="1" ht="12" customHeight="1" thickBot="1">
      <c r="A34" s="20" t="s">
        <v>23</v>
      </c>
      <c r="B34" s="21" t="s">
        <v>439</v>
      </c>
      <c r="C34" s="416">
        <f>SUM(C35:C45)</f>
        <v>8033228</v>
      </c>
      <c r="D34" s="416">
        <f>SUM(D35:D45)</f>
        <v>6317760</v>
      </c>
      <c r="E34" s="278">
        <f>SUM(E35:E45)</f>
        <v>6061000</v>
      </c>
    </row>
    <row r="35" spans="1:5" s="1" customFormat="1" ht="12" customHeight="1">
      <c r="A35" s="15" t="s">
        <v>92</v>
      </c>
      <c r="B35" s="435" t="s">
        <v>280</v>
      </c>
      <c r="C35" s="418"/>
      <c r="D35" s="418"/>
      <c r="E35" s="280">
        <f>'1.sz.mell '!C35</f>
        <v>0</v>
      </c>
    </row>
    <row r="36" spans="1:5" s="1" customFormat="1" ht="12" customHeight="1">
      <c r="A36" s="14" t="s">
        <v>93</v>
      </c>
      <c r="B36" s="436" t="s">
        <v>281</v>
      </c>
      <c r="C36" s="417">
        <v>344000</v>
      </c>
      <c r="D36" s="417">
        <v>278000</v>
      </c>
      <c r="E36" s="280">
        <f>'1.sz.mell '!C36</f>
        <v>18000</v>
      </c>
    </row>
    <row r="37" spans="1:5" s="1" customFormat="1" ht="12" customHeight="1">
      <c r="A37" s="14" t="s">
        <v>94</v>
      </c>
      <c r="B37" s="436" t="s">
        <v>282</v>
      </c>
      <c r="C37" s="417">
        <v>32890</v>
      </c>
      <c r="D37" s="417">
        <v>29700</v>
      </c>
      <c r="E37" s="280">
        <f>'1.sz.mell '!C37</f>
        <v>40000</v>
      </c>
    </row>
    <row r="38" spans="1:5" s="1" customFormat="1" ht="12" customHeight="1">
      <c r="A38" s="14" t="s">
        <v>175</v>
      </c>
      <c r="B38" s="436" t="s">
        <v>283</v>
      </c>
      <c r="C38" s="417">
        <v>7163600</v>
      </c>
      <c r="D38" s="417">
        <v>5262840</v>
      </c>
      <c r="E38" s="280">
        <f>'1.sz.mell '!C38</f>
        <v>5398000</v>
      </c>
    </row>
    <row r="39" spans="1:5" s="1" customFormat="1" ht="12" customHeight="1">
      <c r="A39" s="14" t="s">
        <v>176</v>
      </c>
      <c r="B39" s="436" t="s">
        <v>284</v>
      </c>
      <c r="C39" s="417">
        <v>482790</v>
      </c>
      <c r="D39" s="417">
        <v>680020</v>
      </c>
      <c r="E39" s="280">
        <f>'1.sz.mell '!C39</f>
        <v>600000</v>
      </c>
    </row>
    <row r="40" spans="1:5" s="1" customFormat="1" ht="12" customHeight="1">
      <c r="A40" s="14" t="s">
        <v>177</v>
      </c>
      <c r="B40" s="436" t="s">
        <v>285</v>
      </c>
      <c r="C40" s="417">
        <v>581</v>
      </c>
      <c r="D40" s="417"/>
      <c r="E40" s="280">
        <f>'1.sz.mell '!C40</f>
        <v>0</v>
      </c>
    </row>
    <row r="41" spans="1:5" s="1" customFormat="1" ht="12" customHeight="1">
      <c r="A41" s="14" t="s">
        <v>178</v>
      </c>
      <c r="B41" s="436" t="s">
        <v>286</v>
      </c>
      <c r="C41" s="417"/>
      <c r="D41" s="417"/>
      <c r="E41" s="280">
        <f>'1.sz.mell '!C41</f>
        <v>0</v>
      </c>
    </row>
    <row r="42" spans="1:5" s="1" customFormat="1" ht="12" customHeight="1">
      <c r="A42" s="14" t="s">
        <v>179</v>
      </c>
      <c r="B42" s="436" t="s">
        <v>566</v>
      </c>
      <c r="C42" s="417">
        <v>7213</v>
      </c>
      <c r="D42" s="417">
        <v>708</v>
      </c>
      <c r="E42" s="280">
        <f>'1.sz.mell '!C42</f>
        <v>5000</v>
      </c>
    </row>
    <row r="43" spans="1:5" s="1" customFormat="1" ht="12" customHeight="1">
      <c r="A43" s="14" t="s">
        <v>278</v>
      </c>
      <c r="B43" s="436" t="s">
        <v>288</v>
      </c>
      <c r="C43" s="420">
        <v>4</v>
      </c>
      <c r="D43" s="420"/>
      <c r="E43" s="280">
        <f>'1.sz.mell '!C43</f>
        <v>0</v>
      </c>
    </row>
    <row r="44" spans="1:5" s="1" customFormat="1" ht="12" customHeight="1">
      <c r="A44" s="16" t="s">
        <v>279</v>
      </c>
      <c r="B44" s="437" t="s">
        <v>441</v>
      </c>
      <c r="C44" s="421"/>
      <c r="D44" s="421">
        <v>63069</v>
      </c>
      <c r="E44" s="280">
        <f>'1.sz.mell '!C44</f>
        <v>0</v>
      </c>
    </row>
    <row r="45" spans="1:5" s="1" customFormat="1" ht="12" customHeight="1" thickBot="1">
      <c r="A45" s="16" t="s">
        <v>440</v>
      </c>
      <c r="B45" s="308" t="s">
        <v>289</v>
      </c>
      <c r="C45" s="421">
        <v>2150</v>
      </c>
      <c r="D45" s="421">
        <v>3423</v>
      </c>
      <c r="E45" s="280">
        <f>'1.sz.mell '!C45</f>
        <v>0</v>
      </c>
    </row>
    <row r="46" spans="1:5" s="1" customFormat="1" ht="12" customHeight="1" thickBot="1">
      <c r="A46" s="20" t="s">
        <v>24</v>
      </c>
      <c r="B46" s="21" t="s">
        <v>290</v>
      </c>
      <c r="C46" s="416">
        <f>SUM(C47:C51)</f>
        <v>0</v>
      </c>
      <c r="D46" s="416">
        <f>SUM(D47:D51)</f>
        <v>0</v>
      </c>
      <c r="E46" s="278">
        <f>SUM(E47:E51)</f>
        <v>0</v>
      </c>
    </row>
    <row r="47" spans="1:5" s="1" customFormat="1" ht="12" customHeight="1">
      <c r="A47" s="15" t="s">
        <v>95</v>
      </c>
      <c r="B47" s="435" t="s">
        <v>294</v>
      </c>
      <c r="C47" s="480"/>
      <c r="D47" s="480"/>
      <c r="E47" s="304">
        <f>'1.sz.mell '!C47</f>
        <v>0</v>
      </c>
    </row>
    <row r="48" spans="1:5" s="1" customFormat="1" ht="12" customHeight="1">
      <c r="A48" s="14" t="s">
        <v>96</v>
      </c>
      <c r="B48" s="436" t="s">
        <v>295</v>
      </c>
      <c r="C48" s="420"/>
      <c r="D48" s="420"/>
      <c r="E48" s="304">
        <f>'1.sz.mell '!C48</f>
        <v>0</v>
      </c>
    </row>
    <row r="49" spans="1:5" s="1" customFormat="1" ht="12" customHeight="1">
      <c r="A49" s="14" t="s">
        <v>291</v>
      </c>
      <c r="B49" s="436" t="s">
        <v>296</v>
      </c>
      <c r="C49" s="420"/>
      <c r="D49" s="420"/>
      <c r="E49" s="304">
        <f>'1.sz.mell '!C49</f>
        <v>0</v>
      </c>
    </row>
    <row r="50" spans="1:5" s="1" customFormat="1" ht="12" customHeight="1">
      <c r="A50" s="14" t="s">
        <v>292</v>
      </c>
      <c r="B50" s="436" t="s">
        <v>297</v>
      </c>
      <c r="C50" s="420"/>
      <c r="D50" s="420"/>
      <c r="E50" s="304">
        <f>'1.sz.mell '!C50</f>
        <v>0</v>
      </c>
    </row>
    <row r="51" spans="1:5" s="1" customFormat="1" ht="12" customHeight="1" thickBot="1">
      <c r="A51" s="16" t="s">
        <v>293</v>
      </c>
      <c r="B51" s="308" t="s">
        <v>298</v>
      </c>
      <c r="C51" s="421"/>
      <c r="D51" s="421"/>
      <c r="E51" s="304">
        <f>'1.sz.mell '!C51</f>
        <v>0</v>
      </c>
    </row>
    <row r="52" spans="1:5" s="1" customFormat="1" ht="12" customHeight="1" thickBot="1">
      <c r="A52" s="20" t="s">
        <v>180</v>
      </c>
      <c r="B52" s="21" t="s">
        <v>299</v>
      </c>
      <c r="C52" s="416">
        <f>SUM(C53:C55)</f>
        <v>371100</v>
      </c>
      <c r="D52" s="416">
        <f>SUM(D53:D55)</f>
        <v>1647809</v>
      </c>
      <c r="E52" s="278">
        <f>SUM(E53:E55)</f>
        <v>0</v>
      </c>
    </row>
    <row r="53" spans="1:5" s="1" customFormat="1" ht="12" customHeight="1">
      <c r="A53" s="15" t="s">
        <v>97</v>
      </c>
      <c r="B53" s="435" t="s">
        <v>300</v>
      </c>
      <c r="C53" s="418"/>
      <c r="D53" s="418"/>
      <c r="E53" s="280">
        <f>'1.sz.mell '!C53</f>
        <v>0</v>
      </c>
    </row>
    <row r="54" spans="1:5" s="1" customFormat="1" ht="12" customHeight="1">
      <c r="A54" s="14" t="s">
        <v>98</v>
      </c>
      <c r="B54" s="436" t="s">
        <v>431</v>
      </c>
      <c r="C54" s="417"/>
      <c r="D54" s="417"/>
      <c r="E54" s="280">
        <f>'1.sz.mell '!C54</f>
        <v>0</v>
      </c>
    </row>
    <row r="55" spans="1:5" s="1" customFormat="1" ht="12" customHeight="1">
      <c r="A55" s="14" t="s">
        <v>303</v>
      </c>
      <c r="B55" s="436" t="s">
        <v>301</v>
      </c>
      <c r="C55" s="417">
        <v>371100</v>
      </c>
      <c r="D55" s="417">
        <v>1647809</v>
      </c>
      <c r="E55" s="280">
        <f>'1.sz.mell '!C55</f>
        <v>0</v>
      </c>
    </row>
    <row r="56" spans="1:5" s="1" customFormat="1" ht="12" customHeight="1" thickBot="1">
      <c r="A56" s="16" t="s">
        <v>304</v>
      </c>
      <c r="B56" s="308" t="s">
        <v>302</v>
      </c>
      <c r="C56" s="419"/>
      <c r="D56" s="419"/>
      <c r="E56" s="280">
        <f>'1.sz.mell '!C56</f>
        <v>0</v>
      </c>
    </row>
    <row r="57" spans="1:5" s="1" customFormat="1" ht="12" customHeight="1" thickBot="1">
      <c r="A57" s="20" t="s">
        <v>26</v>
      </c>
      <c r="B57" s="306" t="s">
        <v>305</v>
      </c>
      <c r="C57" s="416">
        <f>SUM(C58:C60)</f>
        <v>0</v>
      </c>
      <c r="D57" s="416">
        <f>SUM(D58:D60)</f>
        <v>0</v>
      </c>
      <c r="E57" s="278">
        <f>SUM(E58:E60)</f>
        <v>0</v>
      </c>
    </row>
    <row r="58" spans="1:5" s="1" customFormat="1" ht="12" customHeight="1">
      <c r="A58" s="15" t="s">
        <v>181</v>
      </c>
      <c r="B58" s="435" t="s">
        <v>307</v>
      </c>
      <c r="C58" s="420"/>
      <c r="D58" s="420"/>
      <c r="E58" s="282">
        <f>'1.sz.mell '!C58</f>
        <v>0</v>
      </c>
    </row>
    <row r="59" spans="1:5" s="1" customFormat="1" ht="12" customHeight="1">
      <c r="A59" s="14" t="s">
        <v>182</v>
      </c>
      <c r="B59" s="436" t="s">
        <v>432</v>
      </c>
      <c r="C59" s="420"/>
      <c r="D59" s="420"/>
      <c r="E59" s="282">
        <f>'1.sz.mell '!C59</f>
        <v>0</v>
      </c>
    </row>
    <row r="60" spans="1:5" s="1" customFormat="1" ht="12" customHeight="1">
      <c r="A60" s="14" t="s">
        <v>233</v>
      </c>
      <c r="B60" s="436" t="s">
        <v>308</v>
      </c>
      <c r="C60" s="420"/>
      <c r="D60" s="420"/>
      <c r="E60" s="282">
        <f>'1.sz.mell '!C60</f>
        <v>0</v>
      </c>
    </row>
    <row r="61" spans="1:5" s="1" customFormat="1" ht="12" customHeight="1" thickBot="1">
      <c r="A61" s="16" t="s">
        <v>306</v>
      </c>
      <c r="B61" s="308" t="s">
        <v>309</v>
      </c>
      <c r="C61" s="420"/>
      <c r="D61" s="420"/>
      <c r="E61" s="282">
        <f>'1.sz.mell '!C61</f>
        <v>0</v>
      </c>
    </row>
    <row r="62" spans="1:5" s="1" customFormat="1" ht="12" customHeight="1" thickBot="1">
      <c r="A62" s="505" t="s">
        <v>481</v>
      </c>
      <c r="B62" s="21" t="s">
        <v>310</v>
      </c>
      <c r="C62" s="423">
        <f>+C5+C12+C19+C26+C34+C46+C52+C57</f>
        <v>54085834</v>
      </c>
      <c r="D62" s="423">
        <f>+D5+D12+D19+D26+D34+D46+D52+D57</f>
        <v>111519950</v>
      </c>
      <c r="E62" s="465">
        <f>+E5+E12+E19+E26+E34+E46+E52+E57</f>
        <v>47989572</v>
      </c>
    </row>
    <row r="63" spans="1:5" s="1" customFormat="1" ht="12" customHeight="1" thickBot="1">
      <c r="A63" s="481" t="s">
        <v>311</v>
      </c>
      <c r="B63" s="306" t="s">
        <v>550</v>
      </c>
      <c r="C63" s="416">
        <f>SUM(C64:C66)</f>
        <v>0</v>
      </c>
      <c r="D63" s="416">
        <f>SUM(D64:D66)</f>
        <v>0</v>
      </c>
      <c r="E63" s="278">
        <f>SUM(E64:E66)</f>
        <v>0</v>
      </c>
    </row>
    <row r="64" spans="1:5" s="1" customFormat="1" ht="12" customHeight="1">
      <c r="A64" s="15" t="s">
        <v>340</v>
      </c>
      <c r="B64" s="435" t="s">
        <v>313</v>
      </c>
      <c r="C64" s="420"/>
      <c r="D64" s="420"/>
      <c r="E64" s="282">
        <f>'1.sz.mell '!C64</f>
        <v>0</v>
      </c>
    </row>
    <row r="65" spans="1:5" s="1" customFormat="1" ht="12" customHeight="1">
      <c r="A65" s="14" t="s">
        <v>349</v>
      </c>
      <c r="B65" s="436" t="s">
        <v>314</v>
      </c>
      <c r="C65" s="420"/>
      <c r="D65" s="420"/>
      <c r="E65" s="282">
        <f>'1.sz.mell '!C65</f>
        <v>0</v>
      </c>
    </row>
    <row r="66" spans="1:5" s="1" customFormat="1" ht="12" customHeight="1" thickBot="1">
      <c r="A66" s="16" t="s">
        <v>350</v>
      </c>
      <c r="B66" s="499" t="s">
        <v>466</v>
      </c>
      <c r="C66" s="420"/>
      <c r="D66" s="420"/>
      <c r="E66" s="282">
        <f>'1.sz.mell '!C66</f>
        <v>0</v>
      </c>
    </row>
    <row r="67" spans="1:5" s="1" customFormat="1" ht="12" customHeight="1" thickBot="1">
      <c r="A67" s="481" t="s">
        <v>316</v>
      </c>
      <c r="B67" s="306" t="s">
        <v>317</v>
      </c>
      <c r="C67" s="416">
        <f>SUM(C68:C71)</f>
        <v>0</v>
      </c>
      <c r="D67" s="416">
        <f>SUM(D68:D71)</f>
        <v>0</v>
      </c>
      <c r="E67" s="278">
        <f>SUM(E68:E71)</f>
        <v>0</v>
      </c>
    </row>
    <row r="68" spans="1:5" s="1" customFormat="1" ht="12" customHeight="1">
      <c r="A68" s="15" t="s">
        <v>149</v>
      </c>
      <c r="B68" s="584" t="s">
        <v>318</v>
      </c>
      <c r="C68" s="420"/>
      <c r="D68" s="420"/>
      <c r="E68" s="282">
        <f>'1.sz.mell '!C68</f>
        <v>0</v>
      </c>
    </row>
    <row r="69" spans="1:7" s="1" customFormat="1" ht="13.5" customHeight="1">
      <c r="A69" s="14" t="s">
        <v>150</v>
      </c>
      <c r="B69" s="584" t="s">
        <v>579</v>
      </c>
      <c r="C69" s="420"/>
      <c r="D69" s="420"/>
      <c r="E69" s="282">
        <f>'1.sz.mell '!C69</f>
        <v>0</v>
      </c>
      <c r="G69" s="42"/>
    </row>
    <row r="70" spans="1:5" s="1" customFormat="1" ht="12" customHeight="1">
      <c r="A70" s="14" t="s">
        <v>341</v>
      </c>
      <c r="B70" s="584" t="s">
        <v>319</v>
      </c>
      <c r="C70" s="420"/>
      <c r="D70" s="420"/>
      <c r="E70" s="282">
        <f>'1.sz.mell '!C70</f>
        <v>0</v>
      </c>
    </row>
    <row r="71" spans="1:5" s="1" customFormat="1" ht="12" customHeight="1" thickBot="1">
      <c r="A71" s="16" t="s">
        <v>342</v>
      </c>
      <c r="B71" s="585" t="s">
        <v>580</v>
      </c>
      <c r="C71" s="420"/>
      <c r="D71" s="420"/>
      <c r="E71" s="282">
        <f>'1.sz.mell '!C71</f>
        <v>0</v>
      </c>
    </row>
    <row r="72" spans="1:5" s="1" customFormat="1" ht="12" customHeight="1" thickBot="1">
      <c r="A72" s="481" t="s">
        <v>320</v>
      </c>
      <c r="B72" s="306" t="s">
        <v>321</v>
      </c>
      <c r="C72" s="416">
        <f>SUM(C73:C74)</f>
        <v>21348967</v>
      </c>
      <c r="D72" s="416">
        <f>SUM(D73:D74)</f>
        <v>0</v>
      </c>
      <c r="E72" s="278">
        <f>SUM(E73:E74)</f>
        <v>88277985</v>
      </c>
    </row>
    <row r="73" spans="1:5" s="1" customFormat="1" ht="12" customHeight="1">
      <c r="A73" s="15" t="s">
        <v>343</v>
      </c>
      <c r="B73" s="435" t="s">
        <v>322</v>
      </c>
      <c r="C73" s="420">
        <v>21348967</v>
      </c>
      <c r="D73" s="420"/>
      <c r="E73" s="282">
        <f>'1.sz.mell '!C73</f>
        <v>88277985</v>
      </c>
    </row>
    <row r="74" spans="1:5" s="1" customFormat="1" ht="12" customHeight="1" thickBot="1">
      <c r="A74" s="16" t="s">
        <v>344</v>
      </c>
      <c r="B74" s="308" t="s">
        <v>323</v>
      </c>
      <c r="C74" s="420"/>
      <c r="D74" s="420"/>
      <c r="E74" s="282">
        <f>'1.sz.mell '!C74</f>
        <v>0</v>
      </c>
    </row>
    <row r="75" spans="1:5" s="1" customFormat="1" ht="12" customHeight="1" thickBot="1">
      <c r="A75" s="481" t="s">
        <v>324</v>
      </c>
      <c r="B75" s="306" t="s">
        <v>325</v>
      </c>
      <c r="C75" s="416">
        <f>SUM(C76:C78)</f>
        <v>30157286</v>
      </c>
      <c r="D75" s="416">
        <f>SUM(D76:D78)</f>
        <v>0</v>
      </c>
      <c r="E75" s="278">
        <f>SUM(E76:E78)</f>
        <v>0</v>
      </c>
    </row>
    <row r="76" spans="1:5" s="1" customFormat="1" ht="12" customHeight="1">
      <c r="A76" s="15" t="s">
        <v>345</v>
      </c>
      <c r="B76" s="435" t="s">
        <v>326</v>
      </c>
      <c r="C76" s="420">
        <v>904451</v>
      </c>
      <c r="D76" s="420"/>
      <c r="E76" s="282">
        <f>'1.sz.mell '!C76</f>
        <v>0</v>
      </c>
    </row>
    <row r="77" spans="1:5" s="1" customFormat="1" ht="12" customHeight="1">
      <c r="A77" s="14" t="s">
        <v>346</v>
      </c>
      <c r="B77" s="436" t="s">
        <v>327</v>
      </c>
      <c r="C77" s="420"/>
      <c r="D77" s="420"/>
      <c r="E77" s="282">
        <f>'1.sz.mell '!C77</f>
        <v>0</v>
      </c>
    </row>
    <row r="78" spans="1:5" s="1" customFormat="1" ht="12" customHeight="1" thickBot="1">
      <c r="A78" s="16" t="s">
        <v>347</v>
      </c>
      <c r="B78" s="308" t="s">
        <v>581</v>
      </c>
      <c r="C78" s="420">
        <v>29252835</v>
      </c>
      <c r="D78" s="420"/>
      <c r="E78" s="282">
        <f>'1.sz.mell '!C78</f>
        <v>0</v>
      </c>
    </row>
    <row r="79" spans="1:5" s="1" customFormat="1" ht="12" customHeight="1" thickBot="1">
      <c r="A79" s="481" t="s">
        <v>328</v>
      </c>
      <c r="B79" s="306" t="s">
        <v>348</v>
      </c>
      <c r="C79" s="416">
        <f>SUM(C80:C83)</f>
        <v>0</v>
      </c>
      <c r="D79" s="416">
        <f>SUM(D80:D83)</f>
        <v>0</v>
      </c>
      <c r="E79" s="278">
        <f>SUM(E80:E83)</f>
        <v>0</v>
      </c>
    </row>
    <row r="80" spans="1:5" s="1" customFormat="1" ht="12" customHeight="1">
      <c r="A80" s="439" t="s">
        <v>329</v>
      </c>
      <c r="B80" s="435" t="s">
        <v>330</v>
      </c>
      <c r="C80" s="420"/>
      <c r="D80" s="420"/>
      <c r="E80" s="282">
        <f>'1.sz.mell '!C80</f>
        <v>0</v>
      </c>
    </row>
    <row r="81" spans="1:5" s="1" customFormat="1" ht="12" customHeight="1">
      <c r="A81" s="440" t="s">
        <v>331</v>
      </c>
      <c r="B81" s="436" t="s">
        <v>332</v>
      </c>
      <c r="C81" s="420"/>
      <c r="D81" s="420"/>
      <c r="E81" s="282">
        <f>'1.sz.mell '!C81</f>
        <v>0</v>
      </c>
    </row>
    <row r="82" spans="1:5" s="1" customFormat="1" ht="12" customHeight="1">
      <c r="A82" s="440" t="s">
        <v>333</v>
      </c>
      <c r="B82" s="436" t="s">
        <v>334</v>
      </c>
      <c r="C82" s="420"/>
      <c r="D82" s="420"/>
      <c r="E82" s="282">
        <f>'1.sz.mell '!C82</f>
        <v>0</v>
      </c>
    </row>
    <row r="83" spans="1:5" s="1" customFormat="1" ht="12" customHeight="1" thickBot="1">
      <c r="A83" s="441" t="s">
        <v>335</v>
      </c>
      <c r="B83" s="308" t="s">
        <v>336</v>
      </c>
      <c r="C83" s="420"/>
      <c r="D83" s="420"/>
      <c r="E83" s="282">
        <f>'1.sz.mell '!C83</f>
        <v>0</v>
      </c>
    </row>
    <row r="84" spans="1:5" s="1" customFormat="1" ht="12" customHeight="1" thickBot="1">
      <c r="A84" s="481" t="s">
        <v>337</v>
      </c>
      <c r="B84" s="306" t="s">
        <v>480</v>
      </c>
      <c r="C84" s="483"/>
      <c r="D84" s="483"/>
      <c r="E84" s="484"/>
    </row>
    <row r="85" spans="1:5" s="1" customFormat="1" ht="12" customHeight="1" thickBot="1">
      <c r="A85" s="481" t="s">
        <v>339</v>
      </c>
      <c r="B85" s="306" t="s">
        <v>338</v>
      </c>
      <c r="C85" s="483"/>
      <c r="D85" s="483"/>
      <c r="E85" s="484"/>
    </row>
    <row r="86" spans="1:5" s="1" customFormat="1" ht="12" customHeight="1" thickBot="1">
      <c r="A86" s="481" t="s">
        <v>351</v>
      </c>
      <c r="B86" s="442" t="s">
        <v>483</v>
      </c>
      <c r="C86" s="423">
        <f>+C63+C67+C72+C75+C79+C85+C84</f>
        <v>51506253</v>
      </c>
      <c r="D86" s="423">
        <f>+D63+D67+D72+D75+D79+D85+D84</f>
        <v>0</v>
      </c>
      <c r="E86" s="465">
        <f>+E63+E67+E72+E75+E79+E85+E84</f>
        <v>88277985</v>
      </c>
    </row>
    <row r="87" spans="1:5" s="1" customFormat="1" ht="12" customHeight="1" thickBot="1">
      <c r="A87" s="482" t="s">
        <v>482</v>
      </c>
      <c r="B87" s="443" t="s">
        <v>484</v>
      </c>
      <c r="C87" s="423">
        <f>+C62+C86</f>
        <v>105592087</v>
      </c>
      <c r="D87" s="423">
        <f>+D62+D86</f>
        <v>111519950</v>
      </c>
      <c r="E87" s="465">
        <f>+E62+E86</f>
        <v>136267557</v>
      </c>
    </row>
    <row r="88" spans="1:5" s="1" customFormat="1" ht="12" customHeight="1">
      <c r="A88" s="385"/>
      <c r="B88" s="386"/>
      <c r="C88" s="387"/>
      <c r="D88" s="388"/>
      <c r="E88" s="389"/>
    </row>
    <row r="89" spans="1:5" s="1" customFormat="1" ht="12" customHeight="1">
      <c r="A89" s="610" t="s">
        <v>48</v>
      </c>
      <c r="B89" s="610"/>
      <c r="C89" s="610"/>
      <c r="D89" s="610"/>
      <c r="E89" s="610"/>
    </row>
    <row r="90" spans="1:5" s="1" customFormat="1" ht="12" customHeight="1" thickBot="1">
      <c r="A90" s="614" t="s">
        <v>153</v>
      </c>
      <c r="B90" s="614"/>
      <c r="C90" s="402"/>
      <c r="D90" s="146"/>
      <c r="E90" s="321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6" t="str">
        <f>+E3</f>
        <v>2018. évi előirányzat</v>
      </c>
      <c r="F91" s="154"/>
    </row>
    <row r="92" spans="1:6" s="1" customFormat="1" ht="12" customHeight="1" thickBot="1">
      <c r="A92" s="32" t="s">
        <v>498</v>
      </c>
      <c r="B92" s="33" t="s">
        <v>499</v>
      </c>
      <c r="C92" s="33" t="s">
        <v>500</v>
      </c>
      <c r="D92" s="33" t="s">
        <v>502</v>
      </c>
      <c r="E92" s="466" t="s">
        <v>501</v>
      </c>
      <c r="F92" s="154"/>
    </row>
    <row r="93" spans="1:6" s="1" customFormat="1" ht="15" customHeight="1" thickBot="1">
      <c r="A93" s="22" t="s">
        <v>19</v>
      </c>
      <c r="B93" s="28" t="s">
        <v>442</v>
      </c>
      <c r="C93" s="415">
        <f>C94+C95+C96+C97+C98+C111</f>
        <v>49298360</v>
      </c>
      <c r="D93" s="415">
        <f>D94+D95+D96+D97+D98+D111</f>
        <v>48094644</v>
      </c>
      <c r="E93" s="509">
        <f>E94+E95+E96+E97+E98+E111</f>
        <v>68304032</v>
      </c>
      <c r="F93" s="154"/>
    </row>
    <row r="94" spans="1:5" s="1" customFormat="1" ht="12.75" customHeight="1">
      <c r="A94" s="17" t="s">
        <v>99</v>
      </c>
      <c r="B94" s="10" t="s">
        <v>50</v>
      </c>
      <c r="C94" s="515">
        <v>15544332</v>
      </c>
      <c r="D94" s="515">
        <v>15021851</v>
      </c>
      <c r="E94" s="510">
        <f>'1.sz.mell '!C94</f>
        <v>11061110</v>
      </c>
    </row>
    <row r="95" spans="1:5" ht="16.5" customHeight="1">
      <c r="A95" s="14" t="s">
        <v>100</v>
      </c>
      <c r="B95" s="8" t="s">
        <v>183</v>
      </c>
      <c r="C95" s="417">
        <v>3246462</v>
      </c>
      <c r="D95" s="417">
        <v>2870108</v>
      </c>
      <c r="E95" s="279">
        <f>'1.sz.mell '!C95</f>
        <v>2394068</v>
      </c>
    </row>
    <row r="96" spans="1:5" ht="15.75">
      <c r="A96" s="14" t="s">
        <v>101</v>
      </c>
      <c r="B96" s="8" t="s">
        <v>140</v>
      </c>
      <c r="C96" s="419">
        <v>12632556</v>
      </c>
      <c r="D96" s="419">
        <v>15529661</v>
      </c>
      <c r="E96" s="279">
        <f>'1.sz.mell '!C96</f>
        <v>25842188</v>
      </c>
    </row>
    <row r="97" spans="1:5" s="41" customFormat="1" ht="12" customHeight="1">
      <c r="A97" s="14" t="s">
        <v>102</v>
      </c>
      <c r="B97" s="11" t="s">
        <v>184</v>
      </c>
      <c r="C97" s="419">
        <v>4652130</v>
      </c>
      <c r="D97" s="419">
        <v>4576860</v>
      </c>
      <c r="E97" s="279">
        <f>'1.sz.mell '!C97</f>
        <v>3784000</v>
      </c>
    </row>
    <row r="98" spans="1:5" ht="12" customHeight="1">
      <c r="A98" s="14" t="s">
        <v>112</v>
      </c>
      <c r="B98" s="19" t="s">
        <v>185</v>
      </c>
      <c r="C98" s="419">
        <v>13222880</v>
      </c>
      <c r="D98" s="419">
        <v>10096164</v>
      </c>
      <c r="E98" s="279">
        <f>'1.sz.mell '!C98</f>
        <v>3085653</v>
      </c>
    </row>
    <row r="99" spans="1:5" ht="12" customHeight="1">
      <c r="A99" s="14" t="s">
        <v>103</v>
      </c>
      <c r="B99" s="8" t="s">
        <v>447</v>
      </c>
      <c r="C99" s="419">
        <v>4292759</v>
      </c>
      <c r="D99" s="419">
        <v>1489030</v>
      </c>
      <c r="E99" s="279">
        <f>'1.sz.mell '!C99</f>
        <v>0</v>
      </c>
    </row>
    <row r="100" spans="1:5" ht="12" customHeight="1">
      <c r="A100" s="14" t="s">
        <v>104</v>
      </c>
      <c r="B100" s="150" t="s">
        <v>446</v>
      </c>
      <c r="C100" s="419"/>
      <c r="D100" s="419"/>
      <c r="E100" s="279">
        <f>'1.sz.mell '!C100</f>
        <v>0</v>
      </c>
    </row>
    <row r="101" spans="1:5" ht="12" customHeight="1">
      <c r="A101" s="14" t="s">
        <v>113</v>
      </c>
      <c r="B101" s="150" t="s">
        <v>445</v>
      </c>
      <c r="C101" s="419">
        <v>29000</v>
      </c>
      <c r="D101" s="419"/>
      <c r="E101" s="279">
        <f>'1.sz.mell '!C101</f>
        <v>0</v>
      </c>
    </row>
    <row r="102" spans="1:5" ht="12" customHeight="1">
      <c r="A102" s="14" t="s">
        <v>114</v>
      </c>
      <c r="B102" s="148" t="s">
        <v>354</v>
      </c>
      <c r="C102" s="419"/>
      <c r="D102" s="419"/>
      <c r="E102" s="279">
        <f>'1.sz.mell '!C102</f>
        <v>0</v>
      </c>
    </row>
    <row r="103" spans="1:5" ht="12" customHeight="1">
      <c r="A103" s="14" t="s">
        <v>115</v>
      </c>
      <c r="B103" s="149" t="s">
        <v>355</v>
      </c>
      <c r="C103" s="419"/>
      <c r="D103" s="419"/>
      <c r="E103" s="279">
        <f>'1.sz.mell '!C103</f>
        <v>2030653</v>
      </c>
    </row>
    <row r="104" spans="1:5" ht="12" customHeight="1">
      <c r="A104" s="14" t="s">
        <v>116</v>
      </c>
      <c r="B104" s="149" t="s">
        <v>356</v>
      </c>
      <c r="C104" s="419"/>
      <c r="D104" s="419"/>
      <c r="E104" s="279">
        <f>'1.sz.mell '!C104</f>
        <v>0</v>
      </c>
    </row>
    <row r="105" spans="1:5" ht="12" customHeight="1">
      <c r="A105" s="14" t="s">
        <v>118</v>
      </c>
      <c r="B105" s="148" t="s">
        <v>357</v>
      </c>
      <c r="C105" s="419">
        <v>1946521</v>
      </c>
      <c r="D105" s="419">
        <v>2449534</v>
      </c>
      <c r="E105" s="279">
        <f>'1.sz.mell '!C105</f>
        <v>0</v>
      </c>
    </row>
    <row r="106" spans="1:5" ht="12" customHeight="1">
      <c r="A106" s="14" t="s">
        <v>186</v>
      </c>
      <c r="B106" s="148" t="s">
        <v>358</v>
      </c>
      <c r="C106" s="419"/>
      <c r="D106" s="419"/>
      <c r="E106" s="279">
        <f>'1.sz.mell '!C106</f>
        <v>0</v>
      </c>
    </row>
    <row r="107" spans="1:5" ht="12" customHeight="1">
      <c r="A107" s="14" t="s">
        <v>352</v>
      </c>
      <c r="B107" s="149" t="s">
        <v>359</v>
      </c>
      <c r="C107" s="419"/>
      <c r="D107" s="419"/>
      <c r="E107" s="279">
        <f>'1.sz.mell '!C107</f>
        <v>0</v>
      </c>
    </row>
    <row r="108" spans="1:5" ht="12" customHeight="1">
      <c r="A108" s="13" t="s">
        <v>353</v>
      </c>
      <c r="B108" s="150" t="s">
        <v>360</v>
      </c>
      <c r="C108" s="419"/>
      <c r="D108" s="419"/>
      <c r="E108" s="279">
        <f>'1.sz.mell '!C108</f>
        <v>0</v>
      </c>
    </row>
    <row r="109" spans="1:5" ht="12" customHeight="1">
      <c r="A109" s="14" t="s">
        <v>443</v>
      </c>
      <c r="B109" s="150" t="s">
        <v>361</v>
      </c>
      <c r="C109" s="419"/>
      <c r="D109" s="419"/>
      <c r="E109" s="279">
        <f>'1.sz.mell '!C109</f>
        <v>0</v>
      </c>
    </row>
    <row r="110" spans="1:5" ht="12" customHeight="1">
      <c r="A110" s="16" t="s">
        <v>444</v>
      </c>
      <c r="B110" s="150" t="s">
        <v>362</v>
      </c>
      <c r="C110" s="419">
        <v>6954000</v>
      </c>
      <c r="D110" s="419">
        <v>6157600</v>
      </c>
      <c r="E110" s="279">
        <f>'1.sz.mell '!C110</f>
        <v>1055000</v>
      </c>
    </row>
    <row r="111" spans="1:5" ht="12" customHeight="1">
      <c r="A111" s="14" t="s">
        <v>448</v>
      </c>
      <c r="B111" s="11" t="s">
        <v>51</v>
      </c>
      <c r="C111" s="417"/>
      <c r="D111" s="417"/>
      <c r="E111" s="279">
        <f>'1.sz.mell '!C111</f>
        <v>22137013</v>
      </c>
    </row>
    <row r="112" spans="1:5" ht="12" customHeight="1">
      <c r="A112" s="14" t="s">
        <v>449</v>
      </c>
      <c r="B112" s="8" t="s">
        <v>451</v>
      </c>
      <c r="C112" s="417"/>
      <c r="D112" s="417"/>
      <c r="E112" s="279">
        <f>'1.sz.mell '!C112</f>
        <v>1124276</v>
      </c>
    </row>
    <row r="113" spans="1:5" ht="12" customHeight="1" thickBot="1">
      <c r="A113" s="18" t="s">
        <v>450</v>
      </c>
      <c r="B113" s="503" t="s">
        <v>452</v>
      </c>
      <c r="C113" s="516"/>
      <c r="D113" s="516"/>
      <c r="E113" s="279">
        <f>'1.sz.mell '!C113</f>
        <v>21012737</v>
      </c>
    </row>
    <row r="114" spans="1:5" ht="12" customHeight="1" thickBot="1">
      <c r="A114" s="500" t="s">
        <v>20</v>
      </c>
      <c r="B114" s="501" t="s">
        <v>363</v>
      </c>
      <c r="C114" s="517">
        <f>+C115+C117+C119</f>
        <v>1875080</v>
      </c>
      <c r="D114" s="517">
        <f>+D115+D117+D119</f>
        <v>412724</v>
      </c>
      <c r="E114" s="511">
        <f>+E115+E117+E119</f>
        <v>66972156</v>
      </c>
    </row>
    <row r="115" spans="1:5" ht="12" customHeight="1">
      <c r="A115" s="15" t="s">
        <v>105</v>
      </c>
      <c r="B115" s="8" t="s">
        <v>232</v>
      </c>
      <c r="C115" s="418">
        <v>1875080</v>
      </c>
      <c r="D115" s="418">
        <v>412724</v>
      </c>
      <c r="E115" s="280">
        <f>'1.sz.mell '!C115</f>
        <v>66972156</v>
      </c>
    </row>
    <row r="116" spans="1:5" ht="15.75">
      <c r="A116" s="15" t="s">
        <v>106</v>
      </c>
      <c r="B116" s="12" t="s">
        <v>367</v>
      </c>
      <c r="C116" s="418"/>
      <c r="D116" s="418"/>
      <c r="E116" s="280">
        <f>'1.sz.mell '!C116</f>
        <v>63775156</v>
      </c>
    </row>
    <row r="117" spans="1:5" ht="12" customHeight="1">
      <c r="A117" s="15" t="s">
        <v>107</v>
      </c>
      <c r="B117" s="12" t="s">
        <v>187</v>
      </c>
      <c r="C117" s="417"/>
      <c r="D117" s="417"/>
      <c r="E117" s="280">
        <f>'1.sz.mell '!C117</f>
        <v>0</v>
      </c>
    </row>
    <row r="118" spans="1:5" ht="12" customHeight="1">
      <c r="A118" s="15" t="s">
        <v>108</v>
      </c>
      <c r="B118" s="12" t="s">
        <v>368</v>
      </c>
      <c r="C118" s="417"/>
      <c r="D118" s="417"/>
      <c r="E118" s="280">
        <f>'1.sz.mell '!C118</f>
        <v>0</v>
      </c>
    </row>
    <row r="119" spans="1:5" ht="12" customHeight="1">
      <c r="A119" s="15" t="s">
        <v>109</v>
      </c>
      <c r="B119" s="308" t="s">
        <v>234</v>
      </c>
      <c r="C119" s="417"/>
      <c r="D119" s="417"/>
      <c r="E119" s="280">
        <f>'1.sz.mell '!C119</f>
        <v>0</v>
      </c>
    </row>
    <row r="120" spans="1:5" ht="12" customHeight="1">
      <c r="A120" s="15" t="s">
        <v>117</v>
      </c>
      <c r="B120" s="307" t="s">
        <v>433</v>
      </c>
      <c r="C120" s="417"/>
      <c r="D120" s="417"/>
      <c r="E120" s="280">
        <f>'1.sz.mell '!C120</f>
        <v>0</v>
      </c>
    </row>
    <row r="121" spans="1:5" ht="12" customHeight="1">
      <c r="A121" s="15" t="s">
        <v>119</v>
      </c>
      <c r="B121" s="431" t="s">
        <v>373</v>
      </c>
      <c r="C121" s="417"/>
      <c r="D121" s="417"/>
      <c r="E121" s="280">
        <f>'1.sz.mell '!C121</f>
        <v>0</v>
      </c>
    </row>
    <row r="122" spans="1:5" ht="12" customHeight="1">
      <c r="A122" s="15" t="s">
        <v>188</v>
      </c>
      <c r="B122" s="149" t="s">
        <v>356</v>
      </c>
      <c r="C122" s="417"/>
      <c r="D122" s="417"/>
      <c r="E122" s="280">
        <f>'1.sz.mell '!C122</f>
        <v>0</v>
      </c>
    </row>
    <row r="123" spans="1:5" ht="12" customHeight="1">
      <c r="A123" s="15" t="s">
        <v>189</v>
      </c>
      <c r="B123" s="149" t="s">
        <v>372</v>
      </c>
      <c r="C123" s="417"/>
      <c r="D123" s="417"/>
      <c r="E123" s="280">
        <f>'1.sz.mell '!C123</f>
        <v>0</v>
      </c>
    </row>
    <row r="124" spans="1:5" ht="12" customHeight="1">
      <c r="A124" s="15" t="s">
        <v>190</v>
      </c>
      <c r="B124" s="149" t="s">
        <v>371</v>
      </c>
      <c r="C124" s="417"/>
      <c r="D124" s="417"/>
      <c r="E124" s="280">
        <f>'1.sz.mell '!C124</f>
        <v>0</v>
      </c>
    </row>
    <row r="125" spans="1:5" ht="12" customHeight="1">
      <c r="A125" s="15" t="s">
        <v>364</v>
      </c>
      <c r="B125" s="149" t="s">
        <v>359</v>
      </c>
      <c r="C125" s="417"/>
      <c r="D125" s="417"/>
      <c r="E125" s="280">
        <f>'1.sz.mell '!C125</f>
        <v>0</v>
      </c>
    </row>
    <row r="126" spans="1:5" ht="12" customHeight="1">
      <c r="A126" s="15" t="s">
        <v>365</v>
      </c>
      <c r="B126" s="149" t="s">
        <v>370</v>
      </c>
      <c r="C126" s="417"/>
      <c r="D126" s="417"/>
      <c r="E126" s="280">
        <f>'1.sz.mell '!C126</f>
        <v>0</v>
      </c>
    </row>
    <row r="127" spans="1:5" ht="12" customHeight="1" thickBot="1">
      <c r="A127" s="13" t="s">
        <v>366</v>
      </c>
      <c r="B127" s="149" t="s">
        <v>369</v>
      </c>
      <c r="C127" s="419"/>
      <c r="D127" s="419"/>
      <c r="E127" s="280">
        <f>'1.sz.mell '!C127</f>
        <v>0</v>
      </c>
    </row>
    <row r="128" spans="1:5" ht="12" customHeight="1" thickBot="1">
      <c r="A128" s="20" t="s">
        <v>21</v>
      </c>
      <c r="B128" s="130" t="s">
        <v>453</v>
      </c>
      <c r="C128" s="416">
        <f>+C93+C114</f>
        <v>51173440</v>
      </c>
      <c r="D128" s="416">
        <f>+D93+D114</f>
        <v>48507368</v>
      </c>
      <c r="E128" s="278">
        <f>+E93+E114</f>
        <v>135276188</v>
      </c>
    </row>
    <row r="129" spans="1:5" ht="12" customHeight="1" thickBot="1">
      <c r="A129" s="20" t="s">
        <v>22</v>
      </c>
      <c r="B129" s="130" t="s">
        <v>454</v>
      </c>
      <c r="C129" s="416">
        <f>+C130+C131+C132</f>
        <v>0</v>
      </c>
      <c r="D129" s="416">
        <f>+D130+D131+D132</f>
        <v>0</v>
      </c>
      <c r="E129" s="278">
        <f>+E130+E131+E132</f>
        <v>0</v>
      </c>
    </row>
    <row r="130" spans="1:5" ht="12" customHeight="1">
      <c r="A130" s="15" t="s">
        <v>271</v>
      </c>
      <c r="B130" s="12" t="s">
        <v>461</v>
      </c>
      <c r="C130" s="417"/>
      <c r="D130" s="417"/>
      <c r="E130" s="279">
        <f>'1.sz.mell '!C130</f>
        <v>0</v>
      </c>
    </row>
    <row r="131" spans="1:5" ht="12" customHeight="1">
      <c r="A131" s="15" t="s">
        <v>272</v>
      </c>
      <c r="B131" s="12" t="s">
        <v>462</v>
      </c>
      <c r="C131" s="417"/>
      <c r="D131" s="417"/>
      <c r="E131" s="279">
        <f>'1.sz.mell '!C131</f>
        <v>0</v>
      </c>
    </row>
    <row r="132" spans="1:5" ht="12" customHeight="1" thickBot="1">
      <c r="A132" s="13" t="s">
        <v>273</v>
      </c>
      <c r="B132" s="12" t="s">
        <v>463</v>
      </c>
      <c r="C132" s="417"/>
      <c r="D132" s="417"/>
      <c r="E132" s="279">
        <f>'1.sz.mell '!C132</f>
        <v>0</v>
      </c>
    </row>
    <row r="133" spans="1:5" ht="12" customHeight="1" thickBot="1">
      <c r="A133" s="20" t="s">
        <v>23</v>
      </c>
      <c r="B133" s="130" t="s">
        <v>455</v>
      </c>
      <c r="C133" s="416">
        <f>SUM(C134:C139)</f>
        <v>0</v>
      </c>
      <c r="D133" s="416">
        <f>SUM(D134:D139)</f>
        <v>0</v>
      </c>
      <c r="E133" s="278">
        <f>SUM(E134:E139)</f>
        <v>0</v>
      </c>
    </row>
    <row r="134" spans="1:5" ht="12" customHeight="1">
      <c r="A134" s="15" t="s">
        <v>92</v>
      </c>
      <c r="B134" s="9" t="s">
        <v>464</v>
      </c>
      <c r="C134" s="417"/>
      <c r="D134" s="417"/>
      <c r="E134" s="279">
        <f>'1.sz.mell '!C146</f>
        <v>0</v>
      </c>
    </row>
    <row r="135" spans="1:5" ht="12" customHeight="1">
      <c r="A135" s="15" t="s">
        <v>93</v>
      </c>
      <c r="B135" s="9" t="s">
        <v>456</v>
      </c>
      <c r="C135" s="417"/>
      <c r="D135" s="417"/>
      <c r="E135" s="279"/>
    </row>
    <row r="136" spans="1:5" ht="12" customHeight="1">
      <c r="A136" s="15" t="s">
        <v>94</v>
      </c>
      <c r="B136" s="9" t="s">
        <v>457</v>
      </c>
      <c r="C136" s="417"/>
      <c r="D136" s="417"/>
      <c r="E136" s="279"/>
    </row>
    <row r="137" spans="1:5" ht="12" customHeight="1">
      <c r="A137" s="15" t="s">
        <v>175</v>
      </c>
      <c r="B137" s="9" t="s">
        <v>458</v>
      </c>
      <c r="C137" s="417"/>
      <c r="D137" s="417"/>
      <c r="E137" s="279"/>
    </row>
    <row r="138" spans="1:5" ht="12" customHeight="1">
      <c r="A138" s="15" t="s">
        <v>176</v>
      </c>
      <c r="B138" s="9" t="s">
        <v>459</v>
      </c>
      <c r="C138" s="417"/>
      <c r="D138" s="417"/>
      <c r="E138" s="279"/>
    </row>
    <row r="139" spans="1:5" ht="12" customHeight="1" thickBot="1">
      <c r="A139" s="13" t="s">
        <v>177</v>
      </c>
      <c r="B139" s="9" t="s">
        <v>460</v>
      </c>
      <c r="C139" s="417"/>
      <c r="D139" s="417"/>
      <c r="E139" s="279"/>
    </row>
    <row r="140" spans="1:5" ht="12" customHeight="1" thickBot="1">
      <c r="A140" s="20" t="s">
        <v>24</v>
      </c>
      <c r="B140" s="130" t="s">
        <v>468</v>
      </c>
      <c r="C140" s="423">
        <f>+C141+C142+C143+C144</f>
        <v>30105261</v>
      </c>
      <c r="D140" s="423">
        <f>+D141+D142+D143+D144</f>
        <v>904451</v>
      </c>
      <c r="E140" s="465">
        <f>+E141+E142+E143+E144</f>
        <v>991369</v>
      </c>
    </row>
    <row r="141" spans="1:5" ht="12" customHeight="1">
      <c r="A141" s="15" t="s">
        <v>95</v>
      </c>
      <c r="B141" s="9" t="s">
        <v>374</v>
      </c>
      <c r="C141" s="417"/>
      <c r="D141" s="417"/>
      <c r="E141" s="279"/>
    </row>
    <row r="142" spans="1:5" ht="12" customHeight="1">
      <c r="A142" s="15" t="s">
        <v>96</v>
      </c>
      <c r="B142" s="9" t="s">
        <v>375</v>
      </c>
      <c r="C142" s="417">
        <v>852426</v>
      </c>
      <c r="D142" s="417">
        <v>904451</v>
      </c>
      <c r="E142" s="279">
        <f>'1.sz.mell '!C142</f>
        <v>991369</v>
      </c>
    </row>
    <row r="143" spans="1:5" ht="12" customHeight="1">
      <c r="A143" s="15" t="s">
        <v>291</v>
      </c>
      <c r="B143" s="9" t="s">
        <v>469</v>
      </c>
      <c r="C143" s="417">
        <v>29252835</v>
      </c>
      <c r="D143" s="417"/>
      <c r="E143" s="279"/>
    </row>
    <row r="144" spans="1:5" ht="12" customHeight="1" thickBot="1">
      <c r="A144" s="13" t="s">
        <v>292</v>
      </c>
      <c r="B144" s="7" t="s">
        <v>394</v>
      </c>
      <c r="C144" s="417"/>
      <c r="D144" s="417"/>
      <c r="E144" s="279"/>
    </row>
    <row r="145" spans="1:5" ht="12" customHeight="1" thickBot="1">
      <c r="A145" s="20" t="s">
        <v>25</v>
      </c>
      <c r="B145" s="130" t="s">
        <v>470</v>
      </c>
      <c r="C145" s="518">
        <f>SUM(C146:C150)</f>
        <v>0</v>
      </c>
      <c r="D145" s="518">
        <f>SUM(D146:D150)</f>
        <v>0</v>
      </c>
      <c r="E145" s="512">
        <f>SUM(E146:E150)</f>
        <v>0</v>
      </c>
    </row>
    <row r="146" spans="1:5" ht="12" customHeight="1">
      <c r="A146" s="15" t="s">
        <v>97</v>
      </c>
      <c r="B146" s="9" t="s">
        <v>465</v>
      </c>
      <c r="C146" s="417"/>
      <c r="D146" s="417"/>
      <c r="E146" s="279"/>
    </row>
    <row r="147" spans="1:5" ht="12" customHeight="1">
      <c r="A147" s="15" t="s">
        <v>98</v>
      </c>
      <c r="B147" s="9" t="s">
        <v>472</v>
      </c>
      <c r="C147" s="417"/>
      <c r="D147" s="417"/>
      <c r="E147" s="279"/>
    </row>
    <row r="148" spans="1:5" ht="12" customHeight="1">
      <c r="A148" s="15" t="s">
        <v>303</v>
      </c>
      <c r="B148" s="9" t="s">
        <v>467</v>
      </c>
      <c r="C148" s="417"/>
      <c r="D148" s="417"/>
      <c r="E148" s="279"/>
    </row>
    <row r="149" spans="1:5" ht="12" customHeight="1">
      <c r="A149" s="15" t="s">
        <v>304</v>
      </c>
      <c r="B149" s="9" t="s">
        <v>473</v>
      </c>
      <c r="C149" s="417"/>
      <c r="D149" s="417"/>
      <c r="E149" s="279"/>
    </row>
    <row r="150" spans="1:5" ht="12" customHeight="1" thickBot="1">
      <c r="A150" s="15" t="s">
        <v>471</v>
      </c>
      <c r="B150" s="9" t="s">
        <v>474</v>
      </c>
      <c r="C150" s="417"/>
      <c r="D150" s="417"/>
      <c r="E150" s="279"/>
    </row>
    <row r="151" spans="1:5" ht="12" customHeight="1" thickBot="1">
      <c r="A151" s="20" t="s">
        <v>26</v>
      </c>
      <c r="B151" s="130" t="s">
        <v>475</v>
      </c>
      <c r="C151" s="519"/>
      <c r="D151" s="519"/>
      <c r="E151" s="513"/>
    </row>
    <row r="152" spans="1:5" ht="12" customHeight="1" thickBot="1">
      <c r="A152" s="20" t="s">
        <v>27</v>
      </c>
      <c r="B152" s="130" t="s">
        <v>476</v>
      </c>
      <c r="C152" s="519"/>
      <c r="D152" s="519"/>
      <c r="E152" s="513"/>
    </row>
    <row r="153" spans="1:6" ht="15" customHeight="1" thickBot="1">
      <c r="A153" s="20" t="s">
        <v>28</v>
      </c>
      <c r="B153" s="130" t="s">
        <v>478</v>
      </c>
      <c r="C153" s="520">
        <f>+C129+C133+C140+C145+C151+C152</f>
        <v>30105261</v>
      </c>
      <c r="D153" s="520">
        <f>+D129+D133+D140+D145+D151+D152</f>
        <v>904451</v>
      </c>
      <c r="E153" s="514">
        <f>+E129+E133+E140+E145+E151+E152</f>
        <v>991369</v>
      </c>
      <c r="F153" s="131"/>
    </row>
    <row r="154" spans="1:5" s="1" customFormat="1" ht="12.75" customHeight="1" thickBot="1">
      <c r="A154" s="309" t="s">
        <v>29</v>
      </c>
      <c r="B154" s="398" t="s">
        <v>477</v>
      </c>
      <c r="C154" s="520">
        <f>+C128+C153</f>
        <v>81278701</v>
      </c>
      <c r="D154" s="520">
        <f>+D128+D153</f>
        <v>49411819</v>
      </c>
      <c r="E154" s="514">
        <f>+E128+E153</f>
        <v>136267557</v>
      </c>
    </row>
    <row r="155" ht="15.75">
      <c r="C155" s="401"/>
    </row>
    <row r="156" ht="15.75">
      <c r="C156" s="401"/>
    </row>
    <row r="157" ht="15.75">
      <c r="C157" s="401"/>
    </row>
    <row r="158" ht="16.5" customHeight="1">
      <c r="C158" s="401"/>
    </row>
    <row r="159" ht="15.75">
      <c r="C159" s="401"/>
    </row>
    <row r="160" ht="15.75">
      <c r="C160" s="401"/>
    </row>
    <row r="161" ht="15.75">
      <c r="C161" s="401"/>
    </row>
    <row r="162" ht="15.75">
      <c r="C162" s="401"/>
    </row>
    <row r="163" ht="15.75">
      <c r="C163" s="401"/>
    </row>
    <row r="164" ht="15.75">
      <c r="C164" s="401"/>
    </row>
    <row r="165" ht="15.75">
      <c r="C165" s="401"/>
    </row>
    <row r="166" ht="15.75">
      <c r="C166" s="401"/>
    </row>
    <row r="167" ht="15.75">
      <c r="C167" s="401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Siójut Község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C11" sqref="C11"/>
    </sheetView>
  </sheetViews>
  <sheetFormatPr defaultColWidth="9.00390625" defaultRowHeight="12.75"/>
  <cols>
    <col min="1" max="1" width="6.875" style="197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78" t="s">
        <v>4</v>
      </c>
      <c r="B1" s="678"/>
      <c r="C1" s="678"/>
      <c r="D1" s="678"/>
      <c r="E1" s="678"/>
      <c r="F1" s="678"/>
      <c r="G1" s="678"/>
      <c r="H1" s="678"/>
      <c r="I1" s="678"/>
    </row>
    <row r="2" ht="20.25" customHeight="1" thickBot="1">
      <c r="I2" s="493" t="str">
        <f>'1. sz tájékoztató t.'!E2</f>
        <v>Forintban!</v>
      </c>
    </row>
    <row r="3" spans="1:9" s="494" customFormat="1" ht="26.25" customHeight="1">
      <c r="A3" s="686" t="s">
        <v>70</v>
      </c>
      <c r="B3" s="681" t="s">
        <v>86</v>
      </c>
      <c r="C3" s="686" t="s">
        <v>87</v>
      </c>
      <c r="D3" s="686" t="str">
        <f>+CONCATENATE(LEFT(ÖSSZEFÜGGÉSEK!A5,4)," előtti kifizetés")</f>
        <v>2018 előtti kifizetés</v>
      </c>
      <c r="E3" s="683" t="s">
        <v>69</v>
      </c>
      <c r="F3" s="684"/>
      <c r="G3" s="684"/>
      <c r="H3" s="685"/>
      <c r="I3" s="681" t="s">
        <v>52</v>
      </c>
    </row>
    <row r="4" spans="1:9" s="495" customFormat="1" ht="32.25" customHeight="1" thickBot="1">
      <c r="A4" s="687"/>
      <c r="B4" s="682"/>
      <c r="C4" s="682"/>
      <c r="D4" s="687"/>
      <c r="E4" s="283" t="str">
        <f>+CONCATENATE(LEFT(ÖSSZEFÜGGÉSEK!A5,4),".")</f>
        <v>2018.</v>
      </c>
      <c r="F4" s="283" t="str">
        <f>+CONCATENATE(LEFT(ÖSSZEFÜGGÉSEK!A5,4)+1,".")</f>
        <v>2019.</v>
      </c>
      <c r="G4" s="283" t="str">
        <f>+CONCATENATE(LEFT(ÖSSZEFÜGGÉSEK!A5,4)+2,".")</f>
        <v>2020.</v>
      </c>
      <c r="H4" s="284" t="str">
        <f>+CONCATENATE(LEFT(ÖSSZEFÜGGÉSEK!A5,4)+2,".",CHAR(10)," után")</f>
        <v>2020.
 után</v>
      </c>
      <c r="I4" s="682"/>
    </row>
    <row r="5" spans="1:9" s="496" customFormat="1" ht="12.75" customHeight="1" thickBot="1">
      <c r="A5" s="285" t="s">
        <v>498</v>
      </c>
      <c r="B5" s="286" t="s">
        <v>499</v>
      </c>
      <c r="C5" s="287" t="s">
        <v>500</v>
      </c>
      <c r="D5" s="286" t="s">
        <v>502</v>
      </c>
      <c r="E5" s="285" t="s">
        <v>501</v>
      </c>
      <c r="F5" s="287" t="s">
        <v>503</v>
      </c>
      <c r="G5" s="287" t="s">
        <v>504</v>
      </c>
      <c r="H5" s="288" t="s">
        <v>505</v>
      </c>
      <c r="I5" s="289" t="s">
        <v>506</v>
      </c>
    </row>
    <row r="6" spans="1:9" ht="24.75" customHeight="1" thickBot="1">
      <c r="A6" s="290" t="s">
        <v>19</v>
      </c>
      <c r="B6" s="291" t="s">
        <v>5</v>
      </c>
      <c r="C6" s="547"/>
      <c r="D6" s="548">
        <f>+D7+D8</f>
        <v>0</v>
      </c>
      <c r="E6" s="549">
        <f>+E7+E8</f>
        <v>0</v>
      </c>
      <c r="F6" s="550">
        <f>+F7+F8</f>
        <v>0</v>
      </c>
      <c r="G6" s="550">
        <f>+G7+G8</f>
        <v>0</v>
      </c>
      <c r="H6" s="551">
        <f>+H7+H8</f>
        <v>0</v>
      </c>
      <c r="I6" s="72">
        <f aca="true" t="shared" si="0" ref="I6:I17">SUM(D6:H6)</f>
        <v>0</v>
      </c>
    </row>
    <row r="7" spans="1:10" ht="19.5" customHeight="1">
      <c r="A7" s="292" t="s">
        <v>20</v>
      </c>
      <c r="B7" s="73" t="s">
        <v>71</v>
      </c>
      <c r="C7" s="552"/>
      <c r="D7" s="553"/>
      <c r="E7" s="554"/>
      <c r="F7" s="555"/>
      <c r="G7" s="555"/>
      <c r="H7" s="556"/>
      <c r="I7" s="293">
        <f t="shared" si="0"/>
        <v>0</v>
      </c>
      <c r="J7" s="677" t="s">
        <v>533</v>
      </c>
    </row>
    <row r="8" spans="1:10" ht="19.5" customHeight="1" thickBot="1">
      <c r="A8" s="292" t="s">
        <v>21</v>
      </c>
      <c r="B8" s="73" t="s">
        <v>71</v>
      </c>
      <c r="C8" s="552"/>
      <c r="D8" s="553"/>
      <c r="E8" s="554"/>
      <c r="F8" s="555"/>
      <c r="G8" s="555"/>
      <c r="H8" s="556"/>
      <c r="I8" s="293">
        <f t="shared" si="0"/>
        <v>0</v>
      </c>
      <c r="J8" s="677"/>
    </row>
    <row r="9" spans="1:10" ht="25.5" customHeight="1" thickBot="1">
      <c r="A9" s="290" t="s">
        <v>22</v>
      </c>
      <c r="B9" s="291" t="s">
        <v>6</v>
      </c>
      <c r="C9" s="547"/>
      <c r="D9" s="548">
        <f>+D10+D11</f>
        <v>0</v>
      </c>
      <c r="E9" s="549">
        <f>+E10+E11</f>
        <v>0</v>
      </c>
      <c r="F9" s="550">
        <f>+F10+F11</f>
        <v>0</v>
      </c>
      <c r="G9" s="550">
        <f>+G10+G11</f>
        <v>0</v>
      </c>
      <c r="H9" s="551">
        <f>+H10+H11</f>
        <v>0</v>
      </c>
      <c r="I9" s="72">
        <f t="shared" si="0"/>
        <v>0</v>
      </c>
      <c r="J9" s="677"/>
    </row>
    <row r="10" spans="1:10" ht="19.5" customHeight="1">
      <c r="A10" s="292" t="s">
        <v>23</v>
      </c>
      <c r="B10" s="73" t="s">
        <v>71</v>
      </c>
      <c r="C10" s="552"/>
      <c r="D10" s="553"/>
      <c r="E10" s="554"/>
      <c r="F10" s="555"/>
      <c r="G10" s="555"/>
      <c r="H10" s="556"/>
      <c r="I10" s="293">
        <f t="shared" si="0"/>
        <v>0</v>
      </c>
      <c r="J10" s="677"/>
    </row>
    <row r="11" spans="1:10" ht="19.5" customHeight="1" thickBot="1">
      <c r="A11" s="292" t="s">
        <v>24</v>
      </c>
      <c r="B11" s="73" t="s">
        <v>71</v>
      </c>
      <c r="C11" s="552"/>
      <c r="D11" s="553"/>
      <c r="E11" s="554"/>
      <c r="F11" s="555"/>
      <c r="G11" s="555"/>
      <c r="H11" s="556"/>
      <c r="I11" s="293">
        <f t="shared" si="0"/>
        <v>0</v>
      </c>
      <c r="J11" s="677"/>
    </row>
    <row r="12" spans="1:10" ht="19.5" customHeight="1" thickBot="1">
      <c r="A12" s="290" t="s">
        <v>25</v>
      </c>
      <c r="B12" s="291" t="s">
        <v>208</v>
      </c>
      <c r="C12" s="547"/>
      <c r="D12" s="548">
        <f>+D13</f>
        <v>0</v>
      </c>
      <c r="E12" s="549">
        <f>+E13</f>
        <v>0</v>
      </c>
      <c r="F12" s="550">
        <f>+F13</f>
        <v>0</v>
      </c>
      <c r="G12" s="550">
        <f>+G13</f>
        <v>0</v>
      </c>
      <c r="H12" s="551">
        <f>+H13</f>
        <v>0</v>
      </c>
      <c r="I12" s="72">
        <f t="shared" si="0"/>
        <v>0</v>
      </c>
      <c r="J12" s="677"/>
    </row>
    <row r="13" spans="1:10" ht="19.5" customHeight="1" thickBot="1">
      <c r="A13" s="292" t="s">
        <v>26</v>
      </c>
      <c r="B13" s="73" t="s">
        <v>71</v>
      </c>
      <c r="C13" s="552"/>
      <c r="D13" s="553"/>
      <c r="E13" s="554"/>
      <c r="F13" s="555"/>
      <c r="G13" s="555"/>
      <c r="H13" s="556"/>
      <c r="I13" s="293">
        <f t="shared" si="0"/>
        <v>0</v>
      </c>
      <c r="J13" s="677"/>
    </row>
    <row r="14" spans="1:10" ht="19.5" customHeight="1" thickBot="1">
      <c r="A14" s="290" t="s">
        <v>27</v>
      </c>
      <c r="B14" s="291" t="s">
        <v>209</v>
      </c>
      <c r="C14" s="547"/>
      <c r="D14" s="548">
        <f>+D15</f>
        <v>0</v>
      </c>
      <c r="E14" s="549">
        <f>+E15</f>
        <v>0</v>
      </c>
      <c r="F14" s="550">
        <f>+F15</f>
        <v>0</v>
      </c>
      <c r="G14" s="550">
        <f>+G15</f>
        <v>0</v>
      </c>
      <c r="H14" s="551">
        <f>+H15</f>
        <v>0</v>
      </c>
      <c r="I14" s="72">
        <f t="shared" si="0"/>
        <v>0</v>
      </c>
      <c r="J14" s="677"/>
    </row>
    <row r="15" spans="1:10" ht="19.5" customHeight="1" thickBot="1">
      <c r="A15" s="294" t="s">
        <v>28</v>
      </c>
      <c r="B15" s="74" t="s">
        <v>71</v>
      </c>
      <c r="C15" s="557"/>
      <c r="D15" s="558"/>
      <c r="E15" s="559"/>
      <c r="F15" s="560"/>
      <c r="G15" s="560"/>
      <c r="H15" s="561"/>
      <c r="I15" s="295">
        <f t="shared" si="0"/>
        <v>0</v>
      </c>
      <c r="J15" s="677"/>
    </row>
    <row r="16" spans="1:10" ht="19.5" customHeight="1" thickBot="1">
      <c r="A16" s="290" t="s">
        <v>29</v>
      </c>
      <c r="B16" s="296" t="s">
        <v>210</v>
      </c>
      <c r="C16" s="547"/>
      <c r="D16" s="548">
        <f>+D17</f>
        <v>0</v>
      </c>
      <c r="E16" s="549">
        <f>+E17</f>
        <v>0</v>
      </c>
      <c r="F16" s="550">
        <f>+F17</f>
        <v>0</v>
      </c>
      <c r="G16" s="550">
        <f>+G17</f>
        <v>0</v>
      </c>
      <c r="H16" s="551">
        <f>+H17</f>
        <v>0</v>
      </c>
      <c r="I16" s="72">
        <f t="shared" si="0"/>
        <v>0</v>
      </c>
      <c r="J16" s="677"/>
    </row>
    <row r="17" spans="1:10" ht="19.5" customHeight="1" thickBot="1">
      <c r="A17" s="297" t="s">
        <v>30</v>
      </c>
      <c r="B17" s="75" t="s">
        <v>71</v>
      </c>
      <c r="C17" s="562"/>
      <c r="D17" s="563"/>
      <c r="E17" s="564"/>
      <c r="F17" s="565"/>
      <c r="G17" s="565"/>
      <c r="H17" s="566"/>
      <c r="I17" s="298">
        <f t="shared" si="0"/>
        <v>0</v>
      </c>
      <c r="J17" s="677"/>
    </row>
    <row r="18" spans="1:10" ht="19.5" customHeight="1" thickBot="1">
      <c r="A18" s="679" t="s">
        <v>146</v>
      </c>
      <c r="B18" s="680"/>
      <c r="C18" s="567"/>
      <c r="D18" s="548">
        <f aca="true" t="shared" si="1" ref="D18:I18">+D6+D9+D12+D14+D16</f>
        <v>0</v>
      </c>
      <c r="E18" s="549">
        <f t="shared" si="1"/>
        <v>0</v>
      </c>
      <c r="F18" s="550">
        <f t="shared" si="1"/>
        <v>0</v>
      </c>
      <c r="G18" s="550">
        <f t="shared" si="1"/>
        <v>0</v>
      </c>
      <c r="H18" s="551">
        <f t="shared" si="1"/>
        <v>0</v>
      </c>
      <c r="I18" s="72">
        <f t="shared" si="1"/>
        <v>0</v>
      </c>
      <c r="J18" s="677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60" zoomScaleSheetLayoutView="100" workbookViewId="0" topLeftCell="B58">
      <selection activeCell="I25" sqref="I25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12.875" style="400" customWidth="1"/>
    <col min="4" max="5" width="13.125" style="432" customWidth="1"/>
    <col min="6" max="16384" width="9.375" style="432" customWidth="1"/>
  </cols>
  <sheetData>
    <row r="1" spans="1:3" ht="15.75" customHeight="1">
      <c r="A1" s="610" t="s">
        <v>16</v>
      </c>
      <c r="B1" s="610"/>
      <c r="C1" s="610"/>
    </row>
    <row r="2" spans="1:5" ht="15.75" customHeight="1" thickBot="1">
      <c r="A2" s="613" t="s">
        <v>152</v>
      </c>
      <c r="B2" s="613"/>
      <c r="C2" s="611" t="str">
        <f>'1.sz.mell '!C2</f>
        <v>Forintban!</v>
      </c>
      <c r="D2" s="611"/>
      <c r="E2" s="611"/>
    </row>
    <row r="3" spans="1:5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  <c r="D3" s="40" t="str">
        <f>'1.sz.mell '!D3</f>
        <v>2.sz módosítás</v>
      </c>
      <c r="E3" s="40" t="str">
        <f>'1.sz.mell '!E3</f>
        <v>2018 évi módosított előirányzat</v>
      </c>
    </row>
    <row r="4" spans="1:5" s="433" customFormat="1" ht="12" customHeight="1" thickBot="1">
      <c r="A4" s="428"/>
      <c r="B4" s="429" t="s">
        <v>498</v>
      </c>
      <c r="C4" s="430" t="s">
        <v>499</v>
      </c>
      <c r="D4" s="430" t="str">
        <f>'1.sz.mell '!D92</f>
        <v>C</v>
      </c>
      <c r="E4" s="430" t="str">
        <f>'1.sz.mell '!E92</f>
        <v>B+C=D</v>
      </c>
    </row>
    <row r="5" spans="1:5" s="434" customFormat="1" ht="12" customHeight="1" thickBot="1">
      <c r="A5" s="20" t="s">
        <v>19</v>
      </c>
      <c r="B5" s="21" t="s">
        <v>255</v>
      </c>
      <c r="C5" s="311">
        <f>+C6+C7+C8+C9+C10+C11</f>
        <v>24785220</v>
      </c>
      <c r="D5" s="311">
        <f>+D6+D7+D8+D9+D10+D11</f>
        <v>4773320</v>
      </c>
      <c r="E5" s="311">
        <f>+E6+E7+E8+E9+E10+E11</f>
        <v>29558540</v>
      </c>
    </row>
    <row r="6" spans="1:5" s="434" customFormat="1" ht="12" customHeight="1">
      <c r="A6" s="15" t="s">
        <v>99</v>
      </c>
      <c r="B6" s="435" t="s">
        <v>256</v>
      </c>
      <c r="C6" s="314">
        <v>17981580</v>
      </c>
      <c r="D6" s="314">
        <f>585200+50000</f>
        <v>635200</v>
      </c>
      <c r="E6" s="314">
        <f aca="true" t="shared" si="0" ref="E6:E11">C6+D6</f>
        <v>18616780</v>
      </c>
    </row>
    <row r="7" spans="1:5" s="434" customFormat="1" ht="12" customHeight="1">
      <c r="A7" s="14" t="s">
        <v>100</v>
      </c>
      <c r="B7" s="436" t="s">
        <v>257</v>
      </c>
      <c r="C7" s="313"/>
      <c r="D7" s="313"/>
      <c r="E7" s="314">
        <f t="shared" si="0"/>
        <v>0</v>
      </c>
    </row>
    <row r="8" spans="1:5" s="434" customFormat="1" ht="12" customHeight="1">
      <c r="A8" s="14" t="s">
        <v>101</v>
      </c>
      <c r="B8" s="436" t="s">
        <v>557</v>
      </c>
      <c r="C8" s="313">
        <v>4418440</v>
      </c>
      <c r="D8" s="313"/>
      <c r="E8" s="314">
        <f t="shared" si="0"/>
        <v>4418440</v>
      </c>
    </row>
    <row r="9" spans="1:5" s="434" customFormat="1" ht="12" customHeight="1">
      <c r="A9" s="14" t="s">
        <v>102</v>
      </c>
      <c r="B9" s="436" t="s">
        <v>259</v>
      </c>
      <c r="C9" s="313">
        <v>1800000</v>
      </c>
      <c r="D9" s="313"/>
      <c r="E9" s="314">
        <f t="shared" si="0"/>
        <v>1800000</v>
      </c>
    </row>
    <row r="10" spans="1:5" s="434" customFormat="1" ht="12" customHeight="1">
      <c r="A10" s="14" t="s">
        <v>148</v>
      </c>
      <c r="B10" s="307" t="s">
        <v>437</v>
      </c>
      <c r="C10" s="313">
        <v>585200</v>
      </c>
      <c r="D10" s="313">
        <f>160020-585200+4563300</f>
        <v>4138120</v>
      </c>
      <c r="E10" s="314">
        <f t="shared" si="0"/>
        <v>4723320</v>
      </c>
    </row>
    <row r="11" spans="1:5" s="434" customFormat="1" ht="12" customHeight="1" thickBot="1">
      <c r="A11" s="16" t="s">
        <v>103</v>
      </c>
      <c r="B11" s="308" t="s">
        <v>438</v>
      </c>
      <c r="C11" s="313"/>
      <c r="D11" s="313"/>
      <c r="E11" s="314">
        <f t="shared" si="0"/>
        <v>0</v>
      </c>
    </row>
    <row r="12" spans="1:5" s="434" customFormat="1" ht="12" customHeight="1" thickBot="1">
      <c r="A12" s="20" t="s">
        <v>20</v>
      </c>
      <c r="B12" s="306" t="s">
        <v>260</v>
      </c>
      <c r="C12" s="311">
        <f>+C13+C14+C15+C16+C17</f>
        <v>5148989</v>
      </c>
      <c r="D12" s="311">
        <f>+D13+D14+D15+D16+D17</f>
        <v>5530740</v>
      </c>
      <c r="E12" s="311">
        <f>+E13+E14+E15+E16+E17</f>
        <v>10679729</v>
      </c>
    </row>
    <row r="13" spans="1:5" s="434" customFormat="1" ht="12" customHeight="1">
      <c r="A13" s="15" t="s">
        <v>105</v>
      </c>
      <c r="B13" s="435" t="s">
        <v>261</v>
      </c>
      <c r="C13" s="314"/>
      <c r="D13" s="314"/>
      <c r="E13" s="314">
        <f aca="true" t="shared" si="1" ref="E13:E18">C13+D13</f>
        <v>0</v>
      </c>
    </row>
    <row r="14" spans="1:5" s="434" customFormat="1" ht="12" customHeight="1">
      <c r="A14" s="14" t="s">
        <v>106</v>
      </c>
      <c r="B14" s="436" t="s">
        <v>262</v>
      </c>
      <c r="C14" s="313"/>
      <c r="D14" s="313"/>
      <c r="E14" s="314">
        <f t="shared" si="1"/>
        <v>0</v>
      </c>
    </row>
    <row r="15" spans="1:5" s="434" customFormat="1" ht="12" customHeight="1">
      <c r="A15" s="14" t="s">
        <v>107</v>
      </c>
      <c r="B15" s="436" t="s">
        <v>427</v>
      </c>
      <c r="C15" s="313"/>
      <c r="D15" s="313"/>
      <c r="E15" s="314">
        <f t="shared" si="1"/>
        <v>0</v>
      </c>
    </row>
    <row r="16" spans="1:5" s="434" customFormat="1" ht="12" customHeight="1">
      <c r="A16" s="14" t="s">
        <v>108</v>
      </c>
      <c r="B16" s="436" t="s">
        <v>428</v>
      </c>
      <c r="C16" s="313"/>
      <c r="D16" s="313"/>
      <c r="E16" s="314">
        <f t="shared" si="1"/>
        <v>0</v>
      </c>
    </row>
    <row r="17" spans="1:5" s="434" customFormat="1" ht="12" customHeight="1">
      <c r="A17" s="14" t="s">
        <v>109</v>
      </c>
      <c r="B17" s="436" t="s">
        <v>582</v>
      </c>
      <c r="C17" s="313">
        <v>5148989</v>
      </c>
      <c r="D17" s="313">
        <f>1789580+162000+3579160</f>
        <v>5530740</v>
      </c>
      <c r="E17" s="314">
        <f t="shared" si="1"/>
        <v>10679729</v>
      </c>
    </row>
    <row r="18" spans="1:5" s="434" customFormat="1" ht="12" customHeight="1" thickBot="1">
      <c r="A18" s="16" t="s">
        <v>117</v>
      </c>
      <c r="B18" s="308" t="s">
        <v>264</v>
      </c>
      <c r="C18" s="315">
        <v>3170000</v>
      </c>
      <c r="D18" s="315"/>
      <c r="E18" s="314">
        <f t="shared" si="1"/>
        <v>3170000</v>
      </c>
    </row>
    <row r="19" spans="1:5" s="434" customFormat="1" ht="12" customHeight="1" thickBot="1">
      <c r="A19" s="20" t="s">
        <v>21</v>
      </c>
      <c r="B19" s="21" t="s">
        <v>265</v>
      </c>
      <c r="C19" s="311">
        <f>+C20+C21+C22+C23+C24</f>
        <v>5534363</v>
      </c>
      <c r="D19" s="311">
        <f>+D20+D21+D22+D23+D24</f>
        <v>8937849</v>
      </c>
      <c r="E19" s="311">
        <f>+E20+E21+E22+E23+E24</f>
        <v>14472212</v>
      </c>
    </row>
    <row r="20" spans="1:5" s="434" customFormat="1" ht="12" customHeight="1">
      <c r="A20" s="15" t="s">
        <v>88</v>
      </c>
      <c r="B20" s="435" t="s">
        <v>266</v>
      </c>
      <c r="C20" s="314"/>
      <c r="D20" s="314"/>
      <c r="E20" s="314">
        <f aca="true" t="shared" si="2" ref="E20:E25">C20+D20</f>
        <v>0</v>
      </c>
    </row>
    <row r="21" spans="1:5" s="434" customFormat="1" ht="12" customHeight="1">
      <c r="A21" s="14" t="s">
        <v>89</v>
      </c>
      <c r="B21" s="436" t="s">
        <v>267</v>
      </c>
      <c r="C21" s="313"/>
      <c r="D21" s="313"/>
      <c r="E21" s="314">
        <f t="shared" si="2"/>
        <v>0</v>
      </c>
    </row>
    <row r="22" spans="1:5" s="434" customFormat="1" ht="12" customHeight="1">
      <c r="A22" s="14" t="s">
        <v>90</v>
      </c>
      <c r="B22" s="436" t="s">
        <v>429</v>
      </c>
      <c r="C22" s="313"/>
      <c r="D22" s="313"/>
      <c r="E22" s="314">
        <f t="shared" si="2"/>
        <v>0</v>
      </c>
    </row>
    <row r="23" spans="1:5" s="434" customFormat="1" ht="12" customHeight="1">
      <c r="A23" s="14" t="s">
        <v>91</v>
      </c>
      <c r="B23" s="436" t="s">
        <v>430</v>
      </c>
      <c r="C23" s="313"/>
      <c r="D23" s="313"/>
      <c r="E23" s="314">
        <f t="shared" si="2"/>
        <v>0</v>
      </c>
    </row>
    <row r="24" spans="1:5" s="434" customFormat="1" ht="12" customHeight="1">
      <c r="A24" s="14" t="s">
        <v>171</v>
      </c>
      <c r="B24" s="436" t="s">
        <v>268</v>
      </c>
      <c r="C24" s="313">
        <v>5534363</v>
      </c>
      <c r="D24" s="313">
        <f>89400+8495234+353215</f>
        <v>8937849</v>
      </c>
      <c r="E24" s="314">
        <f t="shared" si="2"/>
        <v>14472212</v>
      </c>
    </row>
    <row r="25" spans="1:5" s="434" customFormat="1" ht="12" customHeight="1" thickBot="1">
      <c r="A25" s="16" t="s">
        <v>172</v>
      </c>
      <c r="B25" s="437" t="s">
        <v>269</v>
      </c>
      <c r="C25" s="315">
        <v>5534363</v>
      </c>
      <c r="D25" s="315"/>
      <c r="E25" s="314">
        <f t="shared" si="2"/>
        <v>5534363</v>
      </c>
    </row>
    <row r="26" spans="1:5" s="434" customFormat="1" ht="12" customHeight="1" thickBot="1">
      <c r="A26" s="20" t="s">
        <v>173</v>
      </c>
      <c r="B26" s="21" t="s">
        <v>567</v>
      </c>
      <c r="C26" s="317">
        <f>SUM(C27:C33)</f>
        <v>6460000</v>
      </c>
      <c r="D26" s="317">
        <f>SUM(D27:D33)</f>
        <v>0</v>
      </c>
      <c r="E26" s="317">
        <f>SUM(E27:E33)</f>
        <v>6460000</v>
      </c>
    </row>
    <row r="27" spans="1:5" s="434" customFormat="1" ht="12" customHeight="1">
      <c r="A27" s="15" t="s">
        <v>271</v>
      </c>
      <c r="B27" s="435" t="s">
        <v>562</v>
      </c>
      <c r="C27" s="314">
        <v>2050000</v>
      </c>
      <c r="D27" s="314"/>
      <c r="E27" s="314">
        <f>C27+D27</f>
        <v>2050000</v>
      </c>
    </row>
    <row r="28" spans="1:5" s="434" customFormat="1" ht="12" customHeight="1">
      <c r="A28" s="14" t="s">
        <v>272</v>
      </c>
      <c r="B28" s="436" t="s">
        <v>563</v>
      </c>
      <c r="C28" s="313"/>
      <c r="D28" s="313"/>
      <c r="E28" s="314">
        <f aca="true" t="shared" si="3" ref="E28:E33">C28+D28</f>
        <v>0</v>
      </c>
    </row>
    <row r="29" spans="1:5" s="434" customFormat="1" ht="12" customHeight="1">
      <c r="A29" s="14" t="s">
        <v>273</v>
      </c>
      <c r="B29" s="436" t="s">
        <v>564</v>
      </c>
      <c r="C29" s="313">
        <v>3000000</v>
      </c>
      <c r="D29" s="313"/>
      <c r="E29" s="314">
        <f t="shared" si="3"/>
        <v>3000000</v>
      </c>
    </row>
    <row r="30" spans="1:5" s="434" customFormat="1" ht="12" customHeight="1">
      <c r="A30" s="14" t="s">
        <v>274</v>
      </c>
      <c r="B30" s="436" t="s">
        <v>565</v>
      </c>
      <c r="C30" s="313">
        <v>10000</v>
      </c>
      <c r="D30" s="313"/>
      <c r="E30" s="314">
        <f t="shared" si="3"/>
        <v>10000</v>
      </c>
    </row>
    <row r="31" spans="1:5" s="434" customFormat="1" ht="12" customHeight="1">
      <c r="A31" s="14" t="s">
        <v>559</v>
      </c>
      <c r="B31" s="436" t="s">
        <v>275</v>
      </c>
      <c r="C31" s="313">
        <v>1300000</v>
      </c>
      <c r="D31" s="313"/>
      <c r="E31" s="314">
        <f t="shared" si="3"/>
        <v>1300000</v>
      </c>
    </row>
    <row r="32" spans="1:5" s="434" customFormat="1" ht="12" customHeight="1">
      <c r="A32" s="14" t="s">
        <v>560</v>
      </c>
      <c r="B32" s="436" t="s">
        <v>276</v>
      </c>
      <c r="C32" s="313"/>
      <c r="D32" s="313"/>
      <c r="E32" s="314">
        <f t="shared" si="3"/>
        <v>0</v>
      </c>
    </row>
    <row r="33" spans="1:5" s="434" customFormat="1" ht="12" customHeight="1" thickBot="1">
      <c r="A33" s="16" t="s">
        <v>561</v>
      </c>
      <c r="B33" s="532" t="s">
        <v>277</v>
      </c>
      <c r="C33" s="315">
        <v>100000</v>
      </c>
      <c r="D33" s="315"/>
      <c r="E33" s="314">
        <f t="shared" si="3"/>
        <v>100000</v>
      </c>
    </row>
    <row r="34" spans="1:5" s="434" customFormat="1" ht="12" customHeight="1" thickBot="1">
      <c r="A34" s="20" t="s">
        <v>23</v>
      </c>
      <c r="B34" s="21" t="s">
        <v>439</v>
      </c>
      <c r="C34" s="311">
        <f>SUM(C35:C45)</f>
        <v>6051000</v>
      </c>
      <c r="D34" s="311">
        <f>SUM(D35:D45)</f>
        <v>163884</v>
      </c>
      <c r="E34" s="311">
        <f>SUM(E35:E45)</f>
        <v>6214884</v>
      </c>
    </row>
    <row r="35" spans="1:5" s="434" customFormat="1" ht="12" customHeight="1">
      <c r="A35" s="15" t="s">
        <v>92</v>
      </c>
      <c r="B35" s="435" t="s">
        <v>280</v>
      </c>
      <c r="C35" s="314"/>
      <c r="D35" s="314"/>
      <c r="E35" s="314">
        <f>C35+D35</f>
        <v>0</v>
      </c>
    </row>
    <row r="36" spans="1:5" s="434" customFormat="1" ht="12" customHeight="1">
      <c r="A36" s="14" t="s">
        <v>93</v>
      </c>
      <c r="B36" s="436" t="s">
        <v>281</v>
      </c>
      <c r="C36" s="313">
        <v>8000</v>
      </c>
      <c r="D36" s="313"/>
      <c r="E36" s="314">
        <f aca="true" t="shared" si="4" ref="E36:E45">C36+D36</f>
        <v>8000</v>
      </c>
    </row>
    <row r="37" spans="1:5" s="434" customFormat="1" ht="12" customHeight="1">
      <c r="A37" s="14" t="s">
        <v>94</v>
      </c>
      <c r="B37" s="436" t="s">
        <v>282</v>
      </c>
      <c r="C37" s="313">
        <v>40000</v>
      </c>
      <c r="D37" s="313"/>
      <c r="E37" s="314">
        <f t="shared" si="4"/>
        <v>40000</v>
      </c>
    </row>
    <row r="38" spans="1:5" s="434" customFormat="1" ht="12" customHeight="1">
      <c r="A38" s="14" t="s">
        <v>175</v>
      </c>
      <c r="B38" s="436" t="s">
        <v>283</v>
      </c>
      <c r="C38" s="313">
        <v>5398000</v>
      </c>
      <c r="D38" s="313"/>
      <c r="E38" s="314">
        <f t="shared" si="4"/>
        <v>5398000</v>
      </c>
    </row>
    <row r="39" spans="1:5" s="434" customFormat="1" ht="12" customHeight="1">
      <c r="A39" s="14" t="s">
        <v>176</v>
      </c>
      <c r="B39" s="436" t="s">
        <v>284</v>
      </c>
      <c r="C39" s="313">
        <v>600000</v>
      </c>
      <c r="D39" s="313"/>
      <c r="E39" s="314">
        <f t="shared" si="4"/>
        <v>600000</v>
      </c>
    </row>
    <row r="40" spans="1:5" s="434" customFormat="1" ht="12" customHeight="1">
      <c r="A40" s="14" t="s">
        <v>177</v>
      </c>
      <c r="B40" s="436" t="s">
        <v>285</v>
      </c>
      <c r="C40" s="313"/>
      <c r="D40" s="313"/>
      <c r="E40" s="314">
        <f t="shared" si="4"/>
        <v>0</v>
      </c>
    </row>
    <row r="41" spans="1:5" s="434" customFormat="1" ht="12" customHeight="1">
      <c r="A41" s="14" t="s">
        <v>178</v>
      </c>
      <c r="B41" s="436" t="s">
        <v>286</v>
      </c>
      <c r="C41" s="313"/>
      <c r="D41" s="313"/>
      <c r="E41" s="314">
        <f t="shared" si="4"/>
        <v>0</v>
      </c>
    </row>
    <row r="42" spans="1:5" s="434" customFormat="1" ht="12" customHeight="1">
      <c r="A42" s="14" t="s">
        <v>179</v>
      </c>
      <c r="B42" s="436" t="s">
        <v>566</v>
      </c>
      <c r="C42" s="313">
        <v>5000</v>
      </c>
      <c r="D42" s="313"/>
      <c r="E42" s="314">
        <f t="shared" si="4"/>
        <v>5000</v>
      </c>
    </row>
    <row r="43" spans="1:5" s="434" customFormat="1" ht="12" customHeight="1">
      <c r="A43" s="14" t="s">
        <v>278</v>
      </c>
      <c r="B43" s="436" t="s">
        <v>288</v>
      </c>
      <c r="C43" s="316"/>
      <c r="D43" s="316"/>
      <c r="E43" s="314">
        <f t="shared" si="4"/>
        <v>0</v>
      </c>
    </row>
    <row r="44" spans="1:5" s="434" customFormat="1" ht="12" customHeight="1">
      <c r="A44" s="16" t="s">
        <v>279</v>
      </c>
      <c r="B44" s="437" t="s">
        <v>441</v>
      </c>
      <c r="C44" s="422"/>
      <c r="D44" s="422"/>
      <c r="E44" s="314">
        <f t="shared" si="4"/>
        <v>0</v>
      </c>
    </row>
    <row r="45" spans="1:5" s="434" customFormat="1" ht="12" customHeight="1" thickBot="1">
      <c r="A45" s="16" t="s">
        <v>440</v>
      </c>
      <c r="B45" s="308" t="s">
        <v>289</v>
      </c>
      <c r="C45" s="422"/>
      <c r="D45" s="422">
        <v>163884</v>
      </c>
      <c r="E45" s="314">
        <f t="shared" si="4"/>
        <v>163884</v>
      </c>
    </row>
    <row r="46" spans="1:5" s="434" customFormat="1" ht="12" customHeight="1" thickBot="1">
      <c r="A46" s="20" t="s">
        <v>24</v>
      </c>
      <c r="B46" s="21" t="s">
        <v>290</v>
      </c>
      <c r="C46" s="311">
        <f>SUM(C47:C51)</f>
        <v>0</v>
      </c>
      <c r="D46" s="311">
        <f>SUM(D47:D51)</f>
        <v>0</v>
      </c>
      <c r="E46" s="311">
        <f>SUM(E47:E51)</f>
        <v>0</v>
      </c>
    </row>
    <row r="47" spans="1:5" s="434" customFormat="1" ht="12" customHeight="1">
      <c r="A47" s="15" t="s">
        <v>95</v>
      </c>
      <c r="B47" s="435" t="s">
        <v>294</v>
      </c>
      <c r="C47" s="478"/>
      <c r="D47" s="478"/>
      <c r="E47" s="478"/>
    </row>
    <row r="48" spans="1:5" s="434" customFormat="1" ht="12" customHeight="1">
      <c r="A48" s="14" t="s">
        <v>96</v>
      </c>
      <c r="B48" s="436" t="s">
        <v>295</v>
      </c>
      <c r="C48" s="316"/>
      <c r="D48" s="316"/>
      <c r="E48" s="316"/>
    </row>
    <row r="49" spans="1:5" s="434" customFormat="1" ht="12" customHeight="1">
      <c r="A49" s="14" t="s">
        <v>291</v>
      </c>
      <c r="B49" s="436" t="s">
        <v>296</v>
      </c>
      <c r="C49" s="316"/>
      <c r="D49" s="316"/>
      <c r="E49" s="316"/>
    </row>
    <row r="50" spans="1:5" s="434" customFormat="1" ht="12" customHeight="1">
      <c r="A50" s="14" t="s">
        <v>292</v>
      </c>
      <c r="B50" s="436" t="s">
        <v>297</v>
      </c>
      <c r="C50" s="316"/>
      <c r="D50" s="316"/>
      <c r="E50" s="316"/>
    </row>
    <row r="51" spans="1:5" s="434" customFormat="1" ht="12" customHeight="1" thickBot="1">
      <c r="A51" s="16" t="s">
        <v>293</v>
      </c>
      <c r="B51" s="308" t="s">
        <v>298</v>
      </c>
      <c r="C51" s="422"/>
      <c r="D51" s="422"/>
      <c r="E51" s="422"/>
    </row>
    <row r="52" spans="1:5" s="434" customFormat="1" ht="12" customHeight="1" thickBot="1">
      <c r="A52" s="20" t="s">
        <v>180</v>
      </c>
      <c r="B52" s="21" t="s">
        <v>299</v>
      </c>
      <c r="C52" s="311">
        <f>SUM(C53:C55)</f>
        <v>0</v>
      </c>
      <c r="D52" s="311">
        <f>SUM(D53:D55)</f>
        <v>395200</v>
      </c>
      <c r="E52" s="311">
        <f>SUM(E53:E55)</f>
        <v>395200</v>
      </c>
    </row>
    <row r="53" spans="1:5" s="434" customFormat="1" ht="12" customHeight="1">
      <c r="A53" s="15" t="s">
        <v>97</v>
      </c>
      <c r="B53" s="435" t="s">
        <v>300</v>
      </c>
      <c r="C53" s="314"/>
      <c r="D53" s="314"/>
      <c r="E53" s="314"/>
    </row>
    <row r="54" spans="1:5" s="434" customFormat="1" ht="12" customHeight="1">
      <c r="A54" s="14" t="s">
        <v>98</v>
      </c>
      <c r="B54" s="436" t="s">
        <v>431</v>
      </c>
      <c r="C54" s="313"/>
      <c r="D54" s="313"/>
      <c r="E54" s="313"/>
    </row>
    <row r="55" spans="1:5" s="434" customFormat="1" ht="12" customHeight="1">
      <c r="A55" s="14" t="s">
        <v>303</v>
      </c>
      <c r="B55" s="436" t="s">
        <v>301</v>
      </c>
      <c r="C55" s="313"/>
      <c r="D55" s="313">
        <v>395200</v>
      </c>
      <c r="E55" s="313">
        <f>D55</f>
        <v>395200</v>
      </c>
    </row>
    <row r="56" spans="1:5" s="434" customFormat="1" ht="12" customHeight="1" thickBot="1">
      <c r="A56" s="16" t="s">
        <v>304</v>
      </c>
      <c r="B56" s="308" t="s">
        <v>302</v>
      </c>
      <c r="C56" s="315"/>
      <c r="D56" s="315"/>
      <c r="E56" s="315"/>
    </row>
    <row r="57" spans="1:5" s="434" customFormat="1" ht="12" customHeight="1" thickBot="1">
      <c r="A57" s="20" t="s">
        <v>26</v>
      </c>
      <c r="B57" s="306" t="s">
        <v>305</v>
      </c>
      <c r="C57" s="311">
        <f>SUM(C58:C60)</f>
        <v>0</v>
      </c>
      <c r="D57" s="311">
        <f>SUM(D58:D60)</f>
        <v>0</v>
      </c>
      <c r="E57" s="311">
        <f>SUM(E58:E60)</f>
        <v>0</v>
      </c>
    </row>
    <row r="58" spans="1:5" s="434" customFormat="1" ht="12" customHeight="1">
      <c r="A58" s="15" t="s">
        <v>181</v>
      </c>
      <c r="B58" s="435" t="s">
        <v>307</v>
      </c>
      <c r="C58" s="316"/>
      <c r="D58" s="316"/>
      <c r="E58" s="316"/>
    </row>
    <row r="59" spans="1:5" s="434" customFormat="1" ht="12" customHeight="1">
      <c r="A59" s="14" t="s">
        <v>182</v>
      </c>
      <c r="B59" s="436" t="s">
        <v>432</v>
      </c>
      <c r="C59" s="316"/>
      <c r="D59" s="316"/>
      <c r="E59" s="316"/>
    </row>
    <row r="60" spans="1:5" s="434" customFormat="1" ht="12" customHeight="1">
      <c r="A60" s="14" t="s">
        <v>233</v>
      </c>
      <c r="B60" s="436" t="s">
        <v>308</v>
      </c>
      <c r="C60" s="316"/>
      <c r="D60" s="316"/>
      <c r="E60" s="316"/>
    </row>
    <row r="61" spans="1:5" s="434" customFormat="1" ht="12" customHeight="1" thickBot="1">
      <c r="A61" s="16" t="s">
        <v>306</v>
      </c>
      <c r="B61" s="308" t="s">
        <v>309</v>
      </c>
      <c r="C61" s="316"/>
      <c r="D61" s="316"/>
      <c r="E61" s="316"/>
    </row>
    <row r="62" spans="1:5" s="434" customFormat="1" ht="12" customHeight="1" thickBot="1">
      <c r="A62" s="505" t="s">
        <v>481</v>
      </c>
      <c r="B62" s="21" t="s">
        <v>310</v>
      </c>
      <c r="C62" s="317">
        <f>+C5+C12+C19+C26+C34+C46+C52+C57</f>
        <v>47979572</v>
      </c>
      <c r="D62" s="317">
        <f>+D5+D12+D19+D26+D34+D46+D52+D57</f>
        <v>19800993</v>
      </c>
      <c r="E62" s="317">
        <f>+E5+E12+E19+E26+E34+E46+E52+E57</f>
        <v>67780565</v>
      </c>
    </row>
    <row r="63" spans="1:5" s="434" customFormat="1" ht="12" customHeight="1" thickBot="1">
      <c r="A63" s="481" t="s">
        <v>311</v>
      </c>
      <c r="B63" s="306" t="s">
        <v>312</v>
      </c>
      <c r="C63" s="311">
        <f>SUM(C64:C66)</f>
        <v>0</v>
      </c>
      <c r="D63" s="311">
        <f>SUM(D64:D66)</f>
        <v>0</v>
      </c>
      <c r="E63" s="311">
        <f>SUM(E64:E66)</f>
        <v>0</v>
      </c>
    </row>
    <row r="64" spans="1:5" s="434" customFormat="1" ht="12" customHeight="1">
      <c r="A64" s="15" t="s">
        <v>340</v>
      </c>
      <c r="B64" s="435" t="s">
        <v>313</v>
      </c>
      <c r="C64" s="316"/>
      <c r="D64" s="316"/>
      <c r="E64" s="316"/>
    </row>
    <row r="65" spans="1:5" s="434" customFormat="1" ht="12" customHeight="1">
      <c r="A65" s="14" t="s">
        <v>349</v>
      </c>
      <c r="B65" s="436" t="s">
        <v>314</v>
      </c>
      <c r="C65" s="316"/>
      <c r="D65" s="316"/>
      <c r="E65" s="316"/>
    </row>
    <row r="66" spans="1:5" s="434" customFormat="1" ht="12" customHeight="1" thickBot="1">
      <c r="A66" s="16" t="s">
        <v>350</v>
      </c>
      <c r="B66" s="499" t="s">
        <v>466</v>
      </c>
      <c r="C66" s="316"/>
      <c r="D66" s="316"/>
      <c r="E66" s="316"/>
    </row>
    <row r="67" spans="1:5" s="434" customFormat="1" ht="12" customHeight="1" thickBot="1">
      <c r="A67" s="481" t="s">
        <v>316</v>
      </c>
      <c r="B67" s="306" t="s">
        <v>317</v>
      </c>
      <c r="C67" s="311">
        <f>SUM(C68:C71)</f>
        <v>0</v>
      </c>
      <c r="D67" s="311">
        <f>SUM(D68:D71)</f>
        <v>0</v>
      </c>
      <c r="E67" s="311">
        <f>SUM(E68:E71)</f>
        <v>0</v>
      </c>
    </row>
    <row r="68" spans="1:5" s="434" customFormat="1" ht="12" customHeight="1">
      <c r="A68" s="15" t="s">
        <v>149</v>
      </c>
      <c r="B68" s="435" t="s">
        <v>318</v>
      </c>
      <c r="C68" s="316"/>
      <c r="D68" s="316"/>
      <c r="E68" s="316"/>
    </row>
    <row r="69" spans="1:5" s="434" customFormat="1" ht="12" customHeight="1">
      <c r="A69" s="14" t="s">
        <v>150</v>
      </c>
      <c r="B69" s="436" t="s">
        <v>579</v>
      </c>
      <c r="C69" s="316"/>
      <c r="D69" s="316"/>
      <c r="E69" s="316"/>
    </row>
    <row r="70" spans="1:5" s="434" customFormat="1" ht="12" customHeight="1">
      <c r="A70" s="14" t="s">
        <v>341</v>
      </c>
      <c r="B70" s="436" t="s">
        <v>319</v>
      </c>
      <c r="C70" s="316"/>
      <c r="D70" s="316"/>
      <c r="E70" s="316"/>
    </row>
    <row r="71" spans="1:5" s="434" customFormat="1" ht="12" customHeight="1" thickBot="1">
      <c r="A71" s="16" t="s">
        <v>342</v>
      </c>
      <c r="B71" s="308" t="s">
        <v>580</v>
      </c>
      <c r="C71" s="316"/>
      <c r="D71" s="316"/>
      <c r="E71" s="316"/>
    </row>
    <row r="72" spans="1:5" s="434" customFormat="1" ht="12" customHeight="1" thickBot="1">
      <c r="A72" s="481" t="s">
        <v>320</v>
      </c>
      <c r="B72" s="306" t="s">
        <v>321</v>
      </c>
      <c r="C72" s="311">
        <f>SUM(C73:C74)</f>
        <v>88277985</v>
      </c>
      <c r="D72" s="311">
        <f>SUM(D73:D74)</f>
        <v>-365086</v>
      </c>
      <c r="E72" s="311">
        <f>SUM(E73:E74)</f>
        <v>87912899</v>
      </c>
    </row>
    <row r="73" spans="1:5" s="434" customFormat="1" ht="12" customHeight="1">
      <c r="A73" s="15" t="s">
        <v>343</v>
      </c>
      <c r="B73" s="435" t="s">
        <v>322</v>
      </c>
      <c r="C73" s="316">
        <v>88277985</v>
      </c>
      <c r="D73" s="316">
        <v>-365086</v>
      </c>
      <c r="E73" s="316">
        <f>C73+D73</f>
        <v>87912899</v>
      </c>
    </row>
    <row r="74" spans="1:5" s="434" customFormat="1" ht="12" customHeight="1" thickBot="1">
      <c r="A74" s="16" t="s">
        <v>344</v>
      </c>
      <c r="B74" s="308" t="s">
        <v>323</v>
      </c>
      <c r="C74" s="316"/>
      <c r="D74" s="316"/>
      <c r="E74" s="316"/>
    </row>
    <row r="75" spans="1:5" s="434" customFormat="1" ht="12" customHeight="1" thickBot="1">
      <c r="A75" s="481" t="s">
        <v>324</v>
      </c>
      <c r="B75" s="306" t="s">
        <v>325</v>
      </c>
      <c r="C75" s="311">
        <f>SUM(C76:C78)</f>
        <v>0</v>
      </c>
      <c r="D75" s="311">
        <f>SUM(D76:D78)</f>
        <v>0</v>
      </c>
      <c r="E75" s="311">
        <f>SUM(E76:E78)</f>
        <v>0</v>
      </c>
    </row>
    <row r="76" spans="1:5" s="434" customFormat="1" ht="12" customHeight="1">
      <c r="A76" s="15" t="s">
        <v>345</v>
      </c>
      <c r="B76" s="435" t="s">
        <v>326</v>
      </c>
      <c r="C76" s="316"/>
      <c r="D76" s="316"/>
      <c r="E76" s="316"/>
    </row>
    <row r="77" spans="1:5" s="434" customFormat="1" ht="12" customHeight="1">
      <c r="A77" s="14" t="s">
        <v>346</v>
      </c>
      <c r="B77" s="436" t="s">
        <v>327</v>
      </c>
      <c r="C77" s="316"/>
      <c r="D77" s="316"/>
      <c r="E77" s="316"/>
    </row>
    <row r="78" spans="1:5" s="434" customFormat="1" ht="12" customHeight="1" thickBot="1">
      <c r="A78" s="16" t="s">
        <v>347</v>
      </c>
      <c r="B78" s="308" t="s">
        <v>581</v>
      </c>
      <c r="C78" s="316"/>
      <c r="D78" s="316"/>
      <c r="E78" s="316"/>
    </row>
    <row r="79" spans="1:5" s="434" customFormat="1" ht="12" customHeight="1" thickBot="1">
      <c r="A79" s="481" t="s">
        <v>328</v>
      </c>
      <c r="B79" s="306" t="s">
        <v>348</v>
      </c>
      <c r="C79" s="311">
        <f>SUM(C80:C83)</f>
        <v>0</v>
      </c>
      <c r="D79" s="311">
        <f>SUM(D80:D83)</f>
        <v>0</v>
      </c>
      <c r="E79" s="311">
        <f>SUM(E80:E83)</f>
        <v>0</v>
      </c>
    </row>
    <row r="80" spans="1:5" s="434" customFormat="1" ht="12" customHeight="1">
      <c r="A80" s="439" t="s">
        <v>329</v>
      </c>
      <c r="B80" s="435" t="s">
        <v>330</v>
      </c>
      <c r="C80" s="316"/>
      <c r="D80" s="316"/>
      <c r="E80" s="316"/>
    </row>
    <row r="81" spans="1:5" s="434" customFormat="1" ht="12" customHeight="1">
      <c r="A81" s="440" t="s">
        <v>331</v>
      </c>
      <c r="B81" s="436" t="s">
        <v>332</v>
      </c>
      <c r="C81" s="316"/>
      <c r="D81" s="316"/>
      <c r="E81" s="316"/>
    </row>
    <row r="82" spans="1:5" s="434" customFormat="1" ht="12" customHeight="1">
      <c r="A82" s="440" t="s">
        <v>333</v>
      </c>
      <c r="B82" s="436" t="s">
        <v>334</v>
      </c>
      <c r="C82" s="316"/>
      <c r="D82" s="316"/>
      <c r="E82" s="316"/>
    </row>
    <row r="83" spans="1:5" s="434" customFormat="1" ht="12" customHeight="1" thickBot="1">
      <c r="A83" s="441" t="s">
        <v>335</v>
      </c>
      <c r="B83" s="308" t="s">
        <v>336</v>
      </c>
      <c r="C83" s="316"/>
      <c r="D83" s="316"/>
      <c r="E83" s="316"/>
    </row>
    <row r="84" spans="1:5" s="434" customFormat="1" ht="12" customHeight="1" thickBot="1">
      <c r="A84" s="481" t="s">
        <v>337</v>
      </c>
      <c r="B84" s="306" t="s">
        <v>480</v>
      </c>
      <c r="C84" s="479"/>
      <c r="D84" s="479"/>
      <c r="E84" s="479"/>
    </row>
    <row r="85" spans="1:5" s="434" customFormat="1" ht="13.5" customHeight="1" thickBot="1">
      <c r="A85" s="481" t="s">
        <v>339</v>
      </c>
      <c r="B85" s="306" t="s">
        <v>338</v>
      </c>
      <c r="C85" s="479"/>
      <c r="D85" s="479"/>
      <c r="E85" s="479"/>
    </row>
    <row r="86" spans="1:5" s="434" customFormat="1" ht="15.75" customHeight="1" thickBot="1">
      <c r="A86" s="481" t="s">
        <v>351</v>
      </c>
      <c r="B86" s="442" t="s">
        <v>483</v>
      </c>
      <c r="C86" s="317">
        <f>+C63+C67+C72+C75+C79+C85+C84</f>
        <v>88277985</v>
      </c>
      <c r="D86" s="317">
        <f>+D63+D67+D72+D75+D79+D85+D84</f>
        <v>-365086</v>
      </c>
      <c r="E86" s="317">
        <f>+E63+E67+E72+E75+E79+E85+E84</f>
        <v>87912899</v>
      </c>
    </row>
    <row r="87" spans="1:5" s="434" customFormat="1" ht="16.5" customHeight="1" thickBot="1">
      <c r="A87" s="482" t="s">
        <v>482</v>
      </c>
      <c r="B87" s="443" t="s">
        <v>484</v>
      </c>
      <c r="C87" s="317">
        <f>+C62+C86</f>
        <v>136257557</v>
      </c>
      <c r="D87" s="317">
        <f>+D62+D86</f>
        <v>19435907</v>
      </c>
      <c r="E87" s="317">
        <f>+E62+E86</f>
        <v>155693464</v>
      </c>
    </row>
    <row r="88" spans="1:3" s="434" customFormat="1" ht="83.25" customHeight="1">
      <c r="A88" s="5"/>
      <c r="B88" s="6"/>
      <c r="C88" s="318"/>
    </row>
    <row r="89" spans="1:3" ht="16.5" customHeight="1">
      <c r="A89" s="610" t="s">
        <v>48</v>
      </c>
      <c r="B89" s="610"/>
      <c r="C89" s="610"/>
    </row>
    <row r="90" spans="1:5" s="444" customFormat="1" ht="16.5" customHeight="1" thickBot="1">
      <c r="A90" s="614" t="s">
        <v>153</v>
      </c>
      <c r="B90" s="614"/>
      <c r="C90" s="615" t="str">
        <f>C2</f>
        <v>Forintban!</v>
      </c>
      <c r="D90" s="615"/>
      <c r="E90" s="615"/>
    </row>
    <row r="91" spans="1:5" ht="37.5" customHeight="1" thickBot="1">
      <c r="A91" s="23" t="s">
        <v>70</v>
      </c>
      <c r="B91" s="24" t="s">
        <v>49</v>
      </c>
      <c r="C91" s="40" t="str">
        <f>+C3</f>
        <v>2018. évi előirányzat</v>
      </c>
      <c r="D91" s="40" t="str">
        <f>+D3</f>
        <v>2.sz módosítás</v>
      </c>
      <c r="E91" s="40" t="str">
        <f>+E3</f>
        <v>2018 évi módosított előirányzat</v>
      </c>
    </row>
    <row r="92" spans="1:5" s="433" customFormat="1" ht="12" customHeight="1" thickBot="1">
      <c r="A92" s="32"/>
      <c r="B92" s="33" t="s">
        <v>498</v>
      </c>
      <c r="C92" s="34" t="s">
        <v>499</v>
      </c>
      <c r="D92" s="34" t="str">
        <f>D4</f>
        <v>C</v>
      </c>
      <c r="E92" s="34" t="str">
        <f>E4</f>
        <v>B+C=D</v>
      </c>
    </row>
    <row r="93" spans="1:5" ht="12" customHeight="1" thickBot="1">
      <c r="A93" s="22" t="s">
        <v>19</v>
      </c>
      <c r="B93" s="28" t="s">
        <v>442</v>
      </c>
      <c r="C93" s="310">
        <f>C94+C95+C96+C97+C98+C111</f>
        <v>65128379</v>
      </c>
      <c r="D93" s="310">
        <f>D94+D95+D96+D97+D98+D111</f>
        <v>8998058</v>
      </c>
      <c r="E93" s="310">
        <f>E94+E95+E96+E97+E98+E111</f>
        <v>74126437</v>
      </c>
    </row>
    <row r="94" spans="1:5" ht="12" customHeight="1">
      <c r="A94" s="17" t="s">
        <v>99</v>
      </c>
      <c r="B94" s="10" t="s">
        <v>50</v>
      </c>
      <c r="C94" s="312">
        <v>11061110</v>
      </c>
      <c r="D94" s="312">
        <f>1630600+819672+3261200</f>
        <v>5711472</v>
      </c>
      <c r="E94" s="312">
        <f>C94+D94</f>
        <v>16772582</v>
      </c>
    </row>
    <row r="95" spans="1:5" ht="12" customHeight="1">
      <c r="A95" s="14" t="s">
        <v>100</v>
      </c>
      <c r="B95" s="8" t="s">
        <v>183</v>
      </c>
      <c r="C95" s="313">
        <v>2394068</v>
      </c>
      <c r="D95" s="313">
        <f>158980+162295+317960</f>
        <v>639235</v>
      </c>
      <c r="E95" s="313">
        <f>C95+D95</f>
        <v>3033303</v>
      </c>
    </row>
    <row r="96" spans="1:5" ht="12" customHeight="1">
      <c r="A96" s="14" t="s">
        <v>101</v>
      </c>
      <c r="B96" s="8" t="s">
        <v>140</v>
      </c>
      <c r="C96" s="315">
        <f>25842188-'1.2.sz.mell '!C96</f>
        <v>25121188</v>
      </c>
      <c r="D96" s="315">
        <f>16600+75426+1060-981967+396930</f>
        <v>-491951</v>
      </c>
      <c r="E96" s="313">
        <f aca="true" t="shared" si="5" ref="E96:E113">C96+D96</f>
        <v>24629237</v>
      </c>
    </row>
    <row r="97" spans="1:5" ht="12" customHeight="1">
      <c r="A97" s="14" t="s">
        <v>102</v>
      </c>
      <c r="B97" s="11" t="s">
        <v>184</v>
      </c>
      <c r="C97" s="315">
        <v>3784000</v>
      </c>
      <c r="D97" s="315">
        <f>135000+55360+162000</f>
        <v>352360</v>
      </c>
      <c r="E97" s="313">
        <f t="shared" si="5"/>
        <v>4136360</v>
      </c>
    </row>
    <row r="98" spans="1:5" ht="12" customHeight="1">
      <c r="A98" s="14" t="s">
        <v>112</v>
      </c>
      <c r="B98" s="19" t="s">
        <v>185</v>
      </c>
      <c r="C98" s="315">
        <f>3085653-'1.2.sz.mell '!C98</f>
        <v>631000</v>
      </c>
      <c r="D98" s="315">
        <f>SUM(D99:D110)</f>
        <v>4563300</v>
      </c>
      <c r="E98" s="313">
        <f t="shared" si="5"/>
        <v>5194300</v>
      </c>
    </row>
    <row r="99" spans="1:5" ht="12" customHeight="1">
      <c r="A99" s="14" t="s">
        <v>103</v>
      </c>
      <c r="B99" s="8" t="s">
        <v>447</v>
      </c>
      <c r="C99" s="315"/>
      <c r="D99" s="315"/>
      <c r="E99" s="313">
        <f t="shared" si="5"/>
        <v>0</v>
      </c>
    </row>
    <row r="100" spans="1:5" ht="12" customHeight="1">
      <c r="A100" s="14" t="s">
        <v>104</v>
      </c>
      <c r="B100" s="150" t="s">
        <v>446</v>
      </c>
      <c r="C100" s="315"/>
      <c r="D100" s="315"/>
      <c r="E100" s="313">
        <f t="shared" si="5"/>
        <v>0</v>
      </c>
    </row>
    <row r="101" spans="1:5" ht="12" customHeight="1">
      <c r="A101" s="14" t="s">
        <v>113</v>
      </c>
      <c r="B101" s="150" t="s">
        <v>445</v>
      </c>
      <c r="C101" s="315"/>
      <c r="D101" s="315"/>
      <c r="E101" s="313">
        <f t="shared" si="5"/>
        <v>0</v>
      </c>
    </row>
    <row r="102" spans="1:5" ht="12" customHeight="1">
      <c r="A102" s="14" t="s">
        <v>114</v>
      </c>
      <c r="B102" s="148" t="s">
        <v>354</v>
      </c>
      <c r="C102" s="315"/>
      <c r="D102" s="315"/>
      <c r="E102" s="313">
        <f t="shared" si="5"/>
        <v>0</v>
      </c>
    </row>
    <row r="103" spans="1:5" ht="12" customHeight="1">
      <c r="A103" s="14" t="s">
        <v>115</v>
      </c>
      <c r="B103" s="149" t="s">
        <v>355</v>
      </c>
      <c r="C103" s="315">
        <v>626000</v>
      </c>
      <c r="D103" s="315"/>
      <c r="E103" s="313">
        <f t="shared" si="5"/>
        <v>626000</v>
      </c>
    </row>
    <row r="104" spans="1:5" ht="12" customHeight="1">
      <c r="A104" s="14" t="s">
        <v>116</v>
      </c>
      <c r="B104" s="149" t="s">
        <v>356</v>
      </c>
      <c r="C104" s="315"/>
      <c r="D104" s="315"/>
      <c r="E104" s="313">
        <f t="shared" si="5"/>
        <v>0</v>
      </c>
    </row>
    <row r="105" spans="1:5" ht="12" customHeight="1">
      <c r="A105" s="14" t="s">
        <v>118</v>
      </c>
      <c r="B105" s="148" t="s">
        <v>357</v>
      </c>
      <c r="C105" s="315"/>
      <c r="D105" s="315"/>
      <c r="E105" s="313">
        <f t="shared" si="5"/>
        <v>0</v>
      </c>
    </row>
    <row r="106" spans="1:5" ht="12" customHeight="1">
      <c r="A106" s="14" t="s">
        <v>186</v>
      </c>
      <c r="B106" s="148" t="s">
        <v>358</v>
      </c>
      <c r="C106" s="315"/>
      <c r="D106" s="315"/>
      <c r="E106" s="313">
        <f t="shared" si="5"/>
        <v>0</v>
      </c>
    </row>
    <row r="107" spans="1:5" ht="12" customHeight="1">
      <c r="A107" s="14" t="s">
        <v>352</v>
      </c>
      <c r="B107" s="149" t="s">
        <v>359</v>
      </c>
      <c r="C107" s="315"/>
      <c r="D107" s="315"/>
      <c r="E107" s="313">
        <f t="shared" si="5"/>
        <v>0</v>
      </c>
    </row>
    <row r="108" spans="1:5" ht="12" customHeight="1">
      <c r="A108" s="13" t="s">
        <v>353</v>
      </c>
      <c r="B108" s="150" t="s">
        <v>360</v>
      </c>
      <c r="C108" s="315"/>
      <c r="D108" s="315"/>
      <c r="E108" s="313">
        <f t="shared" si="5"/>
        <v>0</v>
      </c>
    </row>
    <row r="109" spans="1:5" ht="12" customHeight="1">
      <c r="A109" s="14" t="s">
        <v>443</v>
      </c>
      <c r="B109" s="150" t="s">
        <v>361</v>
      </c>
      <c r="C109" s="315"/>
      <c r="D109" s="315"/>
      <c r="E109" s="313">
        <f t="shared" si="5"/>
        <v>0</v>
      </c>
    </row>
    <row r="110" spans="1:5" ht="12" customHeight="1">
      <c r="A110" s="16" t="s">
        <v>444</v>
      </c>
      <c r="B110" s="150" t="s">
        <v>362</v>
      </c>
      <c r="C110" s="315">
        <f>1055000-'1.2.sz.mell '!C110</f>
        <v>5000</v>
      </c>
      <c r="D110" s="315">
        <v>4563300</v>
      </c>
      <c r="E110" s="313">
        <f t="shared" si="5"/>
        <v>4568300</v>
      </c>
    </row>
    <row r="111" spans="1:5" ht="12" customHeight="1">
      <c r="A111" s="14" t="s">
        <v>448</v>
      </c>
      <c r="B111" s="11" t="s">
        <v>51</v>
      </c>
      <c r="C111" s="313">
        <f>SUM(C112:C113)</f>
        <v>22137013</v>
      </c>
      <c r="D111" s="313">
        <f>D112+D113</f>
        <v>-1776358</v>
      </c>
      <c r="E111" s="313">
        <f t="shared" si="5"/>
        <v>20360655</v>
      </c>
    </row>
    <row r="112" spans="1:5" ht="12" customHeight="1">
      <c r="A112" s="14" t="s">
        <v>449</v>
      </c>
      <c r="B112" s="8" t="s">
        <v>451</v>
      </c>
      <c r="C112" s="313">
        <v>1124276</v>
      </c>
      <c r="D112" s="313">
        <f>-50406+50000+163884-16600-56420-1730-365086</f>
        <v>-276358</v>
      </c>
      <c r="E112" s="313">
        <f t="shared" si="5"/>
        <v>847918</v>
      </c>
    </row>
    <row r="113" spans="1:5" ht="12" customHeight="1" thickBot="1">
      <c r="A113" s="18" t="s">
        <v>450</v>
      </c>
      <c r="B113" s="503" t="s">
        <v>452</v>
      </c>
      <c r="C113" s="319">
        <v>21012737</v>
      </c>
      <c r="D113" s="319">
        <v>-1500000</v>
      </c>
      <c r="E113" s="313">
        <f t="shared" si="5"/>
        <v>19512737</v>
      </c>
    </row>
    <row r="114" spans="1:5" ht="12" customHeight="1" thickBot="1">
      <c r="A114" s="500" t="s">
        <v>20</v>
      </c>
      <c r="B114" s="501" t="s">
        <v>363</v>
      </c>
      <c r="C114" s="502">
        <f>+C115+C117+C119</f>
        <v>66972156</v>
      </c>
      <c r="D114" s="502">
        <f>+D115+D117+D119</f>
        <v>10437849</v>
      </c>
      <c r="E114" s="502">
        <f>+E115+E117+E119</f>
        <v>77410005</v>
      </c>
    </row>
    <row r="115" spans="1:5" ht="12" customHeight="1">
      <c r="A115" s="15" t="s">
        <v>105</v>
      </c>
      <c r="B115" s="8" t="s">
        <v>232</v>
      </c>
      <c r="C115" s="314">
        <v>66972156</v>
      </c>
      <c r="D115" s="314">
        <f>89400+353215</f>
        <v>442615</v>
      </c>
      <c r="E115" s="314">
        <f>C115+D115</f>
        <v>67414771</v>
      </c>
    </row>
    <row r="116" spans="1:5" ht="12" customHeight="1">
      <c r="A116" s="15" t="s">
        <v>106</v>
      </c>
      <c r="B116" s="12" t="s">
        <v>367</v>
      </c>
      <c r="C116" s="314">
        <f>56396000+7379156</f>
        <v>63775156</v>
      </c>
      <c r="D116" s="314"/>
      <c r="E116" s="314">
        <f aca="true" t="shared" si="6" ref="E116:E127">C116+D116</f>
        <v>63775156</v>
      </c>
    </row>
    <row r="117" spans="1:5" ht="12" customHeight="1">
      <c r="A117" s="15" t="s">
        <v>107</v>
      </c>
      <c r="B117" s="12" t="s">
        <v>187</v>
      </c>
      <c r="C117" s="313"/>
      <c r="D117" s="313">
        <v>9995234</v>
      </c>
      <c r="E117" s="314">
        <f t="shared" si="6"/>
        <v>9995234</v>
      </c>
    </row>
    <row r="118" spans="1:5" ht="12" customHeight="1">
      <c r="A118" s="15" t="s">
        <v>108</v>
      </c>
      <c r="B118" s="12" t="s">
        <v>368</v>
      </c>
      <c r="C118" s="279"/>
      <c r="D118" s="279"/>
      <c r="E118" s="314">
        <f t="shared" si="6"/>
        <v>0</v>
      </c>
    </row>
    <row r="119" spans="1:5" ht="12" customHeight="1">
      <c r="A119" s="15" t="s">
        <v>109</v>
      </c>
      <c r="B119" s="308" t="s">
        <v>583</v>
      </c>
      <c r="C119" s="279"/>
      <c r="D119" s="279"/>
      <c r="E119" s="314">
        <f t="shared" si="6"/>
        <v>0</v>
      </c>
    </row>
    <row r="120" spans="1:5" ht="12" customHeight="1">
      <c r="A120" s="15" t="s">
        <v>117</v>
      </c>
      <c r="B120" s="307" t="s">
        <v>433</v>
      </c>
      <c r="C120" s="279"/>
      <c r="D120" s="279"/>
      <c r="E120" s="314">
        <f t="shared" si="6"/>
        <v>0</v>
      </c>
    </row>
    <row r="121" spans="1:5" ht="12" customHeight="1">
      <c r="A121" s="15" t="s">
        <v>119</v>
      </c>
      <c r="B121" s="431" t="s">
        <v>373</v>
      </c>
      <c r="C121" s="279"/>
      <c r="D121" s="279"/>
      <c r="E121" s="314">
        <f t="shared" si="6"/>
        <v>0</v>
      </c>
    </row>
    <row r="122" spans="1:5" ht="15.75">
      <c r="A122" s="15" t="s">
        <v>188</v>
      </c>
      <c r="B122" s="149" t="s">
        <v>356</v>
      </c>
      <c r="C122" s="279"/>
      <c r="D122" s="279"/>
      <c r="E122" s="314">
        <f t="shared" si="6"/>
        <v>0</v>
      </c>
    </row>
    <row r="123" spans="1:5" ht="12" customHeight="1">
      <c r="A123" s="15" t="s">
        <v>189</v>
      </c>
      <c r="B123" s="149" t="s">
        <v>372</v>
      </c>
      <c r="C123" s="279"/>
      <c r="D123" s="279"/>
      <c r="E123" s="314">
        <f t="shared" si="6"/>
        <v>0</v>
      </c>
    </row>
    <row r="124" spans="1:5" ht="12" customHeight="1">
      <c r="A124" s="15" t="s">
        <v>190</v>
      </c>
      <c r="B124" s="149" t="s">
        <v>371</v>
      </c>
      <c r="C124" s="279"/>
      <c r="D124" s="279"/>
      <c r="E124" s="314">
        <f t="shared" si="6"/>
        <v>0</v>
      </c>
    </row>
    <row r="125" spans="1:5" ht="12" customHeight="1">
      <c r="A125" s="15" t="s">
        <v>364</v>
      </c>
      <c r="B125" s="149" t="s">
        <v>359</v>
      </c>
      <c r="C125" s="279"/>
      <c r="D125" s="279"/>
      <c r="E125" s="314">
        <f t="shared" si="6"/>
        <v>0</v>
      </c>
    </row>
    <row r="126" spans="1:5" ht="12" customHeight="1">
      <c r="A126" s="15" t="s">
        <v>365</v>
      </c>
      <c r="B126" s="149" t="s">
        <v>370</v>
      </c>
      <c r="C126" s="279"/>
      <c r="D126" s="279"/>
      <c r="E126" s="314">
        <f t="shared" si="6"/>
        <v>0</v>
      </c>
    </row>
    <row r="127" spans="1:5" ht="16.5" thickBot="1">
      <c r="A127" s="13" t="s">
        <v>366</v>
      </c>
      <c r="B127" s="149" t="s">
        <v>369</v>
      </c>
      <c r="C127" s="281"/>
      <c r="D127" s="281"/>
      <c r="E127" s="314">
        <f t="shared" si="6"/>
        <v>0</v>
      </c>
    </row>
    <row r="128" spans="1:5" ht="12" customHeight="1" thickBot="1">
      <c r="A128" s="20" t="s">
        <v>21</v>
      </c>
      <c r="B128" s="130" t="s">
        <v>453</v>
      </c>
      <c r="C128" s="311">
        <f>+C93+C114</f>
        <v>132100535</v>
      </c>
      <c r="D128" s="311">
        <f>+D93+D114</f>
        <v>19435907</v>
      </c>
      <c r="E128" s="311">
        <f>+E93+E114</f>
        <v>151536442</v>
      </c>
    </row>
    <row r="129" spans="1:5" ht="12" customHeight="1" thickBot="1">
      <c r="A129" s="20" t="s">
        <v>22</v>
      </c>
      <c r="B129" s="130" t="s">
        <v>454</v>
      </c>
      <c r="C129" s="311">
        <f>+C130+C131+C132</f>
        <v>0</v>
      </c>
      <c r="D129" s="311">
        <f>+D130+D131+D132</f>
        <v>0</v>
      </c>
      <c r="E129" s="311">
        <f>+E130+E131+E132</f>
        <v>0</v>
      </c>
    </row>
    <row r="130" spans="1:5" ht="12" customHeight="1">
      <c r="A130" s="15" t="s">
        <v>271</v>
      </c>
      <c r="B130" s="12" t="s">
        <v>461</v>
      </c>
      <c r="C130" s="279"/>
      <c r="D130" s="279"/>
      <c r="E130" s="279"/>
    </row>
    <row r="131" spans="1:5" ht="12" customHeight="1">
      <c r="A131" s="15" t="s">
        <v>272</v>
      </c>
      <c r="B131" s="12" t="s">
        <v>462</v>
      </c>
      <c r="C131" s="279"/>
      <c r="D131" s="279"/>
      <c r="E131" s="279"/>
    </row>
    <row r="132" spans="1:5" ht="12" customHeight="1" thickBot="1">
      <c r="A132" s="13" t="s">
        <v>273</v>
      </c>
      <c r="B132" s="12" t="s">
        <v>463</v>
      </c>
      <c r="C132" s="279"/>
      <c r="D132" s="279"/>
      <c r="E132" s="279"/>
    </row>
    <row r="133" spans="1:5" ht="12" customHeight="1" thickBot="1">
      <c r="A133" s="20" t="s">
        <v>23</v>
      </c>
      <c r="B133" s="130" t="s">
        <v>455</v>
      </c>
      <c r="C133" s="311">
        <f>SUM(C134:C139)</f>
        <v>0</v>
      </c>
      <c r="D133" s="311">
        <f>SUM(D134:D139)</f>
        <v>0</v>
      </c>
      <c r="E133" s="311">
        <f>SUM(E134:E139)</f>
        <v>0</v>
      </c>
    </row>
    <row r="134" spans="1:5" ht="12" customHeight="1">
      <c r="A134" s="15" t="s">
        <v>92</v>
      </c>
      <c r="B134" s="9" t="s">
        <v>464</v>
      </c>
      <c r="C134" s="279"/>
      <c r="D134" s="279"/>
      <c r="E134" s="279"/>
    </row>
    <row r="135" spans="1:5" ht="12" customHeight="1">
      <c r="A135" s="15" t="s">
        <v>93</v>
      </c>
      <c r="B135" s="9" t="s">
        <v>456</v>
      </c>
      <c r="C135" s="279"/>
      <c r="D135" s="279"/>
      <c r="E135" s="279"/>
    </row>
    <row r="136" spans="1:5" ht="12" customHeight="1">
      <c r="A136" s="15" t="s">
        <v>94</v>
      </c>
      <c r="B136" s="9" t="s">
        <v>457</v>
      </c>
      <c r="C136" s="279"/>
      <c r="D136" s="279"/>
      <c r="E136" s="279"/>
    </row>
    <row r="137" spans="1:5" ht="12" customHeight="1">
      <c r="A137" s="15" t="s">
        <v>175</v>
      </c>
      <c r="B137" s="9" t="s">
        <v>458</v>
      </c>
      <c r="C137" s="279"/>
      <c r="D137" s="279"/>
      <c r="E137" s="279"/>
    </row>
    <row r="138" spans="1:5" ht="12" customHeight="1">
      <c r="A138" s="15" t="s">
        <v>176</v>
      </c>
      <c r="B138" s="9" t="s">
        <v>459</v>
      </c>
      <c r="C138" s="279"/>
      <c r="D138" s="279"/>
      <c r="E138" s="279"/>
    </row>
    <row r="139" spans="1:5" ht="12" customHeight="1" thickBot="1">
      <c r="A139" s="13" t="s">
        <v>177</v>
      </c>
      <c r="B139" s="9" t="s">
        <v>460</v>
      </c>
      <c r="C139" s="279"/>
      <c r="D139" s="279"/>
      <c r="E139" s="279"/>
    </row>
    <row r="140" spans="1:5" ht="12" customHeight="1" thickBot="1">
      <c r="A140" s="20" t="s">
        <v>24</v>
      </c>
      <c r="B140" s="130" t="s">
        <v>468</v>
      </c>
      <c r="C140" s="317">
        <f>+C141+C142+C143+C144</f>
        <v>991369</v>
      </c>
      <c r="D140" s="317">
        <f>+D141+D142+D143+D144</f>
        <v>0</v>
      </c>
      <c r="E140" s="317">
        <f>+E141+E142+E143+E144</f>
        <v>991369</v>
      </c>
    </row>
    <row r="141" spans="1:5" ht="12" customHeight="1">
      <c r="A141" s="15" t="s">
        <v>95</v>
      </c>
      <c r="B141" s="9" t="s">
        <v>374</v>
      </c>
      <c r="C141" s="279"/>
      <c r="D141" s="279"/>
      <c r="E141" s="279"/>
    </row>
    <row r="142" spans="1:5" ht="12" customHeight="1">
      <c r="A142" s="15" t="s">
        <v>96</v>
      </c>
      <c r="B142" s="9" t="s">
        <v>375</v>
      </c>
      <c r="C142" s="279">
        <v>991369</v>
      </c>
      <c r="D142" s="279"/>
      <c r="E142" s="279">
        <f>C142+D142</f>
        <v>991369</v>
      </c>
    </row>
    <row r="143" spans="1:5" ht="12" customHeight="1">
      <c r="A143" s="15" t="s">
        <v>291</v>
      </c>
      <c r="B143" s="9" t="s">
        <v>469</v>
      </c>
      <c r="C143" s="279"/>
      <c r="D143" s="279"/>
      <c r="E143" s="279"/>
    </row>
    <row r="144" spans="1:5" ht="12" customHeight="1" thickBot="1">
      <c r="A144" s="13" t="s">
        <v>292</v>
      </c>
      <c r="B144" s="7" t="s">
        <v>394</v>
      </c>
      <c r="C144" s="279"/>
      <c r="D144" s="279"/>
      <c r="E144" s="279"/>
    </row>
    <row r="145" spans="1:5" ht="12" customHeight="1" thickBot="1">
      <c r="A145" s="20" t="s">
        <v>25</v>
      </c>
      <c r="B145" s="130" t="s">
        <v>470</v>
      </c>
      <c r="C145" s="320">
        <f>SUM(C146:C150)</f>
        <v>0</v>
      </c>
      <c r="D145" s="320">
        <f>SUM(D146:D150)</f>
        <v>0</v>
      </c>
      <c r="E145" s="320">
        <f>SUM(E146:E150)</f>
        <v>0</v>
      </c>
    </row>
    <row r="146" spans="1:5" ht="12" customHeight="1">
      <c r="A146" s="15" t="s">
        <v>97</v>
      </c>
      <c r="B146" s="9" t="s">
        <v>465</v>
      </c>
      <c r="C146" s="279"/>
      <c r="D146" s="279"/>
      <c r="E146" s="279"/>
    </row>
    <row r="147" spans="1:5" ht="12" customHeight="1">
      <c r="A147" s="15" t="s">
        <v>98</v>
      </c>
      <c r="B147" s="9" t="s">
        <v>472</v>
      </c>
      <c r="C147" s="279"/>
      <c r="D147" s="279"/>
      <c r="E147" s="279"/>
    </row>
    <row r="148" spans="1:5" ht="12" customHeight="1">
      <c r="A148" s="15" t="s">
        <v>303</v>
      </c>
      <c r="B148" s="9" t="s">
        <v>467</v>
      </c>
      <c r="C148" s="279"/>
      <c r="D148" s="279"/>
      <c r="E148" s="279"/>
    </row>
    <row r="149" spans="1:5" ht="12" customHeight="1">
      <c r="A149" s="15" t="s">
        <v>304</v>
      </c>
      <c r="B149" s="9" t="s">
        <v>473</v>
      </c>
      <c r="C149" s="279"/>
      <c r="D149" s="279"/>
      <c r="E149" s="279"/>
    </row>
    <row r="150" spans="1:5" ht="12" customHeight="1" thickBot="1">
      <c r="A150" s="15" t="s">
        <v>471</v>
      </c>
      <c r="B150" s="9" t="s">
        <v>474</v>
      </c>
      <c r="C150" s="279"/>
      <c r="D150" s="279"/>
      <c r="E150" s="279"/>
    </row>
    <row r="151" spans="1:5" ht="12" customHeight="1" thickBot="1">
      <c r="A151" s="20" t="s">
        <v>26</v>
      </c>
      <c r="B151" s="130" t="s">
        <v>475</v>
      </c>
      <c r="C151" s="504"/>
      <c r="D151" s="504"/>
      <c r="E151" s="504"/>
    </row>
    <row r="152" spans="1:5" ht="12" customHeight="1" thickBot="1">
      <c r="A152" s="20" t="s">
        <v>27</v>
      </c>
      <c r="B152" s="130" t="s">
        <v>476</v>
      </c>
      <c r="C152" s="504"/>
      <c r="D152" s="504"/>
      <c r="E152" s="504"/>
    </row>
    <row r="153" spans="1:9" ht="15" customHeight="1" thickBot="1">
      <c r="A153" s="20" t="s">
        <v>28</v>
      </c>
      <c r="B153" s="130" t="s">
        <v>478</v>
      </c>
      <c r="C153" s="445">
        <f>+C129+C133+C140+C145+C151+C152</f>
        <v>991369</v>
      </c>
      <c r="D153" s="445">
        <f>+D129+D133+D140+D145+D151+D152</f>
        <v>0</v>
      </c>
      <c r="E153" s="445">
        <f>+E129+E133+E140+E145+E151+E152</f>
        <v>991369</v>
      </c>
      <c r="F153" s="446"/>
      <c r="G153" s="447"/>
      <c r="H153" s="447"/>
      <c r="I153" s="447"/>
    </row>
    <row r="154" spans="1:5" s="434" customFormat="1" ht="12.75" customHeight="1" thickBot="1">
      <c r="A154" s="309" t="s">
        <v>29</v>
      </c>
      <c r="B154" s="398" t="s">
        <v>477</v>
      </c>
      <c r="C154" s="445">
        <f>+C128+C153</f>
        <v>133091904</v>
      </c>
      <c r="D154" s="445">
        <f>+D128+D153</f>
        <v>19435907</v>
      </c>
      <c r="E154" s="445">
        <f>+E128+E153</f>
        <v>152527811</v>
      </c>
    </row>
    <row r="155" ht="7.5" customHeight="1"/>
    <row r="156" spans="1:3" ht="15.75">
      <c r="A156" s="612" t="s">
        <v>376</v>
      </c>
      <c r="B156" s="612"/>
      <c r="C156" s="612"/>
    </row>
    <row r="157" spans="1:5" ht="15" customHeight="1" thickBot="1">
      <c r="A157" s="613" t="s">
        <v>154</v>
      </c>
      <c r="B157" s="613"/>
      <c r="C157" s="611" t="str">
        <f>C90</f>
        <v>Forintban!</v>
      </c>
      <c r="D157" s="611"/>
      <c r="E157" s="611"/>
    </row>
    <row r="158" spans="1:5" ht="13.5" customHeight="1" thickBot="1">
      <c r="A158" s="20">
        <v>1</v>
      </c>
      <c r="B158" s="27" t="s">
        <v>479</v>
      </c>
      <c r="C158" s="311">
        <f>+C62-C128</f>
        <v>-84120963</v>
      </c>
      <c r="D158" s="311">
        <f>+D62-D128</f>
        <v>365086</v>
      </c>
      <c r="E158" s="311">
        <f>+E62-E128</f>
        <v>-83755877</v>
      </c>
    </row>
    <row r="159" spans="1:5" ht="27.75" customHeight="1" thickBot="1">
      <c r="A159" s="20" t="s">
        <v>20</v>
      </c>
      <c r="B159" s="27" t="s">
        <v>485</v>
      </c>
      <c r="C159" s="311">
        <f>+C86-C153</f>
        <v>87286616</v>
      </c>
      <c r="D159" s="311">
        <f>+D86-D153</f>
        <v>-365086</v>
      </c>
      <c r="E159" s="311">
        <f>+E86-E153</f>
        <v>86921530</v>
      </c>
    </row>
  </sheetData>
  <sheetProtection/>
  <mergeCells count="9">
    <mergeCell ref="A1:C1"/>
    <mergeCell ref="A2:B2"/>
    <mergeCell ref="A89:C89"/>
    <mergeCell ref="A90:B90"/>
    <mergeCell ref="A156:C156"/>
    <mergeCell ref="A157:B157"/>
    <mergeCell ref="C157:E157"/>
    <mergeCell ref="C2:E2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Siójut Község Önkormányzat
2018. ÉVI KÖLTSÉGVETÉS
KÖTELEZŐ FELADATAINAK MÉRLEGE &amp;R&amp;"Times New Roman CE,Félkövér dőlt"&amp;11 1.1. melléklet a 3/2018. (II.27.) önkormányzati rendelethez</oddHeader>
    <oddFooter>&amp;C&amp;"Times New Roman CE,Dőlt"Módosította a 9/2018 (X.01) Önkormányzati rendelet, hatályos 2018. október 2.tól</oddFooter>
  </headerFooter>
  <rowBreaks count="1" manualBreakCount="1">
    <brk id="8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19" sqref="D19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9" t="s">
        <v>7</v>
      </c>
      <c r="C1" s="689"/>
      <c r="D1" s="689"/>
    </row>
    <row r="2" spans="1:4" s="77" customFormat="1" ht="16.5" thickBot="1">
      <c r="A2" s="76"/>
      <c r="B2" s="390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3" t="s">
        <v>18</v>
      </c>
      <c r="C3" s="203" t="s">
        <v>72</v>
      </c>
      <c r="D3" s="204" t="s">
        <v>73</v>
      </c>
    </row>
    <row r="4" spans="1:4" s="79" customFormat="1" ht="13.5" customHeight="1" thickBot="1">
      <c r="A4" s="36" t="s">
        <v>498</v>
      </c>
      <c r="B4" s="206" t="s">
        <v>499</v>
      </c>
      <c r="C4" s="206" t="s">
        <v>500</v>
      </c>
      <c r="D4" s="207" t="s">
        <v>502</v>
      </c>
    </row>
    <row r="5" spans="1:4" ht="18" customHeight="1">
      <c r="A5" s="140" t="s">
        <v>19</v>
      </c>
      <c r="B5" s="208" t="s">
        <v>167</v>
      </c>
      <c r="C5" s="138"/>
      <c r="D5" s="80"/>
    </row>
    <row r="6" spans="1:4" ht="18" customHeight="1">
      <c r="A6" s="81" t="s">
        <v>20</v>
      </c>
      <c r="B6" s="209" t="s">
        <v>168</v>
      </c>
      <c r="C6" s="139"/>
      <c r="D6" s="83"/>
    </row>
    <row r="7" spans="1:4" ht="18" customHeight="1">
      <c r="A7" s="81" t="s">
        <v>21</v>
      </c>
      <c r="B7" s="209" t="s">
        <v>120</v>
      </c>
      <c r="C7" s="139"/>
      <c r="D7" s="83"/>
    </row>
    <row r="8" spans="1:4" ht="18" customHeight="1">
      <c r="A8" s="81" t="s">
        <v>22</v>
      </c>
      <c r="B8" s="209" t="s">
        <v>121</v>
      </c>
      <c r="C8" s="139"/>
      <c r="D8" s="83"/>
    </row>
    <row r="9" spans="1:4" ht="18" customHeight="1">
      <c r="A9" s="81" t="s">
        <v>23</v>
      </c>
      <c r="B9" s="209" t="s">
        <v>160</v>
      </c>
      <c r="C9" s="139">
        <v>2147218</v>
      </c>
      <c r="D9" s="83">
        <v>303500</v>
      </c>
    </row>
    <row r="10" spans="1:4" ht="18" customHeight="1">
      <c r="A10" s="81" t="s">
        <v>24</v>
      </c>
      <c r="B10" s="209" t="s">
        <v>161</v>
      </c>
      <c r="C10" s="139"/>
      <c r="D10" s="83"/>
    </row>
    <row r="11" spans="1:4" ht="18" customHeight="1">
      <c r="A11" s="81" t="s">
        <v>25</v>
      </c>
      <c r="B11" s="210" t="s">
        <v>162</v>
      </c>
      <c r="C11" s="139">
        <v>420718</v>
      </c>
      <c r="D11" s="83">
        <v>8000</v>
      </c>
    </row>
    <row r="12" spans="1:4" ht="18" customHeight="1">
      <c r="A12" s="81" t="s">
        <v>27</v>
      </c>
      <c r="B12" s="210" t="s">
        <v>163</v>
      </c>
      <c r="C12" s="139">
        <v>1726500</v>
      </c>
      <c r="D12" s="83">
        <v>295500</v>
      </c>
    </row>
    <row r="13" spans="1:4" ht="18" customHeight="1">
      <c r="A13" s="81" t="s">
        <v>28</v>
      </c>
      <c r="B13" s="210" t="s">
        <v>164</v>
      </c>
      <c r="C13" s="139"/>
      <c r="D13" s="83"/>
    </row>
    <row r="14" spans="1:4" ht="18" customHeight="1">
      <c r="A14" s="81" t="s">
        <v>29</v>
      </c>
      <c r="B14" s="210" t="s">
        <v>165</v>
      </c>
      <c r="C14" s="139"/>
      <c r="D14" s="83"/>
    </row>
    <row r="15" spans="1:4" ht="22.5" customHeight="1">
      <c r="A15" s="81" t="s">
        <v>30</v>
      </c>
      <c r="B15" s="210" t="s">
        <v>166</v>
      </c>
      <c r="C15" s="139"/>
      <c r="D15" s="83"/>
    </row>
    <row r="16" spans="1:4" ht="18" customHeight="1">
      <c r="A16" s="81" t="s">
        <v>31</v>
      </c>
      <c r="B16" s="209" t="s">
        <v>122</v>
      </c>
      <c r="C16" s="139">
        <v>3428730</v>
      </c>
      <c r="D16" s="83">
        <v>149620</v>
      </c>
    </row>
    <row r="17" spans="1:4" ht="18" customHeight="1">
      <c r="A17" s="81" t="s">
        <v>32</v>
      </c>
      <c r="B17" s="209" t="s">
        <v>9</v>
      </c>
      <c r="C17" s="139"/>
      <c r="D17" s="83"/>
    </row>
    <row r="18" spans="1:4" ht="18" customHeight="1">
      <c r="A18" s="81" t="s">
        <v>33</v>
      </c>
      <c r="B18" s="209" t="s">
        <v>8</v>
      </c>
      <c r="C18" s="139"/>
      <c r="D18" s="83"/>
    </row>
    <row r="19" spans="1:4" ht="18" customHeight="1">
      <c r="A19" s="81" t="s">
        <v>34</v>
      </c>
      <c r="B19" s="209" t="s">
        <v>123</v>
      </c>
      <c r="C19" s="139"/>
      <c r="D19" s="83"/>
    </row>
    <row r="20" spans="1:4" ht="18" customHeight="1">
      <c r="A20" s="81" t="s">
        <v>35</v>
      </c>
      <c r="B20" s="209" t="s">
        <v>124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4" t="s">
        <v>54</v>
      </c>
      <c r="C30" s="215">
        <f>+C5+C6+C7+C8+C9+C16+C17+C18+C19+C20+C21+C22+C23+C24+C25+C26+C27+C28+C29</f>
        <v>5575948</v>
      </c>
      <c r="D30" s="216">
        <f>+D5+D6+D7+D8+D9+D16+D17+D18+D19+D20+D21+D22+D23+D24+D25+D26+D27+D28+D29</f>
        <v>453120</v>
      </c>
    </row>
    <row r="31" spans="1:4" ht="8.25" customHeight="1">
      <c r="A31" s="88"/>
      <c r="B31" s="688"/>
      <c r="C31" s="688"/>
      <c r="D31" s="68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1"/>
  <sheetViews>
    <sheetView zoomScale="96" zoomScaleNormal="96" workbookViewId="0" topLeftCell="A1">
      <selection activeCell="M32" sqref="M32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" width="14.625" style="593" hidden="1" customWidth="1"/>
    <col min="17" max="17" width="13.375" style="118" hidden="1" customWidth="1"/>
    <col min="18" max="18" width="18.625" style="118" hidden="1" customWidth="1"/>
    <col min="19" max="16384" width="9.375" style="118" customWidth="1"/>
  </cols>
  <sheetData>
    <row r="1" spans="1:15" ht="31.5" customHeight="1">
      <c r="A1" s="693" t="str">
        <f>+CONCATENATE("Előirányzat-felhasználási terv",CHAR(10),LEFT(ÖSSZEFÜGGÉSEK!A5,4),". évre")</f>
        <v>Előirányzat-felhasználási terv
2018. évre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ht="16.5" thickBot="1">
      <c r="O2" s="4" t="str">
        <f>'3. sz tájékoztató t.'!D2</f>
        <v>Forintban!</v>
      </c>
    </row>
    <row r="3" spans="1:16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  <c r="P3" s="594"/>
    </row>
    <row r="4" spans="1:16" s="107" customFormat="1" ht="15" customHeight="1" thickBot="1">
      <c r="A4" s="106" t="s">
        <v>19</v>
      </c>
      <c r="B4" s="690" t="s">
        <v>57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  <c r="P4" s="595"/>
    </row>
    <row r="5" spans="1:17" s="107" customFormat="1" ht="22.5">
      <c r="A5" s="108" t="s">
        <v>20</v>
      </c>
      <c r="B5" s="497" t="s">
        <v>377</v>
      </c>
      <c r="C5" s="568">
        <v>2065435</v>
      </c>
      <c r="D5" s="568">
        <v>2065435</v>
      </c>
      <c r="E5" s="568">
        <v>2065435</v>
      </c>
      <c r="F5" s="568">
        <v>2065435</v>
      </c>
      <c r="G5" s="568">
        <v>2065435</v>
      </c>
      <c r="H5" s="568">
        <v>2065435</v>
      </c>
      <c r="I5" s="568">
        <v>2065435</v>
      </c>
      <c r="J5" s="568">
        <v>2065435</v>
      </c>
      <c r="K5" s="568">
        <v>2065435</v>
      </c>
      <c r="L5" s="568">
        <v>2065435</v>
      </c>
      <c r="M5" s="568">
        <v>2065435</v>
      </c>
      <c r="N5" s="568">
        <v>2065435</v>
      </c>
      <c r="O5" s="109">
        <f aca="true" t="shared" si="0" ref="O5:O25">SUM(C5:N5)</f>
        <v>24785220</v>
      </c>
      <c r="P5" s="595">
        <v>24785220</v>
      </c>
      <c r="Q5" s="595">
        <f>O5-P5</f>
        <v>0</v>
      </c>
    </row>
    <row r="6" spans="1:17" s="112" customFormat="1" ht="22.5">
      <c r="A6" s="110" t="s">
        <v>21</v>
      </c>
      <c r="B6" s="301" t="s">
        <v>424</v>
      </c>
      <c r="C6" s="569">
        <f>1267000/3*2</f>
        <v>844666.6666666666</v>
      </c>
      <c r="D6" s="569">
        <f>1263000/3+173670+661</f>
        <v>595331</v>
      </c>
      <c r="E6" s="569">
        <f>173670+661</f>
        <v>174331</v>
      </c>
      <c r="F6" s="569">
        <f>173670+190327+663</f>
        <v>364660</v>
      </c>
      <c r="G6" s="569">
        <v>3170000</v>
      </c>
      <c r="H6" s="569"/>
      <c r="I6" s="569"/>
      <c r="J6" s="569"/>
      <c r="K6" s="569"/>
      <c r="L6" s="569"/>
      <c r="M6" s="569"/>
      <c r="N6" s="569"/>
      <c r="O6" s="111">
        <f t="shared" si="0"/>
        <v>5148988.666666666</v>
      </c>
      <c r="P6" s="596">
        <v>5148989</v>
      </c>
      <c r="Q6" s="595">
        <f aca="true" t="shared" si="1" ref="Q6:Q26">O6-P6</f>
        <v>-0.33333333395421505</v>
      </c>
    </row>
    <row r="7" spans="1:17" s="112" customFormat="1" ht="22.5">
      <c r="A7" s="110" t="s">
        <v>22</v>
      </c>
      <c r="B7" s="300" t="s">
        <v>425</v>
      </c>
      <c r="C7" s="570"/>
      <c r="D7" s="570"/>
      <c r="E7" s="570"/>
      <c r="F7" s="570"/>
      <c r="G7" s="570"/>
      <c r="H7" s="570"/>
      <c r="I7" s="570"/>
      <c r="J7" s="570"/>
      <c r="K7" s="570">
        <v>5534363</v>
      </c>
      <c r="L7" s="570"/>
      <c r="M7" s="570"/>
      <c r="N7" s="570"/>
      <c r="O7" s="113">
        <f t="shared" si="0"/>
        <v>5534363</v>
      </c>
      <c r="P7" s="596">
        <v>5534363</v>
      </c>
      <c r="Q7" s="595">
        <f t="shared" si="1"/>
        <v>0</v>
      </c>
    </row>
    <row r="8" spans="1:17" s="112" customFormat="1" ht="13.5" customHeight="1">
      <c r="A8" s="110" t="s">
        <v>23</v>
      </c>
      <c r="B8" s="299" t="s">
        <v>174</v>
      </c>
      <c r="C8" s="569">
        <v>100000</v>
      </c>
      <c r="D8" s="569">
        <v>150000</v>
      </c>
      <c r="E8" s="569">
        <v>2480000</v>
      </c>
      <c r="F8" s="569">
        <v>150000</v>
      </c>
      <c r="G8" s="569">
        <v>250000</v>
      </c>
      <c r="H8" s="569">
        <v>150000</v>
      </c>
      <c r="I8" s="569">
        <v>150000</v>
      </c>
      <c r="J8" s="569">
        <v>150000</v>
      </c>
      <c r="K8" s="569">
        <v>2480000</v>
      </c>
      <c r="L8" s="569">
        <v>150000</v>
      </c>
      <c r="M8" s="569">
        <v>200000</v>
      </c>
      <c r="N8" s="569">
        <v>50000</v>
      </c>
      <c r="O8" s="111">
        <f t="shared" si="0"/>
        <v>6460000</v>
      </c>
      <c r="P8" s="596">
        <v>6460000</v>
      </c>
      <c r="Q8" s="595">
        <f t="shared" si="1"/>
        <v>0</v>
      </c>
    </row>
    <row r="9" spans="1:17" s="112" customFormat="1" ht="13.5" customHeight="1">
      <c r="A9" s="110" t="s">
        <v>24</v>
      </c>
      <c r="B9" s="299" t="s">
        <v>426</v>
      </c>
      <c r="C9" s="569">
        <v>40000</v>
      </c>
      <c r="D9" s="569">
        <v>50000</v>
      </c>
      <c r="E9" s="569">
        <v>278000</v>
      </c>
      <c r="F9" s="569">
        <v>120000</v>
      </c>
      <c r="G9" s="569">
        <v>1490000</v>
      </c>
      <c r="H9" s="569">
        <v>270000</v>
      </c>
      <c r="I9" s="569">
        <v>165000</v>
      </c>
      <c r="J9" s="569">
        <v>180000</v>
      </c>
      <c r="K9" s="569">
        <v>1780000</v>
      </c>
      <c r="L9" s="569">
        <v>185000</v>
      </c>
      <c r="M9" s="569">
        <v>1293000</v>
      </c>
      <c r="N9" s="569">
        <v>210000</v>
      </c>
      <c r="O9" s="111">
        <f t="shared" si="0"/>
        <v>6061000</v>
      </c>
      <c r="P9" s="596">
        <v>6061000</v>
      </c>
      <c r="Q9" s="595">
        <f t="shared" si="1"/>
        <v>0</v>
      </c>
    </row>
    <row r="10" spans="1:17" s="112" customFormat="1" ht="13.5" customHeight="1">
      <c r="A10" s="110" t="s">
        <v>25</v>
      </c>
      <c r="B10" s="299" t="s">
        <v>10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111">
        <f t="shared" si="0"/>
        <v>0</v>
      </c>
      <c r="P10" s="596"/>
      <c r="Q10" s="595">
        <f t="shared" si="1"/>
        <v>0</v>
      </c>
    </row>
    <row r="11" spans="1:17" s="112" customFormat="1" ht="15" customHeight="1">
      <c r="A11" s="110" t="s">
        <v>26</v>
      </c>
      <c r="B11" s="299" t="s">
        <v>379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111">
        <f t="shared" si="0"/>
        <v>0</v>
      </c>
      <c r="P11" s="596"/>
      <c r="Q11" s="595">
        <f t="shared" si="1"/>
        <v>0</v>
      </c>
    </row>
    <row r="12" spans="1:17" s="112" customFormat="1" ht="22.5">
      <c r="A12" s="110" t="s">
        <v>27</v>
      </c>
      <c r="B12" s="301" t="s">
        <v>412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111">
        <f t="shared" si="0"/>
        <v>0</v>
      </c>
      <c r="P12" s="596"/>
      <c r="Q12" s="595">
        <f t="shared" si="1"/>
        <v>0</v>
      </c>
    </row>
    <row r="13" spans="1:17" s="112" customFormat="1" ht="13.5" customHeight="1" thickBot="1">
      <c r="A13" s="110" t="s">
        <v>28</v>
      </c>
      <c r="B13" s="299" t="s">
        <v>11</v>
      </c>
      <c r="C13" s="569">
        <v>88277985</v>
      </c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111">
        <f t="shared" si="0"/>
        <v>88277985</v>
      </c>
      <c r="P13" s="596">
        <v>88277985</v>
      </c>
      <c r="Q13" s="595">
        <f t="shared" si="1"/>
        <v>0</v>
      </c>
    </row>
    <row r="14" spans="1:17" s="107" customFormat="1" ht="15.75" customHeight="1" thickBot="1">
      <c r="A14" s="106" t="s">
        <v>29</v>
      </c>
      <c r="B14" s="38" t="s">
        <v>110</v>
      </c>
      <c r="C14" s="571">
        <f aca="true" t="shared" si="2" ref="C14:N14">SUM(C5:C13)</f>
        <v>91328086.66666667</v>
      </c>
      <c r="D14" s="571">
        <f t="shared" si="2"/>
        <v>2860766</v>
      </c>
      <c r="E14" s="571">
        <f t="shared" si="2"/>
        <v>4997766</v>
      </c>
      <c r="F14" s="571">
        <f t="shared" si="2"/>
        <v>2700095</v>
      </c>
      <c r="G14" s="571">
        <f t="shared" si="2"/>
        <v>6975435</v>
      </c>
      <c r="H14" s="571">
        <f t="shared" si="2"/>
        <v>2485435</v>
      </c>
      <c r="I14" s="571">
        <f t="shared" si="2"/>
        <v>2380435</v>
      </c>
      <c r="J14" s="571">
        <f t="shared" si="2"/>
        <v>2395435</v>
      </c>
      <c r="K14" s="571">
        <f t="shared" si="2"/>
        <v>11859798</v>
      </c>
      <c r="L14" s="571">
        <f t="shared" si="2"/>
        <v>2400435</v>
      </c>
      <c r="M14" s="571">
        <f t="shared" si="2"/>
        <v>3558435</v>
      </c>
      <c r="N14" s="571">
        <f t="shared" si="2"/>
        <v>2325435</v>
      </c>
      <c r="O14" s="114">
        <f>SUM(C14:N14)</f>
        <v>136267556.6666667</v>
      </c>
      <c r="P14" s="595">
        <v>136267557</v>
      </c>
      <c r="Q14" s="595">
        <f t="shared" si="1"/>
        <v>-0.3333333134651184</v>
      </c>
    </row>
    <row r="15" spans="1:17" s="107" customFormat="1" ht="15" customHeight="1" thickBot="1">
      <c r="A15" s="106" t="s">
        <v>30</v>
      </c>
      <c r="B15" s="690" t="s">
        <v>58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2"/>
      <c r="P15" s="595"/>
      <c r="Q15" s="595">
        <f t="shared" si="1"/>
        <v>0</v>
      </c>
    </row>
    <row r="16" spans="1:18" s="112" customFormat="1" ht="13.5" customHeight="1">
      <c r="A16" s="115" t="s">
        <v>31</v>
      </c>
      <c r="B16" s="302" t="s">
        <v>63</v>
      </c>
      <c r="C16" s="570">
        <f>740000+422000</f>
        <v>1162000</v>
      </c>
      <c r="D16" s="570">
        <f>740000+422000</f>
        <v>1162000</v>
      </c>
      <c r="E16" s="570">
        <f>740000+422000+173000</f>
        <v>1335000</v>
      </c>
      <c r="F16" s="570">
        <f>740000+173000</f>
        <v>913000</v>
      </c>
      <c r="G16" s="570">
        <f>740000+173000</f>
        <v>913000</v>
      </c>
      <c r="H16" s="570">
        <v>740000</v>
      </c>
      <c r="I16" s="570">
        <v>740000</v>
      </c>
      <c r="J16" s="570">
        <v>740000</v>
      </c>
      <c r="K16" s="570">
        <v>740000</v>
      </c>
      <c r="L16" s="570">
        <v>740000</v>
      </c>
      <c r="M16" s="570">
        <f>740000+396000</f>
        <v>1136000</v>
      </c>
      <c r="N16" s="570">
        <v>740110</v>
      </c>
      <c r="O16" s="113">
        <f t="shared" si="0"/>
        <v>11061110</v>
      </c>
      <c r="P16" s="596">
        <v>11061110</v>
      </c>
      <c r="Q16" s="595">
        <f t="shared" si="1"/>
        <v>0</v>
      </c>
      <c r="R16" s="596">
        <f>P16-500000-1267000-521662</f>
        <v>8772448</v>
      </c>
    </row>
    <row r="17" spans="1:17" s="112" customFormat="1" ht="27" customHeight="1">
      <c r="A17" s="110" t="s">
        <v>32</v>
      </c>
      <c r="B17" s="301" t="s">
        <v>183</v>
      </c>
      <c r="C17" s="569">
        <v>252000</v>
      </c>
      <c r="D17" s="569">
        <v>251728</v>
      </c>
      <c r="E17" s="569">
        <v>288500</v>
      </c>
      <c r="F17" s="569">
        <v>197500</v>
      </c>
      <c r="G17" s="569">
        <v>197500</v>
      </c>
      <c r="H17" s="569">
        <f>H16*0.216</f>
        <v>159840</v>
      </c>
      <c r="I17" s="569">
        <v>160000</v>
      </c>
      <c r="J17" s="569">
        <v>160000</v>
      </c>
      <c r="K17" s="569">
        <v>160000</v>
      </c>
      <c r="L17" s="569">
        <v>160000</v>
      </c>
      <c r="M17" s="569">
        <v>247000</v>
      </c>
      <c r="N17" s="569">
        <v>160000</v>
      </c>
      <c r="O17" s="111">
        <f t="shared" si="0"/>
        <v>2394068</v>
      </c>
      <c r="P17" s="596">
        <v>2394068</v>
      </c>
      <c r="Q17" s="595">
        <f t="shared" si="1"/>
        <v>0</v>
      </c>
    </row>
    <row r="18" spans="1:17" s="112" customFormat="1" ht="13.5" customHeight="1">
      <c r="A18" s="110" t="s">
        <v>33</v>
      </c>
      <c r="B18" s="299" t="s">
        <v>140</v>
      </c>
      <c r="C18" s="569">
        <v>1040000</v>
      </c>
      <c r="D18" s="569">
        <v>1200000</v>
      </c>
      <c r="E18" s="569">
        <v>1200000</v>
      </c>
      <c r="F18" s="569">
        <v>1300000</v>
      </c>
      <c r="G18" s="569">
        <v>4500000</v>
      </c>
      <c r="H18" s="569">
        <v>3700000</v>
      </c>
      <c r="I18" s="569">
        <v>2700000</v>
      </c>
      <c r="J18" s="569">
        <v>4200000</v>
      </c>
      <c r="K18" s="569">
        <v>1800000</v>
      </c>
      <c r="L18" s="569">
        <v>1800000</v>
      </c>
      <c r="M18" s="569">
        <v>1200000</v>
      </c>
      <c r="N18" s="569">
        <v>1202188</v>
      </c>
      <c r="O18" s="111">
        <f t="shared" si="0"/>
        <v>25842188</v>
      </c>
      <c r="P18" s="596">
        <v>25842188</v>
      </c>
      <c r="Q18" s="595">
        <f t="shared" si="1"/>
        <v>0</v>
      </c>
    </row>
    <row r="19" spans="1:17" s="112" customFormat="1" ht="13.5" customHeight="1">
      <c r="A19" s="110" t="s">
        <v>34</v>
      </c>
      <c r="B19" s="299" t="s">
        <v>184</v>
      </c>
      <c r="C19" s="569"/>
      <c r="D19" s="569"/>
      <c r="E19" s="569"/>
      <c r="F19" s="569">
        <v>430000</v>
      </c>
      <c r="G19" s="569">
        <v>430000</v>
      </c>
      <c r="H19" s="569">
        <v>500000</v>
      </c>
      <c r="I19" s="569">
        <v>500000</v>
      </c>
      <c r="J19" s="569">
        <v>400000</v>
      </c>
      <c r="K19" s="569">
        <v>450000</v>
      </c>
      <c r="L19" s="569">
        <v>350000</v>
      </c>
      <c r="M19" s="569">
        <v>400000</v>
      </c>
      <c r="N19" s="569">
        <v>324000</v>
      </c>
      <c r="O19" s="111">
        <f t="shared" si="0"/>
        <v>3784000</v>
      </c>
      <c r="P19" s="596">
        <v>3784000</v>
      </c>
      <c r="Q19" s="595">
        <f t="shared" si="1"/>
        <v>0</v>
      </c>
    </row>
    <row r="20" spans="1:17" s="112" customFormat="1" ht="13.5" customHeight="1">
      <c r="A20" s="110" t="s">
        <v>35</v>
      </c>
      <c r="B20" s="299" t="s">
        <v>12</v>
      </c>
      <c r="C20" s="569"/>
      <c r="D20" s="569">
        <v>1200000</v>
      </c>
      <c r="E20" s="569">
        <v>50000</v>
      </c>
      <c r="F20" s="569"/>
      <c r="G20" s="569">
        <v>1000000</v>
      </c>
      <c r="H20" s="569">
        <v>121000</v>
      </c>
      <c r="I20" s="569">
        <v>100000</v>
      </c>
      <c r="J20" s="569">
        <v>50000</v>
      </c>
      <c r="K20" s="569">
        <v>116000</v>
      </c>
      <c r="L20" s="569">
        <v>150000</v>
      </c>
      <c r="M20" s="569">
        <v>145000</v>
      </c>
      <c r="N20" s="569">
        <v>153653</v>
      </c>
      <c r="O20" s="111">
        <f t="shared" si="0"/>
        <v>3085653</v>
      </c>
      <c r="P20" s="596">
        <v>3085653</v>
      </c>
      <c r="Q20" s="595">
        <f t="shared" si="1"/>
        <v>0</v>
      </c>
    </row>
    <row r="21" spans="1:17" s="112" customFormat="1" ht="13.5" customHeight="1">
      <c r="A21" s="110" t="s">
        <v>36</v>
      </c>
      <c r="B21" s="299" t="s">
        <v>232</v>
      </c>
      <c r="C21" s="569"/>
      <c r="D21" s="569"/>
      <c r="E21" s="569">
        <v>1700000</v>
      </c>
      <c r="F21" s="569"/>
      <c r="G21" s="569">
        <v>15000000</v>
      </c>
      <c r="H21" s="569"/>
      <c r="I21" s="569">
        <v>17000000</v>
      </c>
      <c r="J21" s="569">
        <v>2500000</v>
      </c>
      <c r="K21" s="569">
        <v>22000000</v>
      </c>
      <c r="L21" s="569">
        <v>8000000</v>
      </c>
      <c r="M21" s="569">
        <v>772156</v>
      </c>
      <c r="N21" s="569"/>
      <c r="O21" s="111">
        <f t="shared" si="0"/>
        <v>66972156</v>
      </c>
      <c r="P21" s="596">
        <v>66972156</v>
      </c>
      <c r="Q21" s="595">
        <f t="shared" si="1"/>
        <v>0</v>
      </c>
    </row>
    <row r="22" spans="1:17" s="112" customFormat="1" ht="15.75">
      <c r="A22" s="110" t="s">
        <v>37</v>
      </c>
      <c r="B22" s="301" t="s">
        <v>187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111">
        <f t="shared" si="0"/>
        <v>0</v>
      </c>
      <c r="P22" s="596"/>
      <c r="Q22" s="595">
        <f t="shared" si="1"/>
        <v>0</v>
      </c>
    </row>
    <row r="23" spans="1:17" s="112" customFormat="1" ht="13.5" customHeight="1">
      <c r="A23" s="110" t="s">
        <v>38</v>
      </c>
      <c r="B23" s="299" t="s">
        <v>234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111">
        <f t="shared" si="0"/>
        <v>0</v>
      </c>
      <c r="P23" s="596"/>
      <c r="Q23" s="595">
        <f t="shared" si="1"/>
        <v>0</v>
      </c>
    </row>
    <row r="24" spans="1:17" s="112" customFormat="1" ht="13.5" customHeight="1" thickBot="1">
      <c r="A24" s="110" t="s">
        <v>39</v>
      </c>
      <c r="B24" s="299" t="s">
        <v>13</v>
      </c>
      <c r="C24" s="569">
        <f>22137013+991369</f>
        <v>23128382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111">
        <f t="shared" si="0"/>
        <v>23128382</v>
      </c>
      <c r="P24" s="596">
        <v>22137013</v>
      </c>
      <c r="Q24" s="595">
        <f t="shared" si="1"/>
        <v>991369</v>
      </c>
    </row>
    <row r="25" spans="1:17" s="107" customFormat="1" ht="15.75" customHeight="1" thickBot="1">
      <c r="A25" s="116" t="s">
        <v>40</v>
      </c>
      <c r="B25" s="38" t="s">
        <v>111</v>
      </c>
      <c r="C25" s="571">
        <f aca="true" t="shared" si="3" ref="C25:N25">SUM(C16:C24)</f>
        <v>25582382</v>
      </c>
      <c r="D25" s="571">
        <f t="shared" si="3"/>
        <v>3813728</v>
      </c>
      <c r="E25" s="571">
        <f t="shared" si="3"/>
        <v>4573500</v>
      </c>
      <c r="F25" s="571">
        <f t="shared" si="3"/>
        <v>2840500</v>
      </c>
      <c r="G25" s="571">
        <f t="shared" si="3"/>
        <v>22040500</v>
      </c>
      <c r="H25" s="571">
        <f t="shared" si="3"/>
        <v>5220840</v>
      </c>
      <c r="I25" s="571">
        <f t="shared" si="3"/>
        <v>21200000</v>
      </c>
      <c r="J25" s="571">
        <f t="shared" si="3"/>
        <v>8050000</v>
      </c>
      <c r="K25" s="571">
        <f t="shared" si="3"/>
        <v>25266000</v>
      </c>
      <c r="L25" s="571">
        <f t="shared" si="3"/>
        <v>11200000</v>
      </c>
      <c r="M25" s="571">
        <f t="shared" si="3"/>
        <v>3900156</v>
      </c>
      <c r="N25" s="571">
        <f t="shared" si="3"/>
        <v>2579951</v>
      </c>
      <c r="O25" s="114">
        <f t="shared" si="0"/>
        <v>136267557</v>
      </c>
      <c r="P25" s="595"/>
      <c r="Q25" s="595">
        <f t="shared" si="1"/>
        <v>136267557</v>
      </c>
    </row>
    <row r="26" spans="1:17" ht="16.5" thickBot="1">
      <c r="A26" s="116"/>
      <c r="B26" s="303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117"/>
      <c r="Q26" s="595">
        <f t="shared" si="1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11" sqref="B11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95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95"/>
    </row>
    <row r="2" spans="1:2" ht="22.5" customHeight="1" thickBot="1">
      <c r="A2" s="393"/>
      <c r="B2" s="394" t="s">
        <v>14</v>
      </c>
    </row>
    <row r="3" spans="1:2" s="49" customFormat="1" ht="24" customHeight="1" thickBot="1">
      <c r="A3" s="305" t="s">
        <v>53</v>
      </c>
      <c r="B3" s="392" t="str">
        <f>+CONCATENATE(LEFT(ÖSSZEFÜGGÉSEK!A5,4),". évi támogatás összesen")</f>
        <v>2018. évi támogatás összesen</v>
      </c>
    </row>
    <row r="4" spans="1:2" s="50" customFormat="1" ht="13.5" thickBot="1">
      <c r="A4" s="195" t="s">
        <v>498</v>
      </c>
      <c r="B4" s="196" t="s">
        <v>499</v>
      </c>
    </row>
    <row r="5" spans="1:2" ht="12.75">
      <c r="A5" s="122" t="s">
        <v>593</v>
      </c>
      <c r="B5" s="425">
        <v>17980580</v>
      </c>
    </row>
    <row r="6" spans="1:2" ht="12.75" customHeight="1">
      <c r="A6" s="123" t="s">
        <v>594</v>
      </c>
      <c r="B6" s="425">
        <v>1000</v>
      </c>
    </row>
    <row r="7" spans="1:2" ht="12.75">
      <c r="A7" s="123" t="s">
        <v>595</v>
      </c>
      <c r="B7" s="425">
        <v>4197000</v>
      </c>
    </row>
    <row r="8" spans="1:2" ht="12.75">
      <c r="A8" s="123" t="s">
        <v>596</v>
      </c>
      <c r="B8" s="425">
        <v>221440</v>
      </c>
    </row>
    <row r="9" spans="1:2" ht="12.75">
      <c r="A9" s="123" t="s">
        <v>597</v>
      </c>
      <c r="B9" s="425">
        <v>1800000</v>
      </c>
    </row>
    <row r="10" spans="1:2" ht="12.75">
      <c r="A10" s="123" t="s">
        <v>598</v>
      </c>
      <c r="B10" s="425">
        <v>585200</v>
      </c>
    </row>
    <row r="11" spans="1:2" ht="12.75">
      <c r="A11" s="123"/>
      <c r="B11" s="425"/>
    </row>
    <row r="12" spans="1:2" ht="12.75">
      <c r="A12" s="123"/>
      <c r="B12" s="425"/>
    </row>
    <row r="13" spans="1:3" ht="12.75">
      <c r="A13" s="123"/>
      <c r="B13" s="425"/>
      <c r="C13" s="696" t="s">
        <v>534</v>
      </c>
    </row>
    <row r="14" spans="1:3" ht="12.75">
      <c r="A14" s="123"/>
      <c r="B14" s="425"/>
      <c r="C14" s="696"/>
    </row>
    <row r="15" spans="1:3" ht="12.75">
      <c r="A15" s="123"/>
      <c r="B15" s="425"/>
      <c r="C15" s="696"/>
    </row>
    <row r="16" spans="1:3" ht="12.75">
      <c r="A16" s="123"/>
      <c r="B16" s="425"/>
      <c r="C16" s="696"/>
    </row>
    <row r="17" spans="1:3" ht="12.75">
      <c r="A17" s="123"/>
      <c r="B17" s="425"/>
      <c r="C17" s="696"/>
    </row>
    <row r="18" spans="1:3" ht="12.75">
      <c r="A18" s="123"/>
      <c r="B18" s="425"/>
      <c r="C18" s="696"/>
    </row>
    <row r="19" spans="1:3" ht="12.75">
      <c r="A19" s="123"/>
      <c r="B19" s="425"/>
      <c r="C19" s="696"/>
    </row>
    <row r="20" spans="1:3" ht="12.75">
      <c r="A20" s="123"/>
      <c r="B20" s="425"/>
      <c r="C20" s="696"/>
    </row>
    <row r="21" spans="1:3" ht="12.75">
      <c r="A21" s="123"/>
      <c r="B21" s="425"/>
      <c r="C21" s="696"/>
    </row>
    <row r="22" spans="1:3" ht="12.75">
      <c r="A22" s="123"/>
      <c r="B22" s="425"/>
      <c r="C22" s="696"/>
    </row>
    <row r="23" spans="1:3" ht="12.75">
      <c r="A23" s="123"/>
      <c r="B23" s="425"/>
      <c r="C23" s="696"/>
    </row>
    <row r="24" spans="1:3" ht="13.5" thickBot="1">
      <c r="A24" s="124"/>
      <c r="B24" s="425"/>
      <c r="C24" s="696"/>
    </row>
    <row r="25" spans="1:3" s="52" customFormat="1" ht="19.5" customHeight="1" thickBot="1">
      <c r="A25" s="35" t="s">
        <v>54</v>
      </c>
      <c r="B25" s="51">
        <f>SUM(B5:B24)</f>
        <v>24785220</v>
      </c>
      <c r="C25" s="696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0" t="str">
        <f>+CONCATENATE("K I M U T A T Á S",CHAR(10),"a ",LEFT(ÖSSZEFÜGGÉSEK!A5,4),". évben céljelleggel juttatott támogatásokról")</f>
        <v>K I M U T A T Á S
a 2018. évben céljelleggel juttatott támogatásokról</v>
      </c>
      <c r="B1" s="700"/>
      <c r="C1" s="700"/>
      <c r="D1" s="700"/>
    </row>
    <row r="2" spans="1:4" ht="17.25" customHeight="1">
      <c r="A2" s="391"/>
      <c r="B2" s="391"/>
      <c r="C2" s="391"/>
      <c r="D2" s="391"/>
    </row>
    <row r="3" spans="1:4" ht="13.5" thickBot="1">
      <c r="A3" s="217"/>
      <c r="B3" s="217"/>
      <c r="C3" s="697" t="str">
        <f>'4.sz tájékoztató t.'!O2</f>
        <v>Forintban!</v>
      </c>
      <c r="D3" s="697"/>
    </row>
    <row r="4" spans="1:4" ht="42.75" customHeight="1" thickBot="1">
      <c r="A4" s="395" t="s">
        <v>70</v>
      </c>
      <c r="B4" s="396" t="s">
        <v>125</v>
      </c>
      <c r="C4" s="396" t="s">
        <v>126</v>
      </c>
      <c r="D4" s="397" t="s">
        <v>15</v>
      </c>
    </row>
    <row r="5" spans="1:4" ht="15.75" customHeight="1">
      <c r="A5" s="218" t="s">
        <v>19</v>
      </c>
      <c r="B5" s="29"/>
      <c r="C5" s="29"/>
      <c r="D5" s="573"/>
    </row>
    <row r="6" spans="1:4" ht="15.75" customHeight="1">
      <c r="A6" s="219" t="s">
        <v>20</v>
      </c>
      <c r="B6" s="30"/>
      <c r="C6" s="30"/>
      <c r="D6" s="574"/>
    </row>
    <row r="7" spans="1:4" ht="15.75" customHeight="1">
      <c r="A7" s="219" t="s">
        <v>21</v>
      </c>
      <c r="B7" s="30"/>
      <c r="C7" s="30"/>
      <c r="D7" s="574"/>
    </row>
    <row r="8" spans="1:4" ht="15.75" customHeight="1">
      <c r="A8" s="219" t="s">
        <v>22</v>
      </c>
      <c r="B8" s="30"/>
      <c r="C8" s="30"/>
      <c r="D8" s="574"/>
    </row>
    <row r="9" spans="1:4" ht="15.75" customHeight="1">
      <c r="A9" s="219" t="s">
        <v>23</v>
      </c>
      <c r="B9" s="30"/>
      <c r="C9" s="30"/>
      <c r="D9" s="574"/>
    </row>
    <row r="10" spans="1:4" ht="15.75" customHeight="1">
      <c r="A10" s="219" t="s">
        <v>24</v>
      </c>
      <c r="B10" s="30"/>
      <c r="C10" s="30"/>
      <c r="D10" s="574"/>
    </row>
    <row r="11" spans="1:4" ht="15.75" customHeight="1">
      <c r="A11" s="219" t="s">
        <v>25</v>
      </c>
      <c r="B11" s="30"/>
      <c r="C11" s="30"/>
      <c r="D11" s="574"/>
    </row>
    <row r="12" spans="1:4" ht="15.75" customHeight="1">
      <c r="A12" s="219" t="s">
        <v>26</v>
      </c>
      <c r="B12" s="30"/>
      <c r="C12" s="30"/>
      <c r="D12" s="574"/>
    </row>
    <row r="13" spans="1:4" ht="15.75" customHeight="1">
      <c r="A13" s="219" t="s">
        <v>27</v>
      </c>
      <c r="B13" s="30"/>
      <c r="C13" s="30"/>
      <c r="D13" s="574"/>
    </row>
    <row r="14" spans="1:4" ht="15.75" customHeight="1">
      <c r="A14" s="219" t="s">
        <v>28</v>
      </c>
      <c r="B14" s="30"/>
      <c r="C14" s="30"/>
      <c r="D14" s="574"/>
    </row>
    <row r="15" spans="1:4" ht="15.75" customHeight="1">
      <c r="A15" s="219" t="s">
        <v>29</v>
      </c>
      <c r="B15" s="30"/>
      <c r="C15" s="30"/>
      <c r="D15" s="574"/>
    </row>
    <row r="16" spans="1:4" ht="15.75" customHeight="1">
      <c r="A16" s="219" t="s">
        <v>30</v>
      </c>
      <c r="B16" s="30"/>
      <c r="C16" s="30"/>
      <c r="D16" s="574"/>
    </row>
    <row r="17" spans="1:4" ht="15.75" customHeight="1">
      <c r="A17" s="219" t="s">
        <v>31</v>
      </c>
      <c r="B17" s="30"/>
      <c r="C17" s="30"/>
      <c r="D17" s="574"/>
    </row>
    <row r="18" spans="1:4" ht="15.75" customHeight="1">
      <c r="A18" s="219" t="s">
        <v>32</v>
      </c>
      <c r="B18" s="30"/>
      <c r="C18" s="30"/>
      <c r="D18" s="574"/>
    </row>
    <row r="19" spans="1:4" ht="15.75" customHeight="1">
      <c r="A19" s="219" t="s">
        <v>33</v>
      </c>
      <c r="B19" s="30"/>
      <c r="C19" s="30"/>
      <c r="D19" s="574"/>
    </row>
    <row r="20" spans="1:4" ht="15.75" customHeight="1">
      <c r="A20" s="219" t="s">
        <v>34</v>
      </c>
      <c r="B20" s="30"/>
      <c r="C20" s="30"/>
      <c r="D20" s="574"/>
    </row>
    <row r="21" spans="1:4" ht="15.75" customHeight="1">
      <c r="A21" s="219" t="s">
        <v>35</v>
      </c>
      <c r="B21" s="30"/>
      <c r="C21" s="30"/>
      <c r="D21" s="574"/>
    </row>
    <row r="22" spans="1:4" ht="15.75" customHeight="1">
      <c r="A22" s="219" t="s">
        <v>36</v>
      </c>
      <c r="B22" s="30"/>
      <c r="C22" s="30"/>
      <c r="D22" s="574"/>
    </row>
    <row r="23" spans="1:4" ht="15.75" customHeight="1">
      <c r="A23" s="219" t="s">
        <v>37</v>
      </c>
      <c r="B23" s="30"/>
      <c r="C23" s="30"/>
      <c r="D23" s="574"/>
    </row>
    <row r="24" spans="1:4" ht="15.75" customHeight="1">
      <c r="A24" s="219" t="s">
        <v>38</v>
      </c>
      <c r="B24" s="30"/>
      <c r="C24" s="30"/>
      <c r="D24" s="574"/>
    </row>
    <row r="25" spans="1:4" ht="15.75" customHeight="1">
      <c r="A25" s="219" t="s">
        <v>39</v>
      </c>
      <c r="B25" s="30"/>
      <c r="C25" s="30"/>
      <c r="D25" s="574"/>
    </row>
    <row r="26" spans="1:4" ht="15.75" customHeight="1">
      <c r="A26" s="219" t="s">
        <v>40</v>
      </c>
      <c r="B26" s="30"/>
      <c r="C26" s="30"/>
      <c r="D26" s="574"/>
    </row>
    <row r="27" spans="1:4" ht="15.75" customHeight="1">
      <c r="A27" s="219" t="s">
        <v>41</v>
      </c>
      <c r="B27" s="30"/>
      <c r="C27" s="30"/>
      <c r="D27" s="574"/>
    </row>
    <row r="28" spans="1:4" ht="15.75" customHeight="1">
      <c r="A28" s="219" t="s">
        <v>42</v>
      </c>
      <c r="B28" s="30"/>
      <c r="C28" s="30"/>
      <c r="D28" s="574"/>
    </row>
    <row r="29" spans="1:4" ht="15.75" customHeight="1">
      <c r="A29" s="219" t="s">
        <v>43</v>
      </c>
      <c r="B29" s="30"/>
      <c r="C29" s="30"/>
      <c r="D29" s="574"/>
    </row>
    <row r="30" spans="1:4" ht="15.75" customHeight="1">
      <c r="A30" s="219" t="s">
        <v>44</v>
      </c>
      <c r="B30" s="30"/>
      <c r="C30" s="30"/>
      <c r="D30" s="574"/>
    </row>
    <row r="31" spans="1:4" ht="15.75" customHeight="1">
      <c r="A31" s="219" t="s">
        <v>45</v>
      </c>
      <c r="B31" s="30"/>
      <c r="C31" s="30"/>
      <c r="D31" s="574"/>
    </row>
    <row r="32" spans="1:4" ht="15.75" customHeight="1">
      <c r="A32" s="219" t="s">
        <v>46</v>
      </c>
      <c r="B32" s="30"/>
      <c r="C32" s="30"/>
      <c r="D32" s="574"/>
    </row>
    <row r="33" spans="1:4" ht="15.75" customHeight="1">
      <c r="A33" s="219" t="s">
        <v>47</v>
      </c>
      <c r="B33" s="30"/>
      <c r="C33" s="30"/>
      <c r="D33" s="574"/>
    </row>
    <row r="34" spans="1:4" ht="15.75" customHeight="1">
      <c r="A34" s="219" t="s">
        <v>127</v>
      </c>
      <c r="B34" s="30"/>
      <c r="C34" s="30"/>
      <c r="D34" s="575"/>
    </row>
    <row r="35" spans="1:4" ht="15.75" customHeight="1">
      <c r="A35" s="219" t="s">
        <v>128</v>
      </c>
      <c r="B35" s="30"/>
      <c r="C35" s="30"/>
      <c r="D35" s="575"/>
    </row>
    <row r="36" spans="1:4" ht="15.75" customHeight="1">
      <c r="A36" s="219" t="s">
        <v>129</v>
      </c>
      <c r="B36" s="30"/>
      <c r="C36" s="30"/>
      <c r="D36" s="575"/>
    </row>
    <row r="37" spans="1:4" ht="15.75" customHeight="1" thickBot="1">
      <c r="A37" s="220" t="s">
        <v>130</v>
      </c>
      <c r="B37" s="31"/>
      <c r="C37" s="31"/>
      <c r="D37" s="576"/>
    </row>
    <row r="38" spans="1:4" ht="15.75" customHeight="1" thickBot="1">
      <c r="A38" s="698" t="s">
        <v>54</v>
      </c>
      <c r="B38" s="699"/>
      <c r="C38" s="221"/>
      <c r="D38" s="577">
        <f>SUM(D5:D37)</f>
        <v>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25">
      <selection activeCell="G31" sqref="G30:G31"/>
    </sheetView>
  </sheetViews>
  <sheetFormatPr defaultColWidth="9.00390625" defaultRowHeight="12.75"/>
  <cols>
    <col min="1" max="1" width="9.00390625" style="399" customWidth="1"/>
    <col min="2" max="2" width="66.375" style="399" bestFit="1" customWidth="1"/>
    <col min="3" max="3" width="15.50390625" style="400" customWidth="1"/>
    <col min="4" max="5" width="15.50390625" style="399" customWidth="1"/>
    <col min="6" max="6" width="9.00390625" style="432" customWidth="1"/>
    <col min="7" max="16384" width="9.375" style="432" customWidth="1"/>
  </cols>
  <sheetData>
    <row r="1" spans="1:5" ht="15.75" customHeight="1">
      <c r="A1" s="610" t="s">
        <v>16</v>
      </c>
      <c r="B1" s="610"/>
      <c r="C1" s="610"/>
      <c r="D1" s="610"/>
      <c r="E1" s="610"/>
    </row>
    <row r="2" spans="1:5" ht="15.75" customHeight="1" thickBot="1">
      <c r="A2" s="613" t="s">
        <v>152</v>
      </c>
      <c r="B2" s="613"/>
      <c r="D2" s="146"/>
      <c r="E2" s="321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4" t="str">
        <f>+CONCATENATE(LEFT(ÖSSZEFÜGGÉSEK!A5,4)+2,". évi")</f>
        <v>2020. évi</v>
      </c>
      <c r="E3" s="166" t="str">
        <f>+CONCATENATE(LEFT(ÖSSZEFÜGGÉSEK!A5,4)+3,". évi")</f>
        <v>2021. évi</v>
      </c>
    </row>
    <row r="4" spans="1:5" s="433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66" t="s">
        <v>501</v>
      </c>
    </row>
    <row r="5" spans="1:5" s="434" customFormat="1" ht="12" customHeight="1" thickBot="1">
      <c r="A5" s="20" t="s">
        <v>19</v>
      </c>
      <c r="B5" s="21" t="s">
        <v>538</v>
      </c>
      <c r="C5" s="483">
        <v>25000000</v>
      </c>
      <c r="D5" s="483">
        <v>25500000</v>
      </c>
      <c r="E5" s="484">
        <v>26000000</v>
      </c>
    </row>
    <row r="6" spans="1:5" s="434" customFormat="1" ht="12" customHeight="1" thickBot="1">
      <c r="A6" s="20" t="s">
        <v>20</v>
      </c>
      <c r="B6" s="306" t="s">
        <v>378</v>
      </c>
      <c r="C6" s="483">
        <v>1700000</v>
      </c>
      <c r="D6" s="483">
        <v>1700000</v>
      </c>
      <c r="E6" s="484">
        <v>1700000</v>
      </c>
    </row>
    <row r="7" spans="1:5" s="434" customFormat="1" ht="12" customHeight="1" thickBot="1">
      <c r="A7" s="20" t="s">
        <v>21</v>
      </c>
      <c r="B7" s="21" t="s">
        <v>386</v>
      </c>
      <c r="C7" s="483"/>
      <c r="D7" s="483"/>
      <c r="E7" s="484"/>
    </row>
    <row r="8" spans="1:5" s="434" customFormat="1" ht="12" customHeight="1" thickBot="1">
      <c r="A8" s="20" t="s">
        <v>173</v>
      </c>
      <c r="B8" s="21" t="s">
        <v>270</v>
      </c>
      <c r="C8" s="423">
        <f>SUM(C9:C15)</f>
        <v>6460000</v>
      </c>
      <c r="D8" s="423">
        <f>SUM(D9:D15)</f>
        <v>6460000</v>
      </c>
      <c r="E8" s="465">
        <f>SUM(E9:E15)</f>
        <v>6460000</v>
      </c>
    </row>
    <row r="9" spans="1:5" s="434" customFormat="1" ht="12" customHeight="1">
      <c r="A9" s="15" t="s">
        <v>271</v>
      </c>
      <c r="B9" s="435" t="s">
        <v>562</v>
      </c>
      <c r="C9" s="418">
        <v>1500000</v>
      </c>
      <c r="D9" s="418">
        <v>1500000</v>
      </c>
      <c r="E9" s="418">
        <v>1500000</v>
      </c>
    </row>
    <row r="10" spans="1:5" s="434" customFormat="1" ht="12" customHeight="1">
      <c r="A10" s="14" t="s">
        <v>272</v>
      </c>
      <c r="B10" s="436" t="s">
        <v>563</v>
      </c>
      <c r="C10" s="417">
        <v>550000</v>
      </c>
      <c r="D10" s="417">
        <v>550000</v>
      </c>
      <c r="E10" s="417">
        <v>550000</v>
      </c>
    </row>
    <row r="11" spans="1:5" s="434" customFormat="1" ht="12" customHeight="1">
      <c r="A11" s="14" t="s">
        <v>273</v>
      </c>
      <c r="B11" s="436" t="s">
        <v>564</v>
      </c>
      <c r="C11" s="417">
        <v>3000000</v>
      </c>
      <c r="D11" s="417">
        <v>3000000</v>
      </c>
      <c r="E11" s="417">
        <v>3000000</v>
      </c>
    </row>
    <row r="12" spans="1:5" s="434" customFormat="1" ht="12" customHeight="1">
      <c r="A12" s="14" t="s">
        <v>274</v>
      </c>
      <c r="B12" s="436" t="s">
        <v>565</v>
      </c>
      <c r="C12" s="417">
        <v>10000</v>
      </c>
      <c r="D12" s="417">
        <v>10000</v>
      </c>
      <c r="E12" s="417">
        <v>10000</v>
      </c>
    </row>
    <row r="13" spans="1:5" s="434" customFormat="1" ht="12" customHeight="1">
      <c r="A13" s="14" t="s">
        <v>559</v>
      </c>
      <c r="B13" s="436" t="s">
        <v>275</v>
      </c>
      <c r="C13" s="417">
        <v>1300000</v>
      </c>
      <c r="D13" s="417">
        <v>1300000</v>
      </c>
      <c r="E13" s="417">
        <v>1300000</v>
      </c>
    </row>
    <row r="14" spans="1:5" s="434" customFormat="1" ht="12" customHeight="1">
      <c r="A14" s="14" t="s">
        <v>560</v>
      </c>
      <c r="B14" s="436" t="s">
        <v>276</v>
      </c>
      <c r="C14" s="417"/>
      <c r="D14" s="417"/>
      <c r="E14" s="417"/>
    </row>
    <row r="15" spans="1:5" s="434" customFormat="1" ht="12" customHeight="1" thickBot="1">
      <c r="A15" s="16" t="s">
        <v>561</v>
      </c>
      <c r="B15" s="437" t="s">
        <v>277</v>
      </c>
      <c r="C15" s="419">
        <v>100000</v>
      </c>
      <c r="D15" s="419">
        <v>100000</v>
      </c>
      <c r="E15" s="419">
        <v>100000</v>
      </c>
    </row>
    <row r="16" spans="1:5" s="434" customFormat="1" ht="12" customHeight="1" thickBot="1">
      <c r="A16" s="20" t="s">
        <v>23</v>
      </c>
      <c r="B16" s="21" t="s">
        <v>541</v>
      </c>
      <c r="C16" s="483">
        <v>6300000</v>
      </c>
      <c r="D16" s="483">
        <v>6500000</v>
      </c>
      <c r="E16" s="484">
        <v>6500000</v>
      </c>
    </row>
    <row r="17" spans="1:5" s="434" customFormat="1" ht="12" customHeight="1" thickBot="1">
      <c r="A17" s="20" t="s">
        <v>24</v>
      </c>
      <c r="B17" s="21" t="s">
        <v>10</v>
      </c>
      <c r="C17" s="483"/>
      <c r="D17" s="483"/>
      <c r="E17" s="484"/>
    </row>
    <row r="18" spans="1:5" s="434" customFormat="1" ht="12" customHeight="1" thickBot="1">
      <c r="A18" s="20" t="s">
        <v>180</v>
      </c>
      <c r="B18" s="21" t="s">
        <v>540</v>
      </c>
      <c r="C18" s="483"/>
      <c r="D18" s="483"/>
      <c r="E18" s="484"/>
    </row>
    <row r="19" spans="1:5" s="434" customFormat="1" ht="12" customHeight="1" thickBot="1">
      <c r="A19" s="20" t="s">
        <v>26</v>
      </c>
      <c r="B19" s="306" t="s">
        <v>539</v>
      </c>
      <c r="C19" s="483"/>
      <c r="D19" s="483"/>
      <c r="E19" s="484"/>
    </row>
    <row r="20" spans="1:5" s="434" customFormat="1" ht="12" customHeight="1" thickBot="1">
      <c r="A20" s="20" t="s">
        <v>27</v>
      </c>
      <c r="B20" s="21" t="s">
        <v>310</v>
      </c>
      <c r="C20" s="423">
        <f>+C5+C6+C7+C8+C16+C17+C18+C19</f>
        <v>39460000</v>
      </c>
      <c r="D20" s="423">
        <f>+D5+D6+D7+D8+D16+D17+D18+D19</f>
        <v>40160000</v>
      </c>
      <c r="E20" s="317">
        <f>+E5+E6+E7+E8+E16+E17+E18+E19</f>
        <v>40660000</v>
      </c>
    </row>
    <row r="21" spans="1:5" s="434" customFormat="1" ht="12" customHeight="1" thickBot="1">
      <c r="A21" s="20" t="s">
        <v>28</v>
      </c>
      <c r="B21" s="21" t="s">
        <v>542</v>
      </c>
      <c r="C21" s="528">
        <v>22000000</v>
      </c>
      <c r="D21" s="528">
        <v>23000000</v>
      </c>
      <c r="E21" s="529">
        <v>24000000</v>
      </c>
    </row>
    <row r="22" spans="1:5" s="434" customFormat="1" ht="12" customHeight="1" thickBot="1">
      <c r="A22" s="20" t="s">
        <v>29</v>
      </c>
      <c r="B22" s="21" t="s">
        <v>543</v>
      </c>
      <c r="C22" s="423">
        <f>+C20+C21</f>
        <v>61460000</v>
      </c>
      <c r="D22" s="423">
        <f>+D20+D21</f>
        <v>63160000</v>
      </c>
      <c r="E22" s="465">
        <f>+E20+E21</f>
        <v>64660000</v>
      </c>
    </row>
    <row r="23" spans="1:5" s="434" customFormat="1" ht="12" customHeight="1">
      <c r="A23" s="385"/>
      <c r="B23" s="386"/>
      <c r="C23" s="387"/>
      <c r="D23" s="525"/>
      <c r="E23" s="526"/>
    </row>
    <row r="24" spans="1:5" s="434" customFormat="1" ht="12" customHeight="1">
      <c r="A24" s="610" t="s">
        <v>48</v>
      </c>
      <c r="B24" s="610"/>
      <c r="C24" s="610"/>
      <c r="D24" s="610"/>
      <c r="E24" s="610"/>
    </row>
    <row r="25" spans="1:5" s="434" customFormat="1" ht="12" customHeight="1" thickBot="1">
      <c r="A25" s="614" t="s">
        <v>153</v>
      </c>
      <c r="B25" s="614"/>
      <c r="C25" s="400"/>
      <c r="D25" s="146"/>
      <c r="E25" s="321" t="str">
        <f>E2</f>
        <v>Forintban!</v>
      </c>
    </row>
    <row r="26" spans="1:6" s="434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6" t="str">
        <f>+E3</f>
        <v>2021. évi</v>
      </c>
      <c r="F26" s="527"/>
    </row>
    <row r="27" spans="1:6" s="434" customFormat="1" ht="12" customHeight="1" thickBot="1">
      <c r="A27" s="428" t="s">
        <v>498</v>
      </c>
      <c r="B27" s="429" t="s">
        <v>499</v>
      </c>
      <c r="C27" s="429" t="s">
        <v>500</v>
      </c>
      <c r="D27" s="429" t="s">
        <v>502</v>
      </c>
      <c r="E27" s="521" t="s">
        <v>501</v>
      </c>
      <c r="F27" s="527"/>
    </row>
    <row r="28" spans="1:6" s="434" customFormat="1" ht="15" customHeight="1" thickBot="1">
      <c r="A28" s="20" t="s">
        <v>19</v>
      </c>
      <c r="B28" s="27" t="s">
        <v>544</v>
      </c>
      <c r="C28" s="483">
        <f>C22-C30</f>
        <v>55260000</v>
      </c>
      <c r="D28" s="483">
        <f>D22-D30</f>
        <v>56460000</v>
      </c>
      <c r="E28" s="483">
        <f>E22-E30</f>
        <v>57460000</v>
      </c>
      <c r="F28" s="527"/>
    </row>
    <row r="29" spans="1:5" ht="12" customHeight="1" thickBot="1">
      <c r="A29" s="500" t="s">
        <v>20</v>
      </c>
      <c r="B29" s="522" t="s">
        <v>549</v>
      </c>
      <c r="C29" s="523">
        <f>+C30+C31+C32</f>
        <v>6200000</v>
      </c>
      <c r="D29" s="523">
        <f>+D30+D31+D32</f>
        <v>6700000</v>
      </c>
      <c r="E29" s="524">
        <f>+E30+E31+E32</f>
        <v>7200000</v>
      </c>
    </row>
    <row r="30" spans="1:5" ht="12" customHeight="1">
      <c r="A30" s="15" t="s">
        <v>105</v>
      </c>
      <c r="B30" s="8" t="s">
        <v>232</v>
      </c>
      <c r="C30" s="418">
        <v>6200000</v>
      </c>
      <c r="D30" s="418">
        <v>6700000</v>
      </c>
      <c r="E30" s="418">
        <v>7200000</v>
      </c>
    </row>
    <row r="31" spans="1:5" ht="12" customHeight="1">
      <c r="A31" s="15" t="s">
        <v>106</v>
      </c>
      <c r="B31" s="12" t="s">
        <v>187</v>
      </c>
      <c r="C31" s="417"/>
      <c r="D31" s="417"/>
      <c r="E31" s="279"/>
    </row>
    <row r="32" spans="1:5" ht="12" customHeight="1" thickBot="1">
      <c r="A32" s="15" t="s">
        <v>107</v>
      </c>
      <c r="B32" s="308" t="s">
        <v>234</v>
      </c>
      <c r="C32" s="417"/>
      <c r="D32" s="417"/>
      <c r="E32" s="279"/>
    </row>
    <row r="33" spans="1:5" ht="12" customHeight="1" thickBot="1">
      <c r="A33" s="20" t="s">
        <v>21</v>
      </c>
      <c r="B33" s="130" t="s">
        <v>453</v>
      </c>
      <c r="C33" s="416">
        <f>+C28+C29</f>
        <v>61460000</v>
      </c>
      <c r="D33" s="416">
        <f>+D28+D29</f>
        <v>63160000</v>
      </c>
      <c r="E33" s="278">
        <f>+E28+E29</f>
        <v>64660000</v>
      </c>
    </row>
    <row r="34" spans="1:6" ht="15" customHeight="1" thickBot="1">
      <c r="A34" s="20" t="s">
        <v>22</v>
      </c>
      <c r="B34" s="130" t="s">
        <v>545</v>
      </c>
      <c r="C34" s="530"/>
      <c r="D34" s="530"/>
      <c r="E34" s="531"/>
      <c r="F34" s="447"/>
    </row>
    <row r="35" spans="1:5" s="434" customFormat="1" ht="12.75" customHeight="1" thickBot="1">
      <c r="A35" s="309" t="s">
        <v>23</v>
      </c>
      <c r="B35" s="398" t="s">
        <v>546</v>
      </c>
      <c r="C35" s="520">
        <f>+C33+C34</f>
        <v>61460000</v>
      </c>
      <c r="D35" s="520">
        <f>+D33+D34</f>
        <v>63160000</v>
      </c>
      <c r="E35" s="514">
        <f>+E33+E34</f>
        <v>64660000</v>
      </c>
    </row>
    <row r="36" ht="15.75">
      <c r="C36" s="399"/>
    </row>
    <row r="37" ht="15.75">
      <c r="C37" s="399"/>
    </row>
    <row r="38" ht="15.75">
      <c r="C38" s="399"/>
    </row>
    <row r="39" ht="16.5" customHeight="1">
      <c r="C39" s="399"/>
    </row>
    <row r="40" ht="15.75">
      <c r="C40" s="399"/>
    </row>
    <row r="41" ht="15.75">
      <c r="C41" s="399"/>
    </row>
    <row r="42" spans="6:7" s="399" customFormat="1" ht="15.75">
      <c r="F42" s="432"/>
      <c r="G42" s="432"/>
    </row>
    <row r="43" spans="6:7" s="399" customFormat="1" ht="15.75">
      <c r="F43" s="432"/>
      <c r="G43" s="432"/>
    </row>
    <row r="44" spans="6:7" s="399" customFormat="1" ht="15.75">
      <c r="F44" s="432"/>
      <c r="G44" s="432"/>
    </row>
    <row r="45" spans="6:7" s="399" customFormat="1" ht="15.75">
      <c r="F45" s="432"/>
      <c r="G45" s="432"/>
    </row>
    <row r="46" spans="6:7" s="399" customFormat="1" ht="15.75">
      <c r="F46" s="432"/>
      <c r="G46" s="432"/>
    </row>
    <row r="47" spans="6:7" s="399" customFormat="1" ht="15.75">
      <c r="F47" s="432"/>
      <c r="G47" s="432"/>
    </row>
    <row r="48" spans="6:7" s="399" customFormat="1" ht="15.75">
      <c r="F48" s="432"/>
      <c r="G48" s="432"/>
    </row>
  </sheetData>
  <sheetProtection sheet="1" formatCells="0" formatColumns="0" formatRows="0" insertColumns="0" insertRows="0" insertHyperlinks="0" deleteColumns="0" deleteRows="0" autoFilter="0" pivotTables="0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CE,Félkövér"&amp;12Siójut Község Önkormányzat
2018. ÉVI KÖLTSÉGVETÉSI ÉVET KÖVETŐ 3 ÉV TERVEZETT BEVÉTELEI, KIADÁSAI&amp;R&amp;"Times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C2" sqref="C2:E2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12.625" style="400" customWidth="1"/>
    <col min="4" max="4" width="10.625" style="432" customWidth="1"/>
    <col min="5" max="5" width="11.375" style="432" customWidth="1"/>
    <col min="6" max="16384" width="9.375" style="432" customWidth="1"/>
  </cols>
  <sheetData>
    <row r="1" spans="1:5" ht="15.75" customHeight="1">
      <c r="A1" s="610" t="s">
        <v>16</v>
      </c>
      <c r="B1" s="610"/>
      <c r="C1" s="610"/>
      <c r="D1" s="610"/>
      <c r="E1" s="610"/>
    </row>
    <row r="2" spans="1:5" ht="15.75" customHeight="1" thickBot="1">
      <c r="A2" s="613" t="s">
        <v>152</v>
      </c>
      <c r="B2" s="613"/>
      <c r="C2" s="611" t="str">
        <f>'1.1.sz.mell '!C2</f>
        <v>Forintban!</v>
      </c>
      <c r="D2" s="611"/>
      <c r="E2" s="611"/>
    </row>
    <row r="3" spans="1:5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  <c r="D3" s="40" t="str">
        <f>'1.1.sz.mell '!D91</f>
        <v>2.sz módosítás</v>
      </c>
      <c r="E3" s="40" t="str">
        <f>'1.sz.mell '!E91</f>
        <v>2018 évi módosított előirányzat</v>
      </c>
    </row>
    <row r="4" spans="1:5" s="433" customFormat="1" ht="12" customHeight="1" thickBot="1">
      <c r="A4" s="428"/>
      <c r="B4" s="429" t="s">
        <v>498</v>
      </c>
      <c r="C4" s="430" t="s">
        <v>499</v>
      </c>
      <c r="D4" s="430" t="str">
        <f>'1.1.sz.mell '!D92</f>
        <v>C</v>
      </c>
      <c r="E4" s="430" t="str">
        <f>'1.1.sz.mell '!E92</f>
        <v>B+C=D</v>
      </c>
    </row>
    <row r="5" spans="1:5" s="434" customFormat="1" ht="12" customHeight="1" thickBot="1">
      <c r="A5" s="20" t="s">
        <v>19</v>
      </c>
      <c r="B5" s="21" t="s">
        <v>255</v>
      </c>
      <c r="C5" s="311">
        <f>+C6+C7+C8+C9+C10+C11</f>
        <v>0</v>
      </c>
      <c r="D5" s="311">
        <f>+D6+D7+D8+D9+D10+D11</f>
        <v>0</v>
      </c>
      <c r="E5" s="311">
        <f>+E6+E7+E8+E9+E10+E11</f>
        <v>0</v>
      </c>
    </row>
    <row r="6" spans="1:5" s="434" customFormat="1" ht="12" customHeight="1">
      <c r="A6" s="15" t="s">
        <v>99</v>
      </c>
      <c r="B6" s="435" t="s">
        <v>256</v>
      </c>
      <c r="C6" s="314"/>
      <c r="D6" s="314"/>
      <c r="E6" s="314"/>
    </row>
    <row r="7" spans="1:5" s="434" customFormat="1" ht="12" customHeight="1">
      <c r="A7" s="14" t="s">
        <v>100</v>
      </c>
      <c r="B7" s="436" t="s">
        <v>257</v>
      </c>
      <c r="C7" s="313"/>
      <c r="D7" s="313"/>
      <c r="E7" s="313"/>
    </row>
    <row r="8" spans="1:5" s="434" customFormat="1" ht="12" customHeight="1">
      <c r="A8" s="14" t="s">
        <v>101</v>
      </c>
      <c r="B8" s="436" t="s">
        <v>557</v>
      </c>
      <c r="C8" s="313"/>
      <c r="D8" s="313"/>
      <c r="E8" s="313"/>
    </row>
    <row r="9" spans="1:5" s="434" customFormat="1" ht="12" customHeight="1">
      <c r="A9" s="14" t="s">
        <v>102</v>
      </c>
      <c r="B9" s="436" t="s">
        <v>259</v>
      </c>
      <c r="C9" s="313"/>
      <c r="D9" s="313"/>
      <c r="E9" s="313"/>
    </row>
    <row r="10" spans="1:5" s="434" customFormat="1" ht="12" customHeight="1">
      <c r="A10" s="14" t="s">
        <v>148</v>
      </c>
      <c r="B10" s="307" t="s">
        <v>437</v>
      </c>
      <c r="C10" s="313"/>
      <c r="D10" s="313"/>
      <c r="E10" s="313"/>
    </row>
    <row r="11" spans="1:5" s="434" customFormat="1" ht="12" customHeight="1" thickBot="1">
      <c r="A11" s="16" t="s">
        <v>103</v>
      </c>
      <c r="B11" s="308" t="s">
        <v>438</v>
      </c>
      <c r="C11" s="313"/>
      <c r="D11" s="313"/>
      <c r="E11" s="313"/>
    </row>
    <row r="12" spans="1:5" s="434" customFormat="1" ht="12" customHeight="1" thickBot="1">
      <c r="A12" s="20" t="s">
        <v>20</v>
      </c>
      <c r="B12" s="306" t="s">
        <v>260</v>
      </c>
      <c r="C12" s="311">
        <f>+C13+C14+C15+C16+C17</f>
        <v>0</v>
      </c>
      <c r="D12" s="311">
        <f>+D13+D14+D15+D16+D17</f>
        <v>0</v>
      </c>
      <c r="E12" s="311">
        <f>+E13+E14+E15+E16+E17</f>
        <v>0</v>
      </c>
    </row>
    <row r="13" spans="1:5" s="434" customFormat="1" ht="12" customHeight="1">
      <c r="A13" s="15" t="s">
        <v>105</v>
      </c>
      <c r="B13" s="435" t="s">
        <v>261</v>
      </c>
      <c r="C13" s="314"/>
      <c r="D13" s="314"/>
      <c r="E13" s="314"/>
    </row>
    <row r="14" spans="1:5" s="434" customFormat="1" ht="12" customHeight="1">
      <c r="A14" s="14" t="s">
        <v>106</v>
      </c>
      <c r="B14" s="436" t="s">
        <v>262</v>
      </c>
      <c r="C14" s="313"/>
      <c r="D14" s="313"/>
      <c r="E14" s="313"/>
    </row>
    <row r="15" spans="1:5" s="434" customFormat="1" ht="12" customHeight="1">
      <c r="A15" s="14" t="s">
        <v>107</v>
      </c>
      <c r="B15" s="436" t="s">
        <v>427</v>
      </c>
      <c r="C15" s="313"/>
      <c r="D15" s="313"/>
      <c r="E15" s="313"/>
    </row>
    <row r="16" spans="1:5" s="434" customFormat="1" ht="12" customHeight="1">
      <c r="A16" s="14" t="s">
        <v>108</v>
      </c>
      <c r="B16" s="436" t="s">
        <v>428</v>
      </c>
      <c r="C16" s="313"/>
      <c r="D16" s="313"/>
      <c r="E16" s="313"/>
    </row>
    <row r="17" spans="1:5" s="434" customFormat="1" ht="12" customHeight="1">
      <c r="A17" s="14" t="s">
        <v>109</v>
      </c>
      <c r="B17" s="436" t="s">
        <v>582</v>
      </c>
      <c r="C17" s="313"/>
      <c r="D17" s="313"/>
      <c r="E17" s="313"/>
    </row>
    <row r="18" spans="1:5" s="434" customFormat="1" ht="12" customHeight="1" thickBot="1">
      <c r="A18" s="16" t="s">
        <v>117</v>
      </c>
      <c r="B18" s="308" t="s">
        <v>264</v>
      </c>
      <c r="C18" s="315"/>
      <c r="D18" s="315"/>
      <c r="E18" s="315"/>
    </row>
    <row r="19" spans="1:5" s="434" customFormat="1" ht="12" customHeight="1" thickBot="1">
      <c r="A19" s="20" t="s">
        <v>21</v>
      </c>
      <c r="B19" s="21" t="s">
        <v>265</v>
      </c>
      <c r="C19" s="311">
        <f>+C20+C21+C22+C23+C24</f>
        <v>0</v>
      </c>
      <c r="D19" s="311">
        <f>+D20+D21+D22+D23+D24</f>
        <v>0</v>
      </c>
      <c r="E19" s="311">
        <f>+E20+E21+E22+E23+E24</f>
        <v>0</v>
      </c>
    </row>
    <row r="20" spans="1:5" s="434" customFormat="1" ht="12" customHeight="1">
      <c r="A20" s="15" t="s">
        <v>88</v>
      </c>
      <c r="B20" s="435" t="s">
        <v>266</v>
      </c>
      <c r="C20" s="314"/>
      <c r="D20" s="314"/>
      <c r="E20" s="314"/>
    </row>
    <row r="21" spans="1:5" s="434" customFormat="1" ht="12" customHeight="1">
      <c r="A21" s="14" t="s">
        <v>89</v>
      </c>
      <c r="B21" s="436" t="s">
        <v>267</v>
      </c>
      <c r="C21" s="313"/>
      <c r="D21" s="313"/>
      <c r="E21" s="313"/>
    </row>
    <row r="22" spans="1:5" s="434" customFormat="1" ht="12" customHeight="1">
      <c r="A22" s="14" t="s">
        <v>90</v>
      </c>
      <c r="B22" s="436" t="s">
        <v>429</v>
      </c>
      <c r="C22" s="313"/>
      <c r="D22" s="313"/>
      <c r="E22" s="313"/>
    </row>
    <row r="23" spans="1:5" s="434" customFormat="1" ht="12" customHeight="1">
      <c r="A23" s="14" t="s">
        <v>91</v>
      </c>
      <c r="B23" s="436" t="s">
        <v>430</v>
      </c>
      <c r="C23" s="313"/>
      <c r="D23" s="313"/>
      <c r="E23" s="313"/>
    </row>
    <row r="24" spans="1:5" s="434" customFormat="1" ht="12" customHeight="1">
      <c r="A24" s="14" t="s">
        <v>171</v>
      </c>
      <c r="B24" s="436" t="s">
        <v>268</v>
      </c>
      <c r="C24" s="313"/>
      <c r="D24" s="313"/>
      <c r="E24" s="313"/>
    </row>
    <row r="25" spans="1:5" s="434" customFormat="1" ht="12" customHeight="1" thickBot="1">
      <c r="A25" s="16" t="s">
        <v>172</v>
      </c>
      <c r="B25" s="437" t="s">
        <v>269</v>
      </c>
      <c r="C25" s="315"/>
      <c r="D25" s="315"/>
      <c r="E25" s="315"/>
    </row>
    <row r="26" spans="1:5" s="434" customFormat="1" ht="12" customHeight="1" thickBot="1">
      <c r="A26" s="20" t="s">
        <v>173</v>
      </c>
      <c r="B26" s="21" t="s">
        <v>558</v>
      </c>
      <c r="C26" s="317">
        <f>SUM(C27:C33)</f>
        <v>0</v>
      </c>
      <c r="D26" s="317">
        <f>SUM(D27:D33)</f>
        <v>0</v>
      </c>
      <c r="E26" s="317">
        <f>SUM(E27:E33)</f>
        <v>0</v>
      </c>
    </row>
    <row r="27" spans="1:5" s="434" customFormat="1" ht="12" customHeight="1">
      <c r="A27" s="15" t="s">
        <v>271</v>
      </c>
      <c r="B27" s="435" t="s">
        <v>562</v>
      </c>
      <c r="C27" s="314"/>
      <c r="D27" s="314"/>
      <c r="E27" s="314"/>
    </row>
    <row r="28" spans="1:5" s="434" customFormat="1" ht="12" customHeight="1">
      <c r="A28" s="14" t="s">
        <v>272</v>
      </c>
      <c r="B28" s="436" t="s">
        <v>563</v>
      </c>
      <c r="C28" s="313"/>
      <c r="D28" s="313"/>
      <c r="E28" s="313"/>
    </row>
    <row r="29" spans="1:5" s="434" customFormat="1" ht="12" customHeight="1">
      <c r="A29" s="14" t="s">
        <v>273</v>
      </c>
      <c r="B29" s="436" t="s">
        <v>564</v>
      </c>
      <c r="C29" s="313"/>
      <c r="D29" s="313"/>
      <c r="E29" s="313"/>
    </row>
    <row r="30" spans="1:5" s="434" customFormat="1" ht="12" customHeight="1">
      <c r="A30" s="14" t="s">
        <v>274</v>
      </c>
      <c r="B30" s="436" t="s">
        <v>565</v>
      </c>
      <c r="C30" s="313"/>
      <c r="D30" s="313"/>
      <c r="E30" s="313"/>
    </row>
    <row r="31" spans="1:5" s="434" customFormat="1" ht="12" customHeight="1">
      <c r="A31" s="14" t="s">
        <v>559</v>
      </c>
      <c r="B31" s="436" t="s">
        <v>275</v>
      </c>
      <c r="C31" s="313"/>
      <c r="D31" s="313"/>
      <c r="E31" s="313"/>
    </row>
    <row r="32" spans="1:5" s="434" customFormat="1" ht="12" customHeight="1">
      <c r="A32" s="14" t="s">
        <v>560</v>
      </c>
      <c r="B32" s="436" t="s">
        <v>276</v>
      </c>
      <c r="C32" s="313"/>
      <c r="D32" s="313"/>
      <c r="E32" s="313"/>
    </row>
    <row r="33" spans="1:5" s="434" customFormat="1" ht="12" customHeight="1" thickBot="1">
      <c r="A33" s="16" t="s">
        <v>561</v>
      </c>
      <c r="B33" s="532" t="s">
        <v>277</v>
      </c>
      <c r="C33" s="315"/>
      <c r="D33" s="315"/>
      <c r="E33" s="315"/>
    </row>
    <row r="34" spans="1:5" s="434" customFormat="1" ht="12" customHeight="1" thickBot="1">
      <c r="A34" s="20" t="s">
        <v>23</v>
      </c>
      <c r="B34" s="21" t="s">
        <v>439</v>
      </c>
      <c r="C34" s="311">
        <f>SUM(C35:C45)</f>
        <v>0</v>
      </c>
      <c r="D34" s="311">
        <f>SUM(D35:D45)</f>
        <v>0</v>
      </c>
      <c r="E34" s="311">
        <f>SUM(E35:E45)</f>
        <v>0</v>
      </c>
    </row>
    <row r="35" spans="1:5" s="434" customFormat="1" ht="12" customHeight="1">
      <c r="A35" s="15" t="s">
        <v>92</v>
      </c>
      <c r="B35" s="435" t="s">
        <v>280</v>
      </c>
      <c r="C35" s="314"/>
      <c r="D35" s="314"/>
      <c r="E35" s="314"/>
    </row>
    <row r="36" spans="1:5" s="434" customFormat="1" ht="12" customHeight="1">
      <c r="A36" s="14" t="s">
        <v>93</v>
      </c>
      <c r="B36" s="436" t="s">
        <v>281</v>
      </c>
      <c r="C36" s="313"/>
      <c r="D36" s="313"/>
      <c r="E36" s="313"/>
    </row>
    <row r="37" spans="1:5" s="434" customFormat="1" ht="12" customHeight="1">
      <c r="A37" s="14" t="s">
        <v>94</v>
      </c>
      <c r="B37" s="436" t="s">
        <v>282</v>
      </c>
      <c r="C37" s="313"/>
      <c r="D37" s="313"/>
      <c r="E37" s="313"/>
    </row>
    <row r="38" spans="1:5" s="434" customFormat="1" ht="12" customHeight="1">
      <c r="A38" s="14" t="s">
        <v>175</v>
      </c>
      <c r="B38" s="436" t="s">
        <v>283</v>
      </c>
      <c r="C38" s="313"/>
      <c r="D38" s="313"/>
      <c r="E38" s="313"/>
    </row>
    <row r="39" spans="1:5" s="434" customFormat="1" ht="12" customHeight="1">
      <c r="A39" s="14" t="s">
        <v>176</v>
      </c>
      <c r="B39" s="436" t="s">
        <v>284</v>
      </c>
      <c r="C39" s="313"/>
      <c r="D39" s="313"/>
      <c r="E39" s="313"/>
    </row>
    <row r="40" spans="1:5" s="434" customFormat="1" ht="12" customHeight="1">
      <c r="A40" s="14" t="s">
        <v>177</v>
      </c>
      <c r="B40" s="436" t="s">
        <v>285</v>
      </c>
      <c r="C40" s="313"/>
      <c r="D40" s="313"/>
      <c r="E40" s="313"/>
    </row>
    <row r="41" spans="1:5" s="434" customFormat="1" ht="12" customHeight="1">
      <c r="A41" s="14" t="s">
        <v>178</v>
      </c>
      <c r="B41" s="436" t="s">
        <v>286</v>
      </c>
      <c r="C41" s="313"/>
      <c r="D41" s="313"/>
      <c r="E41" s="313"/>
    </row>
    <row r="42" spans="1:5" s="434" customFormat="1" ht="12" customHeight="1">
      <c r="A42" s="14" t="s">
        <v>179</v>
      </c>
      <c r="B42" s="436" t="s">
        <v>566</v>
      </c>
      <c r="C42" s="313"/>
      <c r="D42" s="313"/>
      <c r="E42" s="313"/>
    </row>
    <row r="43" spans="1:5" s="434" customFormat="1" ht="12" customHeight="1">
      <c r="A43" s="14" t="s">
        <v>278</v>
      </c>
      <c r="B43" s="436" t="s">
        <v>288</v>
      </c>
      <c r="C43" s="316"/>
      <c r="D43" s="316"/>
      <c r="E43" s="316"/>
    </row>
    <row r="44" spans="1:5" s="434" customFormat="1" ht="12" customHeight="1">
      <c r="A44" s="16" t="s">
        <v>279</v>
      </c>
      <c r="B44" s="437" t="s">
        <v>441</v>
      </c>
      <c r="C44" s="422"/>
      <c r="D44" s="422"/>
      <c r="E44" s="422"/>
    </row>
    <row r="45" spans="1:5" s="434" customFormat="1" ht="12" customHeight="1" thickBot="1">
      <c r="A45" s="16" t="s">
        <v>440</v>
      </c>
      <c r="B45" s="308" t="s">
        <v>289</v>
      </c>
      <c r="C45" s="422"/>
      <c r="D45" s="422"/>
      <c r="E45" s="422"/>
    </row>
    <row r="46" spans="1:5" s="434" customFormat="1" ht="12" customHeight="1" thickBot="1">
      <c r="A46" s="20" t="s">
        <v>24</v>
      </c>
      <c r="B46" s="21" t="s">
        <v>290</v>
      </c>
      <c r="C46" s="311">
        <f>SUM(C47:C51)</f>
        <v>0</v>
      </c>
      <c r="D46" s="311">
        <f>SUM(D47:D51)</f>
        <v>0</v>
      </c>
      <c r="E46" s="311">
        <f>SUM(E47:E51)</f>
        <v>0</v>
      </c>
    </row>
    <row r="47" spans="1:5" s="434" customFormat="1" ht="12" customHeight="1">
      <c r="A47" s="15" t="s">
        <v>95</v>
      </c>
      <c r="B47" s="435" t="s">
        <v>294</v>
      </c>
      <c r="C47" s="478"/>
      <c r="D47" s="478"/>
      <c r="E47" s="478"/>
    </row>
    <row r="48" spans="1:5" s="434" customFormat="1" ht="12" customHeight="1">
      <c r="A48" s="14" t="s">
        <v>96</v>
      </c>
      <c r="B48" s="436" t="s">
        <v>295</v>
      </c>
      <c r="C48" s="316"/>
      <c r="D48" s="316"/>
      <c r="E48" s="316"/>
    </row>
    <row r="49" spans="1:5" s="434" customFormat="1" ht="12" customHeight="1">
      <c r="A49" s="14" t="s">
        <v>291</v>
      </c>
      <c r="B49" s="436" t="s">
        <v>296</v>
      </c>
      <c r="C49" s="316"/>
      <c r="D49" s="316"/>
      <c r="E49" s="316"/>
    </row>
    <row r="50" spans="1:5" s="434" customFormat="1" ht="12" customHeight="1">
      <c r="A50" s="14" t="s">
        <v>292</v>
      </c>
      <c r="B50" s="436" t="s">
        <v>297</v>
      </c>
      <c r="C50" s="316"/>
      <c r="D50" s="316"/>
      <c r="E50" s="316"/>
    </row>
    <row r="51" spans="1:5" s="434" customFormat="1" ht="12" customHeight="1" thickBot="1">
      <c r="A51" s="16" t="s">
        <v>293</v>
      </c>
      <c r="B51" s="308" t="s">
        <v>298</v>
      </c>
      <c r="C51" s="422"/>
      <c r="D51" s="422"/>
      <c r="E51" s="422"/>
    </row>
    <row r="52" spans="1:5" s="434" customFormat="1" ht="12" customHeight="1" thickBot="1">
      <c r="A52" s="20" t="s">
        <v>180</v>
      </c>
      <c r="B52" s="21" t="s">
        <v>299</v>
      </c>
      <c r="C52" s="311">
        <f>SUM(C53:C55)</f>
        <v>0</v>
      </c>
      <c r="D52" s="311">
        <f>SUM(D53:D55)</f>
        <v>0</v>
      </c>
      <c r="E52" s="311">
        <f>SUM(E53:E55)</f>
        <v>0</v>
      </c>
    </row>
    <row r="53" spans="1:5" s="434" customFormat="1" ht="12" customHeight="1">
      <c r="A53" s="15" t="s">
        <v>97</v>
      </c>
      <c r="B53" s="435" t="s">
        <v>300</v>
      </c>
      <c r="C53" s="314"/>
      <c r="D53" s="314"/>
      <c r="E53" s="314"/>
    </row>
    <row r="54" spans="1:5" s="434" customFormat="1" ht="12" customHeight="1">
      <c r="A54" s="14" t="s">
        <v>98</v>
      </c>
      <c r="B54" s="436" t="s">
        <v>431</v>
      </c>
      <c r="C54" s="313"/>
      <c r="D54" s="313"/>
      <c r="E54" s="313"/>
    </row>
    <row r="55" spans="1:5" s="434" customFormat="1" ht="12" customHeight="1">
      <c r="A55" s="14" t="s">
        <v>303</v>
      </c>
      <c r="B55" s="436" t="s">
        <v>301</v>
      </c>
      <c r="C55" s="313"/>
      <c r="D55" s="313"/>
      <c r="E55" s="313"/>
    </row>
    <row r="56" spans="1:5" s="434" customFormat="1" ht="12" customHeight="1" thickBot="1">
      <c r="A56" s="16" t="s">
        <v>304</v>
      </c>
      <c r="B56" s="308" t="s">
        <v>302</v>
      </c>
      <c r="C56" s="315"/>
      <c r="D56" s="315"/>
      <c r="E56" s="315"/>
    </row>
    <row r="57" spans="1:5" s="434" customFormat="1" ht="12" customHeight="1" thickBot="1">
      <c r="A57" s="20" t="s">
        <v>26</v>
      </c>
      <c r="B57" s="306" t="s">
        <v>305</v>
      </c>
      <c r="C57" s="311">
        <f>SUM(C58:C60)</f>
        <v>0</v>
      </c>
      <c r="D57" s="311">
        <f>SUM(D58:D60)</f>
        <v>0</v>
      </c>
      <c r="E57" s="311">
        <f>SUM(E58:E60)</f>
        <v>0</v>
      </c>
    </row>
    <row r="58" spans="1:5" s="434" customFormat="1" ht="12" customHeight="1">
      <c r="A58" s="15" t="s">
        <v>181</v>
      </c>
      <c r="B58" s="435" t="s">
        <v>307</v>
      </c>
      <c r="C58" s="316"/>
      <c r="D58" s="316"/>
      <c r="E58" s="316"/>
    </row>
    <row r="59" spans="1:5" s="434" customFormat="1" ht="12" customHeight="1">
      <c r="A59" s="14" t="s">
        <v>182</v>
      </c>
      <c r="B59" s="436" t="s">
        <v>432</v>
      </c>
      <c r="C59" s="316"/>
      <c r="D59" s="316"/>
      <c r="E59" s="316"/>
    </row>
    <row r="60" spans="1:5" s="434" customFormat="1" ht="12" customHeight="1">
      <c r="A60" s="14" t="s">
        <v>233</v>
      </c>
      <c r="B60" s="436" t="s">
        <v>308</v>
      </c>
      <c r="C60" s="316"/>
      <c r="D60" s="316"/>
      <c r="E60" s="316"/>
    </row>
    <row r="61" spans="1:5" s="434" customFormat="1" ht="12" customHeight="1" thickBot="1">
      <c r="A61" s="16" t="s">
        <v>306</v>
      </c>
      <c r="B61" s="308" t="s">
        <v>309</v>
      </c>
      <c r="C61" s="316"/>
      <c r="D61" s="316"/>
      <c r="E61" s="316"/>
    </row>
    <row r="62" spans="1:5" s="434" customFormat="1" ht="12" customHeight="1" thickBot="1">
      <c r="A62" s="505" t="s">
        <v>481</v>
      </c>
      <c r="B62" s="21" t="s">
        <v>310</v>
      </c>
      <c r="C62" s="317">
        <f>+C5+C12+C19+C26+C34+C46+C52+C57</f>
        <v>0</v>
      </c>
      <c r="D62" s="317">
        <f>+D5+D12+D19+D26+D34+D46+D52+D57</f>
        <v>0</v>
      </c>
      <c r="E62" s="317">
        <f>+E5+E12+E19+E26+E34+E46+E52+E57</f>
        <v>0</v>
      </c>
    </row>
    <row r="63" spans="1:5" s="434" customFormat="1" ht="12" customHeight="1" thickBot="1">
      <c r="A63" s="481" t="s">
        <v>311</v>
      </c>
      <c r="B63" s="306" t="s">
        <v>312</v>
      </c>
      <c r="C63" s="311">
        <f>SUM(C64:C66)</f>
        <v>0</v>
      </c>
      <c r="D63" s="311">
        <f>SUM(D64:D66)</f>
        <v>0</v>
      </c>
      <c r="E63" s="311">
        <f>SUM(E64:E66)</f>
        <v>0</v>
      </c>
    </row>
    <row r="64" spans="1:5" s="434" customFormat="1" ht="12" customHeight="1">
      <c r="A64" s="15" t="s">
        <v>340</v>
      </c>
      <c r="B64" s="435" t="s">
        <v>313</v>
      </c>
      <c r="C64" s="316"/>
      <c r="D64" s="316"/>
      <c r="E64" s="316"/>
    </row>
    <row r="65" spans="1:5" s="434" customFormat="1" ht="12" customHeight="1">
      <c r="A65" s="14" t="s">
        <v>349</v>
      </c>
      <c r="B65" s="436" t="s">
        <v>314</v>
      </c>
      <c r="C65" s="316"/>
      <c r="D65" s="316"/>
      <c r="E65" s="316"/>
    </row>
    <row r="66" spans="1:5" s="434" customFormat="1" ht="12" customHeight="1" thickBot="1">
      <c r="A66" s="16" t="s">
        <v>350</v>
      </c>
      <c r="B66" s="499" t="s">
        <v>466</v>
      </c>
      <c r="C66" s="316"/>
      <c r="D66" s="316"/>
      <c r="E66" s="316"/>
    </row>
    <row r="67" spans="1:5" s="434" customFormat="1" ht="12" customHeight="1" thickBot="1">
      <c r="A67" s="481" t="s">
        <v>316</v>
      </c>
      <c r="B67" s="306" t="s">
        <v>317</v>
      </c>
      <c r="C67" s="311">
        <f>SUM(C68:C71)</f>
        <v>0</v>
      </c>
      <c r="D67" s="311">
        <f>SUM(D68:D71)</f>
        <v>0</v>
      </c>
      <c r="E67" s="311">
        <f>SUM(E68:E71)</f>
        <v>0</v>
      </c>
    </row>
    <row r="68" spans="1:5" s="434" customFormat="1" ht="12" customHeight="1">
      <c r="A68" s="15" t="s">
        <v>149</v>
      </c>
      <c r="B68" s="435" t="s">
        <v>318</v>
      </c>
      <c r="C68" s="316"/>
      <c r="D68" s="316"/>
      <c r="E68" s="316"/>
    </row>
    <row r="69" spans="1:5" s="434" customFormat="1" ht="12" customHeight="1">
      <c r="A69" s="14" t="s">
        <v>150</v>
      </c>
      <c r="B69" s="436" t="s">
        <v>579</v>
      </c>
      <c r="C69" s="316"/>
      <c r="D69" s="316"/>
      <c r="E69" s="316"/>
    </row>
    <row r="70" spans="1:5" s="434" customFormat="1" ht="12" customHeight="1">
      <c r="A70" s="14" t="s">
        <v>341</v>
      </c>
      <c r="B70" s="436" t="s">
        <v>319</v>
      </c>
      <c r="C70" s="316"/>
      <c r="D70" s="316"/>
      <c r="E70" s="316"/>
    </row>
    <row r="71" spans="1:5" s="434" customFormat="1" ht="12" customHeight="1" thickBot="1">
      <c r="A71" s="16" t="s">
        <v>342</v>
      </c>
      <c r="B71" s="308" t="s">
        <v>580</v>
      </c>
      <c r="C71" s="316"/>
      <c r="D71" s="316"/>
      <c r="E71" s="316"/>
    </row>
    <row r="72" spans="1:5" s="434" customFormat="1" ht="12" customHeight="1" thickBot="1">
      <c r="A72" s="481" t="s">
        <v>320</v>
      </c>
      <c r="B72" s="306" t="s">
        <v>321</v>
      </c>
      <c r="C72" s="311">
        <f>SUM(C73:C74)</f>
        <v>0</v>
      </c>
      <c r="D72" s="311">
        <f>SUM(D73:D74)</f>
        <v>0</v>
      </c>
      <c r="E72" s="311">
        <f>SUM(E73:E74)</f>
        <v>0</v>
      </c>
    </row>
    <row r="73" spans="1:5" s="434" customFormat="1" ht="12" customHeight="1">
      <c r="A73" s="15" t="s">
        <v>343</v>
      </c>
      <c r="B73" s="435" t="s">
        <v>322</v>
      </c>
      <c r="C73" s="316"/>
      <c r="D73" s="316"/>
      <c r="E73" s="316"/>
    </row>
    <row r="74" spans="1:5" s="434" customFormat="1" ht="12" customHeight="1" thickBot="1">
      <c r="A74" s="16" t="s">
        <v>344</v>
      </c>
      <c r="B74" s="308" t="s">
        <v>323</v>
      </c>
      <c r="C74" s="316"/>
      <c r="D74" s="316"/>
      <c r="E74" s="316"/>
    </row>
    <row r="75" spans="1:5" s="434" customFormat="1" ht="12" customHeight="1" thickBot="1">
      <c r="A75" s="481" t="s">
        <v>324</v>
      </c>
      <c r="B75" s="306" t="s">
        <v>325</v>
      </c>
      <c r="C75" s="311">
        <f>SUM(C76:C78)</f>
        <v>0</v>
      </c>
      <c r="D75" s="311">
        <f>SUM(D76:D78)</f>
        <v>0</v>
      </c>
      <c r="E75" s="311">
        <f>SUM(E76:E78)</f>
        <v>0</v>
      </c>
    </row>
    <row r="76" spans="1:5" s="434" customFormat="1" ht="12" customHeight="1">
      <c r="A76" s="15" t="s">
        <v>345</v>
      </c>
      <c r="B76" s="435" t="s">
        <v>326</v>
      </c>
      <c r="C76" s="316"/>
      <c r="D76" s="316"/>
      <c r="E76" s="316"/>
    </row>
    <row r="77" spans="1:5" s="434" customFormat="1" ht="12" customHeight="1">
      <c r="A77" s="14" t="s">
        <v>346</v>
      </c>
      <c r="B77" s="436" t="s">
        <v>327</v>
      </c>
      <c r="C77" s="316"/>
      <c r="D77" s="316"/>
      <c r="E77" s="316"/>
    </row>
    <row r="78" spans="1:5" s="434" customFormat="1" ht="12" customHeight="1" thickBot="1">
      <c r="A78" s="16" t="s">
        <v>347</v>
      </c>
      <c r="B78" s="308" t="s">
        <v>581</v>
      </c>
      <c r="C78" s="316"/>
      <c r="D78" s="316"/>
      <c r="E78" s="316"/>
    </row>
    <row r="79" spans="1:5" s="434" customFormat="1" ht="12" customHeight="1" thickBot="1">
      <c r="A79" s="481" t="s">
        <v>328</v>
      </c>
      <c r="B79" s="306" t="s">
        <v>348</v>
      </c>
      <c r="C79" s="311">
        <f>SUM(C80:C83)</f>
        <v>0</v>
      </c>
      <c r="D79" s="311">
        <f>SUM(D80:D83)</f>
        <v>0</v>
      </c>
      <c r="E79" s="311">
        <f>SUM(E80:E83)</f>
        <v>0</v>
      </c>
    </row>
    <row r="80" spans="1:5" s="434" customFormat="1" ht="12" customHeight="1">
      <c r="A80" s="439" t="s">
        <v>329</v>
      </c>
      <c r="B80" s="435" t="s">
        <v>330</v>
      </c>
      <c r="C80" s="316"/>
      <c r="D80" s="316"/>
      <c r="E80" s="316"/>
    </row>
    <row r="81" spans="1:5" s="434" customFormat="1" ht="12" customHeight="1">
      <c r="A81" s="440" t="s">
        <v>331</v>
      </c>
      <c r="B81" s="436" t="s">
        <v>332</v>
      </c>
      <c r="C81" s="316"/>
      <c r="D81" s="316"/>
      <c r="E81" s="316"/>
    </row>
    <row r="82" spans="1:5" s="434" customFormat="1" ht="12" customHeight="1">
      <c r="A82" s="440" t="s">
        <v>333</v>
      </c>
      <c r="B82" s="436" t="s">
        <v>334</v>
      </c>
      <c r="C82" s="316"/>
      <c r="D82" s="316"/>
      <c r="E82" s="316"/>
    </row>
    <row r="83" spans="1:5" s="434" customFormat="1" ht="12" customHeight="1" thickBot="1">
      <c r="A83" s="441" t="s">
        <v>335</v>
      </c>
      <c r="B83" s="308" t="s">
        <v>336</v>
      </c>
      <c r="C83" s="316"/>
      <c r="D83" s="316"/>
      <c r="E83" s="316"/>
    </row>
    <row r="84" spans="1:5" s="434" customFormat="1" ht="12" customHeight="1" thickBot="1">
      <c r="A84" s="481" t="s">
        <v>337</v>
      </c>
      <c r="B84" s="306" t="s">
        <v>480</v>
      </c>
      <c r="C84" s="479"/>
      <c r="D84" s="479"/>
      <c r="E84" s="479"/>
    </row>
    <row r="85" spans="1:5" s="434" customFormat="1" ht="13.5" customHeight="1" thickBot="1">
      <c r="A85" s="481" t="s">
        <v>339</v>
      </c>
      <c r="B85" s="306" t="s">
        <v>338</v>
      </c>
      <c r="C85" s="479"/>
      <c r="D85" s="479"/>
      <c r="E85" s="479"/>
    </row>
    <row r="86" spans="1:5" s="434" customFormat="1" ht="15.75" customHeight="1" thickBot="1">
      <c r="A86" s="481" t="s">
        <v>351</v>
      </c>
      <c r="B86" s="442" t="s">
        <v>483</v>
      </c>
      <c r="C86" s="317">
        <f>+C63+C67+C72+C75+C79+C85+C84</f>
        <v>0</v>
      </c>
      <c r="D86" s="317">
        <f>+D63+D67+D72+D75+D79+D85+D84</f>
        <v>0</v>
      </c>
      <c r="E86" s="317">
        <f>+E63+E67+E72+E75+E79+E85+E84</f>
        <v>0</v>
      </c>
    </row>
    <row r="87" spans="1:5" s="434" customFormat="1" ht="16.5" customHeight="1" thickBot="1">
      <c r="A87" s="482" t="s">
        <v>482</v>
      </c>
      <c r="B87" s="443" t="s">
        <v>484</v>
      </c>
      <c r="C87" s="317">
        <f>+C62+C86</f>
        <v>0</v>
      </c>
      <c r="D87" s="317">
        <f>+D62+D86</f>
        <v>0</v>
      </c>
      <c r="E87" s="317">
        <f>+E62+E86</f>
        <v>0</v>
      </c>
    </row>
    <row r="88" spans="1:3" s="434" customFormat="1" ht="83.25" customHeight="1">
      <c r="A88" s="5"/>
      <c r="B88" s="6"/>
      <c r="C88" s="318"/>
    </row>
    <row r="89" spans="1:5" ht="16.5" customHeight="1">
      <c r="A89" s="610" t="s">
        <v>48</v>
      </c>
      <c r="B89" s="610"/>
      <c r="C89" s="610"/>
      <c r="D89" s="610"/>
      <c r="E89" s="610"/>
    </row>
    <row r="90" spans="1:5" s="444" customFormat="1" ht="16.5" customHeight="1" thickBot="1">
      <c r="A90" s="614" t="s">
        <v>153</v>
      </c>
      <c r="B90" s="614"/>
      <c r="C90" s="615" t="str">
        <f>C2</f>
        <v>Forintban!</v>
      </c>
      <c r="D90" s="615"/>
      <c r="E90" s="615"/>
    </row>
    <row r="91" spans="1:5" ht="37.5" customHeight="1" thickBot="1">
      <c r="A91" s="23" t="s">
        <v>70</v>
      </c>
      <c r="B91" s="24" t="s">
        <v>49</v>
      </c>
      <c r="C91" s="40" t="str">
        <f>+C3</f>
        <v>2018. évi előirányzat</v>
      </c>
      <c r="D91" s="40" t="str">
        <f>+D3</f>
        <v>2.sz módosítás</v>
      </c>
      <c r="E91" s="40" t="str">
        <f>+E3</f>
        <v>2018 évi módosított előirányzat</v>
      </c>
    </row>
    <row r="92" spans="1:5" s="433" customFormat="1" ht="12" customHeight="1" thickBot="1">
      <c r="A92" s="32"/>
      <c r="B92" s="33" t="s">
        <v>498</v>
      </c>
      <c r="C92" s="34" t="s">
        <v>499</v>
      </c>
      <c r="D92" s="34" t="str">
        <f>D4</f>
        <v>C</v>
      </c>
      <c r="E92" s="34" t="str">
        <f>E4</f>
        <v>B+C=D</v>
      </c>
    </row>
    <row r="93" spans="1:5" ht="12" customHeight="1" thickBot="1">
      <c r="A93" s="22" t="s">
        <v>19</v>
      </c>
      <c r="B93" s="28" t="s">
        <v>442</v>
      </c>
      <c r="C93" s="310">
        <f>C94+C95+C96+C97+C98+C111</f>
        <v>3175653</v>
      </c>
      <c r="D93" s="310">
        <f>D94+D95+D96+D97+D98+D111</f>
        <v>0</v>
      </c>
      <c r="E93" s="310">
        <f>E94+E95+E96+E97+E98+E111</f>
        <v>3175653</v>
      </c>
    </row>
    <row r="94" spans="1:5" ht="12" customHeight="1">
      <c r="A94" s="17" t="s">
        <v>99</v>
      </c>
      <c r="B94" s="10" t="s">
        <v>50</v>
      </c>
      <c r="C94" s="312"/>
      <c r="D94" s="312"/>
      <c r="E94" s="312"/>
    </row>
    <row r="95" spans="1:5" ht="12" customHeight="1">
      <c r="A95" s="14" t="s">
        <v>100</v>
      </c>
      <c r="B95" s="8" t="s">
        <v>183</v>
      </c>
      <c r="C95" s="313"/>
      <c r="D95" s="313"/>
      <c r="E95" s="313">
        <f>C95+D95</f>
        <v>0</v>
      </c>
    </row>
    <row r="96" spans="1:5" ht="12" customHeight="1">
      <c r="A96" s="14" t="s">
        <v>101</v>
      </c>
      <c r="B96" s="8" t="s">
        <v>140</v>
      </c>
      <c r="C96" s="315">
        <v>721000</v>
      </c>
      <c r="D96" s="315"/>
      <c r="E96" s="313">
        <f aca="true" t="shared" si="0" ref="E96:E113">C96+D96</f>
        <v>721000</v>
      </c>
    </row>
    <row r="97" spans="1:5" ht="12" customHeight="1">
      <c r="A97" s="14" t="s">
        <v>102</v>
      </c>
      <c r="B97" s="11" t="s">
        <v>184</v>
      </c>
      <c r="C97" s="315"/>
      <c r="D97" s="315"/>
      <c r="E97" s="313">
        <f t="shared" si="0"/>
        <v>0</v>
      </c>
    </row>
    <row r="98" spans="1:5" ht="12" customHeight="1">
      <c r="A98" s="14" t="s">
        <v>112</v>
      </c>
      <c r="B98" s="19" t="s">
        <v>185</v>
      </c>
      <c r="C98" s="315">
        <f>C103+C110</f>
        <v>2454653</v>
      </c>
      <c r="D98" s="315"/>
      <c r="E98" s="313">
        <f t="shared" si="0"/>
        <v>2454653</v>
      </c>
    </row>
    <row r="99" spans="1:5" ht="12" customHeight="1">
      <c r="A99" s="14" t="s">
        <v>103</v>
      </c>
      <c r="B99" s="8" t="s">
        <v>447</v>
      </c>
      <c r="C99" s="315"/>
      <c r="D99" s="315"/>
      <c r="E99" s="313">
        <f t="shared" si="0"/>
        <v>0</v>
      </c>
    </row>
    <row r="100" spans="1:5" ht="12" customHeight="1">
      <c r="A100" s="14" t="s">
        <v>104</v>
      </c>
      <c r="B100" s="150" t="s">
        <v>446</v>
      </c>
      <c r="C100" s="315"/>
      <c r="D100" s="315"/>
      <c r="E100" s="313">
        <f t="shared" si="0"/>
        <v>0</v>
      </c>
    </row>
    <row r="101" spans="1:5" ht="12" customHeight="1">
      <c r="A101" s="14" t="s">
        <v>113</v>
      </c>
      <c r="B101" s="150" t="s">
        <v>445</v>
      </c>
      <c r="C101" s="315"/>
      <c r="D101" s="315"/>
      <c r="E101" s="313">
        <f t="shared" si="0"/>
        <v>0</v>
      </c>
    </row>
    <row r="102" spans="1:5" ht="12" customHeight="1">
      <c r="A102" s="14" t="s">
        <v>114</v>
      </c>
      <c r="B102" s="148" t="s">
        <v>354</v>
      </c>
      <c r="C102" s="315"/>
      <c r="D102" s="315"/>
      <c r="E102" s="313">
        <f t="shared" si="0"/>
        <v>0</v>
      </c>
    </row>
    <row r="103" spans="1:5" ht="12" customHeight="1">
      <c r="A103" s="14" t="s">
        <v>115</v>
      </c>
      <c r="B103" s="149" t="s">
        <v>355</v>
      </c>
      <c r="C103" s="315">
        <f>250000+1154653</f>
        <v>1404653</v>
      </c>
      <c r="D103" s="315"/>
      <c r="E103" s="313">
        <f t="shared" si="0"/>
        <v>1404653</v>
      </c>
    </row>
    <row r="104" spans="1:5" ht="12" customHeight="1">
      <c r="A104" s="14" t="s">
        <v>116</v>
      </c>
      <c r="B104" s="149" t="s">
        <v>356</v>
      </c>
      <c r="C104" s="315"/>
      <c r="D104" s="315"/>
      <c r="E104" s="313">
        <f t="shared" si="0"/>
        <v>0</v>
      </c>
    </row>
    <row r="105" spans="1:5" ht="12" customHeight="1">
      <c r="A105" s="14" t="s">
        <v>118</v>
      </c>
      <c r="B105" s="148" t="s">
        <v>357</v>
      </c>
      <c r="C105" s="315"/>
      <c r="D105" s="315"/>
      <c r="E105" s="313">
        <f t="shared" si="0"/>
        <v>0</v>
      </c>
    </row>
    <row r="106" spans="1:5" ht="12" customHeight="1">
      <c r="A106" s="14" t="s">
        <v>186</v>
      </c>
      <c r="B106" s="148" t="s">
        <v>358</v>
      </c>
      <c r="C106" s="315"/>
      <c r="D106" s="315"/>
      <c r="E106" s="313">
        <f t="shared" si="0"/>
        <v>0</v>
      </c>
    </row>
    <row r="107" spans="1:5" ht="12" customHeight="1">
      <c r="A107" s="14" t="s">
        <v>352</v>
      </c>
      <c r="B107" s="149" t="s">
        <v>359</v>
      </c>
      <c r="C107" s="315"/>
      <c r="D107" s="315"/>
      <c r="E107" s="313">
        <f t="shared" si="0"/>
        <v>0</v>
      </c>
    </row>
    <row r="108" spans="1:5" ht="12" customHeight="1">
      <c r="A108" s="13" t="s">
        <v>353</v>
      </c>
      <c r="B108" s="150" t="s">
        <v>360</v>
      </c>
      <c r="C108" s="315"/>
      <c r="D108" s="315"/>
      <c r="E108" s="313">
        <f t="shared" si="0"/>
        <v>0</v>
      </c>
    </row>
    <row r="109" spans="1:5" ht="12" customHeight="1">
      <c r="A109" s="14" t="s">
        <v>443</v>
      </c>
      <c r="B109" s="150" t="s">
        <v>361</v>
      </c>
      <c r="C109" s="315"/>
      <c r="D109" s="315"/>
      <c r="E109" s="313">
        <f t="shared" si="0"/>
        <v>0</v>
      </c>
    </row>
    <row r="110" spans="1:5" ht="12" customHeight="1">
      <c r="A110" s="16" t="s">
        <v>444</v>
      </c>
      <c r="B110" s="150" t="s">
        <v>362</v>
      </c>
      <c r="C110" s="315">
        <f>1000000+50000</f>
        <v>1050000</v>
      </c>
      <c r="D110" s="315"/>
      <c r="E110" s="313">
        <f t="shared" si="0"/>
        <v>1050000</v>
      </c>
    </row>
    <row r="111" spans="1:5" ht="12" customHeight="1">
      <c r="A111" s="14" t="s">
        <v>448</v>
      </c>
      <c r="B111" s="11" t="s">
        <v>51</v>
      </c>
      <c r="C111" s="313"/>
      <c r="D111" s="313"/>
      <c r="E111" s="313">
        <f t="shared" si="0"/>
        <v>0</v>
      </c>
    </row>
    <row r="112" spans="1:5" ht="12" customHeight="1">
      <c r="A112" s="14" t="s">
        <v>449</v>
      </c>
      <c r="B112" s="8" t="s">
        <v>451</v>
      </c>
      <c r="C112" s="313"/>
      <c r="D112" s="313"/>
      <c r="E112" s="313">
        <f t="shared" si="0"/>
        <v>0</v>
      </c>
    </row>
    <row r="113" spans="1:5" ht="12" customHeight="1" thickBot="1">
      <c r="A113" s="18" t="s">
        <v>450</v>
      </c>
      <c r="B113" s="503" t="s">
        <v>452</v>
      </c>
      <c r="C113" s="319"/>
      <c r="D113" s="319"/>
      <c r="E113" s="313">
        <f t="shared" si="0"/>
        <v>0</v>
      </c>
    </row>
    <row r="114" spans="1:5" ht="12" customHeight="1" thickBot="1">
      <c r="A114" s="500" t="s">
        <v>20</v>
      </c>
      <c r="B114" s="501" t="s">
        <v>363</v>
      </c>
      <c r="C114" s="502">
        <f>+C115+C117+C119</f>
        <v>0</v>
      </c>
      <c r="D114" s="502">
        <f>+D115+D117+D119</f>
        <v>0</v>
      </c>
      <c r="E114" s="502">
        <f>+E115+E117+E119</f>
        <v>0</v>
      </c>
    </row>
    <row r="115" spans="1:5" ht="12" customHeight="1">
      <c r="A115" s="15" t="s">
        <v>105</v>
      </c>
      <c r="B115" s="8" t="s">
        <v>232</v>
      </c>
      <c r="C115" s="314"/>
      <c r="D115" s="314"/>
      <c r="E115" s="314"/>
    </row>
    <row r="116" spans="1:5" ht="12" customHeight="1">
      <c r="A116" s="15" t="s">
        <v>106</v>
      </c>
      <c r="B116" s="12" t="s">
        <v>367</v>
      </c>
      <c r="C116" s="314"/>
      <c r="D116" s="314"/>
      <c r="E116" s="314"/>
    </row>
    <row r="117" spans="1:5" ht="12" customHeight="1">
      <c r="A117" s="15" t="s">
        <v>107</v>
      </c>
      <c r="B117" s="12" t="s">
        <v>187</v>
      </c>
      <c r="C117" s="313"/>
      <c r="D117" s="313"/>
      <c r="E117" s="313"/>
    </row>
    <row r="118" spans="1:5" ht="12" customHeight="1">
      <c r="A118" s="15" t="s">
        <v>108</v>
      </c>
      <c r="B118" s="12" t="s">
        <v>368</v>
      </c>
      <c r="C118" s="279"/>
      <c r="D118" s="279"/>
      <c r="E118" s="279"/>
    </row>
    <row r="119" spans="1:5" ht="12" customHeight="1">
      <c r="A119" s="15" t="s">
        <v>109</v>
      </c>
      <c r="B119" s="308" t="s">
        <v>583</v>
      </c>
      <c r="C119" s="279"/>
      <c r="D119" s="279"/>
      <c r="E119" s="279"/>
    </row>
    <row r="120" spans="1:5" ht="12" customHeight="1">
      <c r="A120" s="15" t="s">
        <v>117</v>
      </c>
      <c r="B120" s="307" t="s">
        <v>433</v>
      </c>
      <c r="C120" s="279"/>
      <c r="D120" s="279"/>
      <c r="E120" s="279"/>
    </row>
    <row r="121" spans="1:5" ht="12" customHeight="1">
      <c r="A121" s="15" t="s">
        <v>119</v>
      </c>
      <c r="B121" s="431" t="s">
        <v>373</v>
      </c>
      <c r="C121" s="279"/>
      <c r="D121" s="279"/>
      <c r="E121" s="279"/>
    </row>
    <row r="122" spans="1:5" ht="15.75">
      <c r="A122" s="15" t="s">
        <v>188</v>
      </c>
      <c r="B122" s="149" t="s">
        <v>356</v>
      </c>
      <c r="C122" s="279"/>
      <c r="D122" s="279"/>
      <c r="E122" s="279"/>
    </row>
    <row r="123" spans="1:5" ht="12" customHeight="1">
      <c r="A123" s="15" t="s">
        <v>189</v>
      </c>
      <c r="B123" s="149" t="s">
        <v>372</v>
      </c>
      <c r="C123" s="279"/>
      <c r="D123" s="279"/>
      <c r="E123" s="279"/>
    </row>
    <row r="124" spans="1:5" ht="12" customHeight="1">
      <c r="A124" s="15" t="s">
        <v>190</v>
      </c>
      <c r="B124" s="149" t="s">
        <v>371</v>
      </c>
      <c r="C124" s="279"/>
      <c r="D124" s="279"/>
      <c r="E124" s="279"/>
    </row>
    <row r="125" spans="1:5" ht="12" customHeight="1">
      <c r="A125" s="15" t="s">
        <v>364</v>
      </c>
      <c r="B125" s="149" t="s">
        <v>359</v>
      </c>
      <c r="C125" s="279"/>
      <c r="D125" s="279"/>
      <c r="E125" s="279"/>
    </row>
    <row r="126" spans="1:5" ht="12" customHeight="1">
      <c r="A126" s="15" t="s">
        <v>365</v>
      </c>
      <c r="B126" s="149" t="s">
        <v>370</v>
      </c>
      <c r="C126" s="279"/>
      <c r="D126" s="279"/>
      <c r="E126" s="279"/>
    </row>
    <row r="127" spans="1:5" ht="16.5" thickBot="1">
      <c r="A127" s="13" t="s">
        <v>366</v>
      </c>
      <c r="B127" s="149" t="s">
        <v>369</v>
      </c>
      <c r="C127" s="281"/>
      <c r="D127" s="281"/>
      <c r="E127" s="281"/>
    </row>
    <row r="128" spans="1:5" ht="12" customHeight="1" thickBot="1">
      <c r="A128" s="20" t="s">
        <v>21</v>
      </c>
      <c r="B128" s="130" t="s">
        <v>453</v>
      </c>
      <c r="C128" s="311">
        <f>+C93+C114</f>
        <v>3175653</v>
      </c>
      <c r="D128" s="311">
        <f>+D93+D114</f>
        <v>0</v>
      </c>
      <c r="E128" s="311">
        <f>+E93+E114</f>
        <v>3175653</v>
      </c>
    </row>
    <row r="129" spans="1:5" ht="12" customHeight="1" thickBot="1">
      <c r="A129" s="20" t="s">
        <v>22</v>
      </c>
      <c r="B129" s="130" t="s">
        <v>454</v>
      </c>
      <c r="C129" s="311">
        <f>+C130+C131+C132</f>
        <v>0</v>
      </c>
      <c r="D129" s="311">
        <f>+D130+D131+D132</f>
        <v>0</v>
      </c>
      <c r="E129" s="311">
        <f>+E130+E131+E132</f>
        <v>0</v>
      </c>
    </row>
    <row r="130" spans="1:5" ht="12" customHeight="1">
      <c r="A130" s="15" t="s">
        <v>271</v>
      </c>
      <c r="B130" s="12" t="s">
        <v>461</v>
      </c>
      <c r="C130" s="279"/>
      <c r="D130" s="279"/>
      <c r="E130" s="279"/>
    </row>
    <row r="131" spans="1:5" ht="12" customHeight="1">
      <c r="A131" s="15" t="s">
        <v>272</v>
      </c>
      <c r="B131" s="12" t="s">
        <v>462</v>
      </c>
      <c r="C131" s="279"/>
      <c r="D131" s="279"/>
      <c r="E131" s="279"/>
    </row>
    <row r="132" spans="1:5" ht="12" customHeight="1" thickBot="1">
      <c r="A132" s="13" t="s">
        <v>273</v>
      </c>
      <c r="B132" s="12" t="s">
        <v>463</v>
      </c>
      <c r="C132" s="279"/>
      <c r="D132" s="279"/>
      <c r="E132" s="279"/>
    </row>
    <row r="133" spans="1:5" ht="12" customHeight="1" thickBot="1">
      <c r="A133" s="20" t="s">
        <v>23</v>
      </c>
      <c r="B133" s="130" t="s">
        <v>455</v>
      </c>
      <c r="C133" s="311">
        <f>SUM(C134:C139)</f>
        <v>0</v>
      </c>
      <c r="D133" s="311">
        <f>SUM(D134:D139)</f>
        <v>0</v>
      </c>
      <c r="E133" s="311">
        <f>SUM(E134:E139)</f>
        <v>0</v>
      </c>
    </row>
    <row r="134" spans="1:5" ht="12" customHeight="1">
      <c r="A134" s="15" t="s">
        <v>92</v>
      </c>
      <c r="B134" s="9" t="s">
        <v>464</v>
      </c>
      <c r="C134" s="279"/>
      <c r="D134" s="279"/>
      <c r="E134" s="279"/>
    </row>
    <row r="135" spans="1:5" ht="12" customHeight="1">
      <c r="A135" s="15" t="s">
        <v>93</v>
      </c>
      <c r="B135" s="9" t="s">
        <v>456</v>
      </c>
      <c r="C135" s="279"/>
      <c r="D135" s="279"/>
      <c r="E135" s="279"/>
    </row>
    <row r="136" spans="1:5" ht="12" customHeight="1">
      <c r="A136" s="15" t="s">
        <v>94</v>
      </c>
      <c r="B136" s="9" t="s">
        <v>457</v>
      </c>
      <c r="C136" s="279"/>
      <c r="D136" s="279"/>
      <c r="E136" s="279"/>
    </row>
    <row r="137" spans="1:5" ht="12" customHeight="1">
      <c r="A137" s="15" t="s">
        <v>175</v>
      </c>
      <c r="B137" s="9" t="s">
        <v>458</v>
      </c>
      <c r="C137" s="279"/>
      <c r="D137" s="279"/>
      <c r="E137" s="279"/>
    </row>
    <row r="138" spans="1:5" ht="12" customHeight="1">
      <c r="A138" s="15" t="s">
        <v>176</v>
      </c>
      <c r="B138" s="9" t="s">
        <v>459</v>
      </c>
      <c r="C138" s="279"/>
      <c r="D138" s="279"/>
      <c r="E138" s="279"/>
    </row>
    <row r="139" spans="1:5" ht="12" customHeight="1" thickBot="1">
      <c r="A139" s="13" t="s">
        <v>177</v>
      </c>
      <c r="B139" s="9" t="s">
        <v>460</v>
      </c>
      <c r="C139" s="279"/>
      <c r="D139" s="279"/>
      <c r="E139" s="279"/>
    </row>
    <row r="140" spans="1:5" ht="12" customHeight="1" thickBot="1">
      <c r="A140" s="20" t="s">
        <v>24</v>
      </c>
      <c r="B140" s="130" t="s">
        <v>468</v>
      </c>
      <c r="C140" s="317">
        <f>+C141+C142+C143+C144</f>
        <v>0</v>
      </c>
      <c r="D140" s="317">
        <f>+D141+D142+D143+D144</f>
        <v>0</v>
      </c>
      <c r="E140" s="317">
        <f>+E141+E142+E143+E144</f>
        <v>0</v>
      </c>
    </row>
    <row r="141" spans="1:5" ht="12" customHeight="1">
      <c r="A141" s="15" t="s">
        <v>95</v>
      </c>
      <c r="B141" s="9" t="s">
        <v>374</v>
      </c>
      <c r="C141" s="279"/>
      <c r="D141" s="279"/>
      <c r="E141" s="279"/>
    </row>
    <row r="142" spans="1:5" ht="12" customHeight="1">
      <c r="A142" s="15" t="s">
        <v>96</v>
      </c>
      <c r="B142" s="9" t="s">
        <v>375</v>
      </c>
      <c r="C142" s="279"/>
      <c r="D142" s="279"/>
      <c r="E142" s="279"/>
    </row>
    <row r="143" spans="1:5" ht="12" customHeight="1">
      <c r="A143" s="15" t="s">
        <v>291</v>
      </c>
      <c r="B143" s="9" t="s">
        <v>469</v>
      </c>
      <c r="C143" s="279"/>
      <c r="D143" s="279"/>
      <c r="E143" s="279"/>
    </row>
    <row r="144" spans="1:5" ht="12" customHeight="1" thickBot="1">
      <c r="A144" s="13" t="s">
        <v>292</v>
      </c>
      <c r="B144" s="7" t="s">
        <v>394</v>
      </c>
      <c r="C144" s="279"/>
      <c r="D144" s="279"/>
      <c r="E144" s="279"/>
    </row>
    <row r="145" spans="1:5" ht="12" customHeight="1" thickBot="1">
      <c r="A145" s="20" t="s">
        <v>25</v>
      </c>
      <c r="B145" s="130" t="s">
        <v>470</v>
      </c>
      <c r="C145" s="320">
        <f>SUM(C146:C150)</f>
        <v>0</v>
      </c>
      <c r="D145" s="320">
        <f>SUM(D146:D150)</f>
        <v>0</v>
      </c>
      <c r="E145" s="320">
        <f>SUM(E146:E150)</f>
        <v>0</v>
      </c>
    </row>
    <row r="146" spans="1:5" ht="12" customHeight="1">
      <c r="A146" s="15" t="s">
        <v>97</v>
      </c>
      <c r="B146" s="9" t="s">
        <v>465</v>
      </c>
      <c r="C146" s="279"/>
      <c r="D146" s="279"/>
      <c r="E146" s="279"/>
    </row>
    <row r="147" spans="1:5" ht="12" customHeight="1">
      <c r="A147" s="15" t="s">
        <v>98</v>
      </c>
      <c r="B147" s="9" t="s">
        <v>472</v>
      </c>
      <c r="C147" s="279"/>
      <c r="D147" s="279"/>
      <c r="E147" s="279"/>
    </row>
    <row r="148" spans="1:5" ht="12" customHeight="1">
      <c r="A148" s="15" t="s">
        <v>303</v>
      </c>
      <c r="B148" s="9" t="s">
        <v>467</v>
      </c>
      <c r="C148" s="279"/>
      <c r="D148" s="279"/>
      <c r="E148" s="279"/>
    </row>
    <row r="149" spans="1:5" ht="12" customHeight="1">
      <c r="A149" s="15" t="s">
        <v>304</v>
      </c>
      <c r="B149" s="9" t="s">
        <v>473</v>
      </c>
      <c r="C149" s="279"/>
      <c r="D149" s="279"/>
      <c r="E149" s="279"/>
    </row>
    <row r="150" spans="1:5" ht="12" customHeight="1" thickBot="1">
      <c r="A150" s="15" t="s">
        <v>471</v>
      </c>
      <c r="B150" s="9" t="s">
        <v>474</v>
      </c>
      <c r="C150" s="279"/>
      <c r="D150" s="279"/>
      <c r="E150" s="279"/>
    </row>
    <row r="151" spans="1:5" ht="12" customHeight="1" thickBot="1">
      <c r="A151" s="20" t="s">
        <v>26</v>
      </c>
      <c r="B151" s="130" t="s">
        <v>475</v>
      </c>
      <c r="C151" s="504"/>
      <c r="D151" s="504"/>
      <c r="E151" s="504"/>
    </row>
    <row r="152" spans="1:5" ht="12" customHeight="1" thickBot="1">
      <c r="A152" s="20" t="s">
        <v>27</v>
      </c>
      <c r="B152" s="130" t="s">
        <v>476</v>
      </c>
      <c r="C152" s="504"/>
      <c r="D152" s="504"/>
      <c r="E152" s="504"/>
    </row>
    <row r="153" spans="1:9" ht="15" customHeight="1" thickBot="1">
      <c r="A153" s="20" t="s">
        <v>28</v>
      </c>
      <c r="B153" s="130" t="s">
        <v>478</v>
      </c>
      <c r="C153" s="445">
        <f>+C129+C133+C140+C145+C151+C152</f>
        <v>0</v>
      </c>
      <c r="D153" s="445">
        <f>+D129+D133+D140+D145+D151+D152</f>
        <v>0</v>
      </c>
      <c r="E153" s="445">
        <f>+E129+E133+E140+E145+E151+E152</f>
        <v>0</v>
      </c>
      <c r="F153" s="446"/>
      <c r="G153" s="447"/>
      <c r="H153" s="447"/>
      <c r="I153" s="447"/>
    </row>
    <row r="154" spans="1:5" s="434" customFormat="1" ht="12.75" customHeight="1" thickBot="1">
      <c r="A154" s="309" t="s">
        <v>29</v>
      </c>
      <c r="B154" s="398" t="s">
        <v>477</v>
      </c>
      <c r="C154" s="445">
        <f>+C128+C153</f>
        <v>3175653</v>
      </c>
      <c r="D154" s="445">
        <f>+D128+D153</f>
        <v>0</v>
      </c>
      <c r="E154" s="445">
        <f>+E128+E153</f>
        <v>3175653</v>
      </c>
    </row>
    <row r="155" ht="7.5" customHeight="1"/>
    <row r="156" spans="1:3" ht="15.75">
      <c r="A156" s="612" t="s">
        <v>376</v>
      </c>
      <c r="B156" s="612"/>
      <c r="C156" s="612"/>
    </row>
    <row r="157" spans="1:3" ht="15" customHeight="1" thickBot="1">
      <c r="A157" s="613" t="s">
        <v>154</v>
      </c>
      <c r="B157" s="613"/>
      <c r="C157" s="321" t="str">
        <f>C90</f>
        <v>Forintban!</v>
      </c>
    </row>
    <row r="158" spans="1:5" ht="13.5" customHeight="1" thickBot="1">
      <c r="A158" s="20">
        <v>1</v>
      </c>
      <c r="B158" s="27" t="s">
        <v>479</v>
      </c>
      <c r="C158" s="311">
        <f>+C62-C128</f>
        <v>-3175653</v>
      </c>
      <c r="D158" s="311">
        <f>+D62-D128</f>
        <v>0</v>
      </c>
      <c r="E158" s="311">
        <f>+E62-E128</f>
        <v>-3175653</v>
      </c>
    </row>
    <row r="159" spans="1:5" ht="27.75" customHeight="1" thickBot="1">
      <c r="A159" s="20" t="s">
        <v>20</v>
      </c>
      <c r="B159" s="27" t="s">
        <v>485</v>
      </c>
      <c r="C159" s="311">
        <f>+C86-C153</f>
        <v>0</v>
      </c>
      <c r="D159" s="311">
        <f>+D86-D153</f>
        <v>0</v>
      </c>
      <c r="E159" s="311">
        <f>+E86-E153</f>
        <v>0</v>
      </c>
    </row>
  </sheetData>
  <sheetProtection/>
  <mergeCells count="8">
    <mergeCell ref="A1:E1"/>
    <mergeCell ref="A2:B2"/>
    <mergeCell ref="A90:B90"/>
    <mergeCell ref="A156:C156"/>
    <mergeCell ref="A157:B157"/>
    <mergeCell ref="C90:E90"/>
    <mergeCell ref="A89:E89"/>
    <mergeCell ref="C2:E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Siójut Község Önkormányzat 2018. ÉVI KÖLTSÉGVETÉS
ÖNKÉNT VÁLLALT FELADATAINAK MÉRLEGE
&amp;R&amp;"Times New Roman CE,Félkövér dőlt"&amp;11 1.2. melléklet a 3/2018. (II.27.) önkormányzati rendelethez</oddHeader>
  </headerFooter>
  <rowBreaks count="1" manualBreakCount="1"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C90" sqref="C90:E90"/>
    </sheetView>
  </sheetViews>
  <sheetFormatPr defaultColWidth="9.00390625" defaultRowHeight="12.75"/>
  <cols>
    <col min="1" max="1" width="9.50390625" style="399" customWidth="1"/>
    <col min="2" max="2" width="80.375" style="399" customWidth="1"/>
    <col min="3" max="3" width="17.375" style="400" customWidth="1"/>
    <col min="4" max="4" width="9.00390625" style="432" customWidth="1"/>
    <col min="5" max="5" width="11.00390625" style="432" customWidth="1"/>
    <col min="6" max="16384" width="9.375" style="432" customWidth="1"/>
  </cols>
  <sheetData>
    <row r="1" spans="1:5" ht="15.75" customHeight="1">
      <c r="A1" s="610" t="s">
        <v>16</v>
      </c>
      <c r="B1" s="610"/>
      <c r="C1" s="610"/>
      <c r="D1" s="610"/>
      <c r="E1" s="610"/>
    </row>
    <row r="2" spans="1:5" ht="15.75" customHeight="1" thickBot="1">
      <c r="A2" s="613" t="s">
        <v>152</v>
      </c>
      <c r="B2" s="613"/>
      <c r="C2" s="611" t="str">
        <f>'1.2.sz.mell '!C2</f>
        <v>Forintban!</v>
      </c>
      <c r="D2" s="611"/>
      <c r="E2" s="611"/>
    </row>
    <row r="3" spans="1:5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  <c r="D3" s="40" t="str">
        <f>'1.2.sz.mell '!D3</f>
        <v>2.sz módosítás</v>
      </c>
      <c r="E3" s="40" t="str">
        <f>'1.2.sz.mell '!E3</f>
        <v>2018 évi módosított előirányzat</v>
      </c>
    </row>
    <row r="4" spans="1:5" s="433" customFormat="1" ht="12" customHeight="1" thickBot="1">
      <c r="A4" s="428"/>
      <c r="B4" s="429" t="s">
        <v>498</v>
      </c>
      <c r="C4" s="430" t="s">
        <v>499</v>
      </c>
      <c r="D4" s="430" t="str">
        <f>'1.2.sz.mell '!D92</f>
        <v>C</v>
      </c>
      <c r="E4" s="430" t="str">
        <f>'1.2.sz.mell '!E92</f>
        <v>B+C=D</v>
      </c>
    </row>
    <row r="5" spans="1:5" s="434" customFormat="1" ht="12" customHeight="1" thickBot="1">
      <c r="A5" s="20" t="s">
        <v>19</v>
      </c>
      <c r="B5" s="21" t="s">
        <v>255</v>
      </c>
      <c r="C5" s="311">
        <f>+C6+C7+C8+C9+C10+C11</f>
        <v>0</v>
      </c>
      <c r="D5" s="311">
        <f>+D6+D7+D8+D9+D10+D11</f>
        <v>0</v>
      </c>
      <c r="E5" s="311">
        <f>+E6+E7+E8+E9+E10+E11</f>
        <v>0</v>
      </c>
    </row>
    <row r="6" spans="1:5" s="434" customFormat="1" ht="12" customHeight="1">
      <c r="A6" s="15" t="s">
        <v>99</v>
      </c>
      <c r="B6" s="435" t="s">
        <v>256</v>
      </c>
      <c r="C6" s="314"/>
      <c r="D6" s="314"/>
      <c r="E6" s="314"/>
    </row>
    <row r="7" spans="1:5" s="434" customFormat="1" ht="12" customHeight="1">
      <c r="A7" s="14" t="s">
        <v>100</v>
      </c>
      <c r="B7" s="436" t="s">
        <v>257</v>
      </c>
      <c r="C7" s="313"/>
      <c r="D7" s="313"/>
      <c r="E7" s="313"/>
    </row>
    <row r="8" spans="1:5" s="434" customFormat="1" ht="12" customHeight="1">
      <c r="A8" s="14" t="s">
        <v>101</v>
      </c>
      <c r="B8" s="436" t="s">
        <v>557</v>
      </c>
      <c r="C8" s="313"/>
      <c r="D8" s="313"/>
      <c r="E8" s="313"/>
    </row>
    <row r="9" spans="1:5" s="434" customFormat="1" ht="12" customHeight="1">
      <c r="A9" s="14" t="s">
        <v>102</v>
      </c>
      <c r="B9" s="436" t="s">
        <v>259</v>
      </c>
      <c r="C9" s="313"/>
      <c r="D9" s="313"/>
      <c r="E9" s="313"/>
    </row>
    <row r="10" spans="1:5" s="434" customFormat="1" ht="12" customHeight="1">
      <c r="A10" s="14" t="s">
        <v>148</v>
      </c>
      <c r="B10" s="307" t="s">
        <v>437</v>
      </c>
      <c r="C10" s="313"/>
      <c r="D10" s="313"/>
      <c r="E10" s="313"/>
    </row>
    <row r="11" spans="1:5" s="434" customFormat="1" ht="12" customHeight="1" thickBot="1">
      <c r="A11" s="16" t="s">
        <v>103</v>
      </c>
      <c r="B11" s="308" t="s">
        <v>438</v>
      </c>
      <c r="C11" s="313"/>
      <c r="D11" s="313"/>
      <c r="E11" s="313"/>
    </row>
    <row r="12" spans="1:5" s="434" customFormat="1" ht="12" customHeight="1" thickBot="1">
      <c r="A12" s="20" t="s">
        <v>20</v>
      </c>
      <c r="B12" s="306" t="s">
        <v>260</v>
      </c>
      <c r="C12" s="311">
        <f>+C13+C14+C15+C16+C17</f>
        <v>0</v>
      </c>
      <c r="D12" s="311">
        <f>+D13+D14+D15+D16+D17</f>
        <v>0</v>
      </c>
      <c r="E12" s="311">
        <f>+E13+E14+E15+E16+E17</f>
        <v>0</v>
      </c>
    </row>
    <row r="13" spans="1:5" s="434" customFormat="1" ht="12" customHeight="1">
      <c r="A13" s="15" t="s">
        <v>105</v>
      </c>
      <c r="B13" s="435" t="s">
        <v>261</v>
      </c>
      <c r="C13" s="314"/>
      <c r="D13" s="314"/>
      <c r="E13" s="314"/>
    </row>
    <row r="14" spans="1:5" s="434" customFormat="1" ht="12" customHeight="1">
      <c r="A14" s="14" t="s">
        <v>106</v>
      </c>
      <c r="B14" s="436" t="s">
        <v>262</v>
      </c>
      <c r="C14" s="313"/>
      <c r="D14" s="313"/>
      <c r="E14" s="313"/>
    </row>
    <row r="15" spans="1:5" s="434" customFormat="1" ht="12" customHeight="1">
      <c r="A15" s="14" t="s">
        <v>107</v>
      </c>
      <c r="B15" s="436" t="s">
        <v>427</v>
      </c>
      <c r="C15" s="313"/>
      <c r="D15" s="313"/>
      <c r="E15" s="313"/>
    </row>
    <row r="16" spans="1:5" s="434" customFormat="1" ht="12" customHeight="1">
      <c r="A16" s="14" t="s">
        <v>108</v>
      </c>
      <c r="B16" s="436" t="s">
        <v>428</v>
      </c>
      <c r="C16" s="313"/>
      <c r="D16" s="313"/>
      <c r="E16" s="313"/>
    </row>
    <row r="17" spans="1:5" s="434" customFormat="1" ht="12" customHeight="1">
      <c r="A17" s="14" t="s">
        <v>109</v>
      </c>
      <c r="B17" s="436" t="s">
        <v>582</v>
      </c>
      <c r="C17" s="313"/>
      <c r="D17" s="313"/>
      <c r="E17" s="313"/>
    </row>
    <row r="18" spans="1:5" s="434" customFormat="1" ht="12" customHeight="1" thickBot="1">
      <c r="A18" s="16" t="s">
        <v>117</v>
      </c>
      <c r="B18" s="308" t="s">
        <v>264</v>
      </c>
      <c r="C18" s="315"/>
      <c r="D18" s="315"/>
      <c r="E18" s="315"/>
    </row>
    <row r="19" spans="1:5" s="434" customFormat="1" ht="12" customHeight="1" thickBot="1">
      <c r="A19" s="20" t="s">
        <v>21</v>
      </c>
      <c r="B19" s="21" t="s">
        <v>265</v>
      </c>
      <c r="C19" s="311">
        <f>+C20+C21+C22+C23+C24</f>
        <v>0</v>
      </c>
      <c r="D19" s="311">
        <f>+D20+D21+D22+D23+D24</f>
        <v>0</v>
      </c>
      <c r="E19" s="311">
        <f>+E20+E21+E22+E23+E24</f>
        <v>0</v>
      </c>
    </row>
    <row r="20" spans="1:5" s="434" customFormat="1" ht="12" customHeight="1">
      <c r="A20" s="15" t="s">
        <v>88</v>
      </c>
      <c r="B20" s="435" t="s">
        <v>266</v>
      </c>
      <c r="C20" s="314"/>
      <c r="D20" s="314"/>
      <c r="E20" s="314"/>
    </row>
    <row r="21" spans="1:5" s="434" customFormat="1" ht="12" customHeight="1">
      <c r="A21" s="14" t="s">
        <v>89</v>
      </c>
      <c r="B21" s="436" t="s">
        <v>267</v>
      </c>
      <c r="C21" s="313"/>
      <c r="D21" s="313"/>
      <c r="E21" s="313"/>
    </row>
    <row r="22" spans="1:5" s="434" customFormat="1" ht="12" customHeight="1">
      <c r="A22" s="14" t="s">
        <v>90</v>
      </c>
      <c r="B22" s="436" t="s">
        <v>429</v>
      </c>
      <c r="C22" s="313"/>
      <c r="D22" s="313"/>
      <c r="E22" s="313"/>
    </row>
    <row r="23" spans="1:5" s="434" customFormat="1" ht="12" customHeight="1">
      <c r="A23" s="14" t="s">
        <v>91</v>
      </c>
      <c r="B23" s="436" t="s">
        <v>430</v>
      </c>
      <c r="C23" s="313"/>
      <c r="D23" s="313"/>
      <c r="E23" s="313"/>
    </row>
    <row r="24" spans="1:5" s="434" customFormat="1" ht="12" customHeight="1">
      <c r="A24" s="14" t="s">
        <v>171</v>
      </c>
      <c r="B24" s="436" t="s">
        <v>268</v>
      </c>
      <c r="C24" s="313"/>
      <c r="D24" s="313"/>
      <c r="E24" s="313"/>
    </row>
    <row r="25" spans="1:5" s="434" customFormat="1" ht="12" customHeight="1" thickBot="1">
      <c r="A25" s="16" t="s">
        <v>172</v>
      </c>
      <c r="B25" s="437" t="s">
        <v>269</v>
      </c>
      <c r="C25" s="315"/>
      <c r="D25" s="315"/>
      <c r="E25" s="315"/>
    </row>
    <row r="26" spans="1:5" s="434" customFormat="1" ht="12" customHeight="1" thickBot="1">
      <c r="A26" s="20" t="s">
        <v>173</v>
      </c>
      <c r="B26" s="21" t="s">
        <v>567</v>
      </c>
      <c r="C26" s="317">
        <f>SUM(C27:C33)</f>
        <v>0</v>
      </c>
      <c r="D26" s="317">
        <f>SUM(D27:D33)</f>
        <v>0</v>
      </c>
      <c r="E26" s="317">
        <f>SUM(E27:E33)</f>
        <v>0</v>
      </c>
    </row>
    <row r="27" spans="1:5" s="434" customFormat="1" ht="12" customHeight="1">
      <c r="A27" s="15" t="s">
        <v>271</v>
      </c>
      <c r="B27" s="435" t="s">
        <v>562</v>
      </c>
      <c r="C27" s="314"/>
      <c r="D27" s="314"/>
      <c r="E27" s="314"/>
    </row>
    <row r="28" spans="1:5" s="434" customFormat="1" ht="12" customHeight="1">
      <c r="A28" s="14" t="s">
        <v>272</v>
      </c>
      <c r="B28" s="436" t="s">
        <v>563</v>
      </c>
      <c r="C28" s="313"/>
      <c r="D28" s="313"/>
      <c r="E28" s="313"/>
    </row>
    <row r="29" spans="1:5" s="434" customFormat="1" ht="12" customHeight="1">
      <c r="A29" s="14" t="s">
        <v>273</v>
      </c>
      <c r="B29" s="436" t="s">
        <v>564</v>
      </c>
      <c r="C29" s="313"/>
      <c r="D29" s="313"/>
      <c r="E29" s="313"/>
    </row>
    <row r="30" spans="1:5" s="434" customFormat="1" ht="12" customHeight="1">
      <c r="A30" s="14" t="s">
        <v>274</v>
      </c>
      <c r="B30" s="436" t="s">
        <v>565</v>
      </c>
      <c r="C30" s="313"/>
      <c r="D30" s="313"/>
      <c r="E30" s="313"/>
    </row>
    <row r="31" spans="1:5" s="434" customFormat="1" ht="12" customHeight="1">
      <c r="A31" s="14" t="s">
        <v>559</v>
      </c>
      <c r="B31" s="436" t="s">
        <v>275</v>
      </c>
      <c r="C31" s="313"/>
      <c r="D31" s="313"/>
      <c r="E31" s="313"/>
    </row>
    <row r="32" spans="1:5" s="434" customFormat="1" ht="12" customHeight="1">
      <c r="A32" s="14" t="s">
        <v>560</v>
      </c>
      <c r="B32" s="436" t="s">
        <v>276</v>
      </c>
      <c r="C32" s="313"/>
      <c r="D32" s="313"/>
      <c r="E32" s="313"/>
    </row>
    <row r="33" spans="1:5" s="434" customFormat="1" ht="12" customHeight="1" thickBot="1">
      <c r="A33" s="16" t="s">
        <v>561</v>
      </c>
      <c r="B33" s="532" t="s">
        <v>277</v>
      </c>
      <c r="C33" s="315"/>
      <c r="D33" s="315"/>
      <c r="E33" s="315"/>
    </row>
    <row r="34" spans="1:5" s="434" customFormat="1" ht="12" customHeight="1" thickBot="1">
      <c r="A34" s="20" t="s">
        <v>23</v>
      </c>
      <c r="B34" s="21" t="s">
        <v>439</v>
      </c>
      <c r="C34" s="311">
        <f>SUM(C35:C45)</f>
        <v>10000</v>
      </c>
      <c r="D34" s="311">
        <f>SUM(D35:D45)</f>
        <v>0</v>
      </c>
      <c r="E34" s="311">
        <f>SUM(E35:E45)</f>
        <v>10000</v>
      </c>
    </row>
    <row r="35" spans="1:5" s="434" customFormat="1" ht="12" customHeight="1">
      <c r="A35" s="15" t="s">
        <v>92</v>
      </c>
      <c r="B35" s="435" t="s">
        <v>280</v>
      </c>
      <c r="C35" s="314"/>
      <c r="D35" s="314"/>
      <c r="E35" s="314"/>
    </row>
    <row r="36" spans="1:5" s="434" customFormat="1" ht="12" customHeight="1">
      <c r="A36" s="14" t="s">
        <v>93</v>
      </c>
      <c r="B36" s="436" t="s">
        <v>281</v>
      </c>
      <c r="C36" s="313">
        <v>10000</v>
      </c>
      <c r="D36" s="313"/>
      <c r="E36" s="313">
        <f>C36+D36</f>
        <v>10000</v>
      </c>
    </row>
    <row r="37" spans="1:5" s="434" customFormat="1" ht="12" customHeight="1">
      <c r="A37" s="14" t="s">
        <v>94</v>
      </c>
      <c r="B37" s="436" t="s">
        <v>282</v>
      </c>
      <c r="C37" s="313"/>
      <c r="D37" s="313"/>
      <c r="E37" s="313"/>
    </row>
    <row r="38" spans="1:5" s="434" customFormat="1" ht="12" customHeight="1">
      <c r="A38" s="14" t="s">
        <v>175</v>
      </c>
      <c r="B38" s="436" t="s">
        <v>283</v>
      </c>
      <c r="C38" s="313"/>
      <c r="D38" s="313"/>
      <c r="E38" s="313"/>
    </row>
    <row r="39" spans="1:5" s="434" customFormat="1" ht="12" customHeight="1">
      <c r="A39" s="14" t="s">
        <v>176</v>
      </c>
      <c r="B39" s="436" t="s">
        <v>284</v>
      </c>
      <c r="C39" s="313"/>
      <c r="D39" s="313"/>
      <c r="E39" s="313"/>
    </row>
    <row r="40" spans="1:5" s="434" customFormat="1" ht="12" customHeight="1">
      <c r="A40" s="14" t="s">
        <v>177</v>
      </c>
      <c r="B40" s="436" t="s">
        <v>285</v>
      </c>
      <c r="C40" s="313"/>
      <c r="D40" s="313"/>
      <c r="E40" s="313"/>
    </row>
    <row r="41" spans="1:5" s="434" customFormat="1" ht="12" customHeight="1">
      <c r="A41" s="14" t="s">
        <v>178</v>
      </c>
      <c r="B41" s="436" t="s">
        <v>286</v>
      </c>
      <c r="C41" s="313"/>
      <c r="D41" s="313"/>
      <c r="E41" s="313"/>
    </row>
    <row r="42" spans="1:5" s="434" customFormat="1" ht="12" customHeight="1">
      <c r="A42" s="14" t="s">
        <v>179</v>
      </c>
      <c r="B42" s="436" t="s">
        <v>566</v>
      </c>
      <c r="C42" s="313"/>
      <c r="D42" s="313"/>
      <c r="E42" s="313"/>
    </row>
    <row r="43" spans="1:5" s="434" customFormat="1" ht="12" customHeight="1">
      <c r="A43" s="14" t="s">
        <v>278</v>
      </c>
      <c r="B43" s="436" t="s">
        <v>288</v>
      </c>
      <c r="C43" s="316"/>
      <c r="D43" s="316"/>
      <c r="E43" s="316"/>
    </row>
    <row r="44" spans="1:5" s="434" customFormat="1" ht="12" customHeight="1">
      <c r="A44" s="16" t="s">
        <v>279</v>
      </c>
      <c r="B44" s="437" t="s">
        <v>441</v>
      </c>
      <c r="C44" s="422"/>
      <c r="D44" s="422"/>
      <c r="E44" s="422"/>
    </row>
    <row r="45" spans="1:5" s="434" customFormat="1" ht="12" customHeight="1" thickBot="1">
      <c r="A45" s="16" t="s">
        <v>440</v>
      </c>
      <c r="B45" s="308" t="s">
        <v>289</v>
      </c>
      <c r="C45" s="422"/>
      <c r="D45" s="422"/>
      <c r="E45" s="422"/>
    </row>
    <row r="46" spans="1:5" s="434" customFormat="1" ht="12" customHeight="1" thickBot="1">
      <c r="A46" s="20" t="s">
        <v>24</v>
      </c>
      <c r="B46" s="21" t="s">
        <v>290</v>
      </c>
      <c r="C46" s="311">
        <f>SUM(C47:C51)</f>
        <v>0</v>
      </c>
      <c r="D46" s="311">
        <f>SUM(D47:D51)</f>
        <v>0</v>
      </c>
      <c r="E46" s="311">
        <f>SUM(E47:E51)</f>
        <v>0</v>
      </c>
    </row>
    <row r="47" spans="1:5" s="434" customFormat="1" ht="12" customHeight="1">
      <c r="A47" s="15" t="s">
        <v>95</v>
      </c>
      <c r="B47" s="435" t="s">
        <v>294</v>
      </c>
      <c r="C47" s="478"/>
      <c r="D47" s="478"/>
      <c r="E47" s="478"/>
    </row>
    <row r="48" spans="1:5" s="434" customFormat="1" ht="12" customHeight="1">
      <c r="A48" s="14" t="s">
        <v>96</v>
      </c>
      <c r="B48" s="436" t="s">
        <v>295</v>
      </c>
      <c r="C48" s="316"/>
      <c r="D48" s="316"/>
      <c r="E48" s="316"/>
    </row>
    <row r="49" spans="1:5" s="434" customFormat="1" ht="12" customHeight="1">
      <c r="A49" s="14" t="s">
        <v>291</v>
      </c>
      <c r="B49" s="436" t="s">
        <v>296</v>
      </c>
      <c r="C49" s="316"/>
      <c r="D49" s="316"/>
      <c r="E49" s="316"/>
    </row>
    <row r="50" spans="1:5" s="434" customFormat="1" ht="12" customHeight="1">
      <c r="A50" s="14" t="s">
        <v>292</v>
      </c>
      <c r="B50" s="436" t="s">
        <v>297</v>
      </c>
      <c r="C50" s="316"/>
      <c r="D50" s="316"/>
      <c r="E50" s="316"/>
    </row>
    <row r="51" spans="1:5" s="434" customFormat="1" ht="12" customHeight="1" thickBot="1">
      <c r="A51" s="16" t="s">
        <v>293</v>
      </c>
      <c r="B51" s="308" t="s">
        <v>298</v>
      </c>
      <c r="C51" s="422"/>
      <c r="D51" s="422"/>
      <c r="E51" s="422"/>
    </row>
    <row r="52" spans="1:5" s="434" customFormat="1" ht="12" customHeight="1" thickBot="1">
      <c r="A52" s="20" t="s">
        <v>180</v>
      </c>
      <c r="B52" s="21" t="s">
        <v>299</v>
      </c>
      <c r="C52" s="311">
        <f>SUM(C53:C55)</f>
        <v>0</v>
      </c>
      <c r="D52" s="311">
        <f>SUM(D53:D55)</f>
        <v>0</v>
      </c>
      <c r="E52" s="311">
        <f>SUM(E53:E55)</f>
        <v>0</v>
      </c>
    </row>
    <row r="53" spans="1:5" s="434" customFormat="1" ht="12" customHeight="1">
      <c r="A53" s="15" t="s">
        <v>97</v>
      </c>
      <c r="B53" s="435" t="s">
        <v>300</v>
      </c>
      <c r="C53" s="314"/>
      <c r="D53" s="314"/>
      <c r="E53" s="314"/>
    </row>
    <row r="54" spans="1:5" s="434" customFormat="1" ht="12" customHeight="1">
      <c r="A54" s="14" t="s">
        <v>98</v>
      </c>
      <c r="B54" s="436" t="s">
        <v>431</v>
      </c>
      <c r="C54" s="313"/>
      <c r="D54" s="313"/>
      <c r="E54" s="313"/>
    </row>
    <row r="55" spans="1:5" s="434" customFormat="1" ht="12" customHeight="1">
      <c r="A55" s="14" t="s">
        <v>303</v>
      </c>
      <c r="B55" s="436" t="s">
        <v>301</v>
      </c>
      <c r="C55" s="313"/>
      <c r="D55" s="313"/>
      <c r="E55" s="313"/>
    </row>
    <row r="56" spans="1:5" s="434" customFormat="1" ht="12" customHeight="1" thickBot="1">
      <c r="A56" s="16" t="s">
        <v>304</v>
      </c>
      <c r="B56" s="308" t="s">
        <v>302</v>
      </c>
      <c r="C56" s="315"/>
      <c r="D56" s="315"/>
      <c r="E56" s="315"/>
    </row>
    <row r="57" spans="1:5" s="434" customFormat="1" ht="12" customHeight="1" thickBot="1">
      <c r="A57" s="20" t="s">
        <v>26</v>
      </c>
      <c r="B57" s="306" t="s">
        <v>305</v>
      </c>
      <c r="C57" s="311">
        <f>SUM(C58:C60)</f>
        <v>0</v>
      </c>
      <c r="D57" s="311">
        <f>SUM(D58:D60)</f>
        <v>0</v>
      </c>
      <c r="E57" s="311">
        <f>SUM(E58:E60)</f>
        <v>0</v>
      </c>
    </row>
    <row r="58" spans="1:5" s="434" customFormat="1" ht="12" customHeight="1">
      <c r="A58" s="15" t="s">
        <v>181</v>
      </c>
      <c r="B58" s="435" t="s">
        <v>307</v>
      </c>
      <c r="C58" s="316"/>
      <c r="D58" s="316"/>
      <c r="E58" s="316"/>
    </row>
    <row r="59" spans="1:5" s="434" customFormat="1" ht="12" customHeight="1">
      <c r="A59" s="14" t="s">
        <v>182</v>
      </c>
      <c r="B59" s="436" t="s">
        <v>432</v>
      </c>
      <c r="C59" s="316"/>
      <c r="D59" s="316"/>
      <c r="E59" s="316"/>
    </row>
    <row r="60" spans="1:5" s="434" customFormat="1" ht="12" customHeight="1">
      <c r="A60" s="14" t="s">
        <v>233</v>
      </c>
      <c r="B60" s="436" t="s">
        <v>308</v>
      </c>
      <c r="C60" s="316"/>
      <c r="D60" s="316"/>
      <c r="E60" s="316"/>
    </row>
    <row r="61" spans="1:5" s="434" customFormat="1" ht="12" customHeight="1" thickBot="1">
      <c r="A61" s="16" t="s">
        <v>306</v>
      </c>
      <c r="B61" s="308" t="s">
        <v>309</v>
      </c>
      <c r="C61" s="316"/>
      <c r="D61" s="316"/>
      <c r="E61" s="316"/>
    </row>
    <row r="62" spans="1:5" s="434" customFormat="1" ht="12" customHeight="1" thickBot="1">
      <c r="A62" s="505" t="s">
        <v>481</v>
      </c>
      <c r="B62" s="21" t="s">
        <v>310</v>
      </c>
      <c r="C62" s="317">
        <f>+C5+C12+C19+C26+C34+C46+C52+C57</f>
        <v>10000</v>
      </c>
      <c r="D62" s="317">
        <f>+D5+D12+D19+D26+D34+D46+D52+D57</f>
        <v>0</v>
      </c>
      <c r="E62" s="317">
        <f>+E5+E12+E19+E26+E34+E46+E52+E57</f>
        <v>10000</v>
      </c>
    </row>
    <row r="63" spans="1:5" s="434" customFormat="1" ht="12" customHeight="1" thickBot="1">
      <c r="A63" s="481" t="s">
        <v>311</v>
      </c>
      <c r="B63" s="306" t="s">
        <v>312</v>
      </c>
      <c r="C63" s="311">
        <f>SUM(C64:C66)</f>
        <v>0</v>
      </c>
      <c r="D63" s="311">
        <f>SUM(D64:D66)</f>
        <v>0</v>
      </c>
      <c r="E63" s="311">
        <f>SUM(E64:E66)</f>
        <v>0</v>
      </c>
    </row>
    <row r="64" spans="1:5" s="434" customFormat="1" ht="12" customHeight="1">
      <c r="A64" s="15" t="s">
        <v>340</v>
      </c>
      <c r="B64" s="435" t="s">
        <v>313</v>
      </c>
      <c r="C64" s="316"/>
      <c r="D64" s="316"/>
      <c r="E64" s="316"/>
    </row>
    <row r="65" spans="1:5" s="434" customFormat="1" ht="12" customHeight="1">
      <c r="A65" s="14" t="s">
        <v>349</v>
      </c>
      <c r="B65" s="436" t="s">
        <v>314</v>
      </c>
      <c r="C65" s="316"/>
      <c r="D65" s="316"/>
      <c r="E65" s="316"/>
    </row>
    <row r="66" spans="1:5" s="434" customFormat="1" ht="12" customHeight="1" thickBot="1">
      <c r="A66" s="16" t="s">
        <v>350</v>
      </c>
      <c r="B66" s="499" t="s">
        <v>466</v>
      </c>
      <c r="C66" s="316"/>
      <c r="D66" s="316"/>
      <c r="E66" s="316"/>
    </row>
    <row r="67" spans="1:5" s="434" customFormat="1" ht="12" customHeight="1" thickBot="1">
      <c r="A67" s="481" t="s">
        <v>316</v>
      </c>
      <c r="B67" s="306" t="s">
        <v>317</v>
      </c>
      <c r="C67" s="311">
        <f>SUM(C68:C71)</f>
        <v>0</v>
      </c>
      <c r="D67" s="311">
        <f>SUM(D68:D71)</f>
        <v>0</v>
      </c>
      <c r="E67" s="311">
        <f>SUM(E68:E71)</f>
        <v>0</v>
      </c>
    </row>
    <row r="68" spans="1:5" s="434" customFormat="1" ht="12" customHeight="1">
      <c r="A68" s="15" t="s">
        <v>149</v>
      </c>
      <c r="B68" s="435" t="s">
        <v>318</v>
      </c>
      <c r="C68" s="316"/>
      <c r="D68" s="316"/>
      <c r="E68" s="316"/>
    </row>
    <row r="69" spans="1:5" s="434" customFormat="1" ht="12" customHeight="1">
      <c r="A69" s="14" t="s">
        <v>150</v>
      </c>
      <c r="B69" s="436" t="s">
        <v>579</v>
      </c>
      <c r="C69" s="316"/>
      <c r="D69" s="316"/>
      <c r="E69" s="316"/>
    </row>
    <row r="70" spans="1:5" s="434" customFormat="1" ht="12" customHeight="1">
      <c r="A70" s="14" t="s">
        <v>341</v>
      </c>
      <c r="B70" s="436" t="s">
        <v>319</v>
      </c>
      <c r="C70" s="316"/>
      <c r="D70" s="316"/>
      <c r="E70" s="316"/>
    </row>
    <row r="71" spans="1:5" s="434" customFormat="1" ht="12" customHeight="1" thickBot="1">
      <c r="A71" s="16" t="s">
        <v>342</v>
      </c>
      <c r="B71" s="308" t="s">
        <v>580</v>
      </c>
      <c r="C71" s="316"/>
      <c r="D71" s="316"/>
      <c r="E71" s="316"/>
    </row>
    <row r="72" spans="1:5" s="434" customFormat="1" ht="12" customHeight="1" thickBot="1">
      <c r="A72" s="481" t="s">
        <v>320</v>
      </c>
      <c r="B72" s="306" t="s">
        <v>321</v>
      </c>
      <c r="C72" s="311">
        <f>SUM(C73:C74)</f>
        <v>0</v>
      </c>
      <c r="D72" s="311">
        <f>SUM(D73:D74)</f>
        <v>0</v>
      </c>
      <c r="E72" s="311">
        <f>SUM(E73:E74)</f>
        <v>0</v>
      </c>
    </row>
    <row r="73" spans="1:5" s="434" customFormat="1" ht="12" customHeight="1">
      <c r="A73" s="15" t="s">
        <v>343</v>
      </c>
      <c r="B73" s="435" t="s">
        <v>322</v>
      </c>
      <c r="C73" s="316"/>
      <c r="D73" s="316"/>
      <c r="E73" s="316"/>
    </row>
    <row r="74" spans="1:5" s="434" customFormat="1" ht="12" customHeight="1" thickBot="1">
      <c r="A74" s="16" t="s">
        <v>344</v>
      </c>
      <c r="B74" s="308" t="s">
        <v>323</v>
      </c>
      <c r="C74" s="316"/>
      <c r="D74" s="316"/>
      <c r="E74" s="316"/>
    </row>
    <row r="75" spans="1:5" s="434" customFormat="1" ht="12" customHeight="1" thickBot="1">
      <c r="A75" s="481" t="s">
        <v>324</v>
      </c>
      <c r="B75" s="306" t="s">
        <v>325</v>
      </c>
      <c r="C75" s="311">
        <f>SUM(C76:C78)</f>
        <v>0</v>
      </c>
      <c r="D75" s="311">
        <f>SUM(D76:D78)</f>
        <v>0</v>
      </c>
      <c r="E75" s="311">
        <f>SUM(E76:E78)</f>
        <v>0</v>
      </c>
    </row>
    <row r="76" spans="1:5" s="434" customFormat="1" ht="12" customHeight="1">
      <c r="A76" s="15" t="s">
        <v>345</v>
      </c>
      <c r="B76" s="435" t="s">
        <v>326</v>
      </c>
      <c r="C76" s="316"/>
      <c r="D76" s="316"/>
      <c r="E76" s="316"/>
    </row>
    <row r="77" spans="1:5" s="434" customFormat="1" ht="12" customHeight="1">
      <c r="A77" s="14" t="s">
        <v>346</v>
      </c>
      <c r="B77" s="436" t="s">
        <v>327</v>
      </c>
      <c r="C77" s="316"/>
      <c r="D77" s="316"/>
      <c r="E77" s="316"/>
    </row>
    <row r="78" spans="1:5" s="434" customFormat="1" ht="12" customHeight="1" thickBot="1">
      <c r="A78" s="16" t="s">
        <v>347</v>
      </c>
      <c r="B78" s="308" t="s">
        <v>581</v>
      </c>
      <c r="C78" s="316"/>
      <c r="D78" s="316"/>
      <c r="E78" s="316"/>
    </row>
    <row r="79" spans="1:5" s="434" customFormat="1" ht="12" customHeight="1" thickBot="1">
      <c r="A79" s="481" t="s">
        <v>328</v>
      </c>
      <c r="B79" s="306" t="s">
        <v>348</v>
      </c>
      <c r="C79" s="311">
        <f>SUM(C80:C83)</f>
        <v>0</v>
      </c>
      <c r="D79" s="311">
        <f>SUM(D80:D83)</f>
        <v>0</v>
      </c>
      <c r="E79" s="311">
        <f>SUM(E80:E83)</f>
        <v>0</v>
      </c>
    </row>
    <row r="80" spans="1:5" s="434" customFormat="1" ht="12" customHeight="1">
      <c r="A80" s="439" t="s">
        <v>329</v>
      </c>
      <c r="B80" s="435" t="s">
        <v>330</v>
      </c>
      <c r="C80" s="316"/>
      <c r="D80" s="316"/>
      <c r="E80" s="316"/>
    </row>
    <row r="81" spans="1:5" s="434" customFormat="1" ht="12" customHeight="1">
      <c r="A81" s="440" t="s">
        <v>331</v>
      </c>
      <c r="B81" s="436" t="s">
        <v>332</v>
      </c>
      <c r="C81" s="316"/>
      <c r="D81" s="316"/>
      <c r="E81" s="316"/>
    </row>
    <row r="82" spans="1:5" s="434" customFormat="1" ht="12" customHeight="1">
      <c r="A82" s="440" t="s">
        <v>333</v>
      </c>
      <c r="B82" s="436" t="s">
        <v>334</v>
      </c>
      <c r="C82" s="316"/>
      <c r="D82" s="316"/>
      <c r="E82" s="316"/>
    </row>
    <row r="83" spans="1:5" s="434" customFormat="1" ht="12" customHeight="1" thickBot="1">
      <c r="A83" s="441" t="s">
        <v>335</v>
      </c>
      <c r="B83" s="308" t="s">
        <v>336</v>
      </c>
      <c r="C83" s="316"/>
      <c r="D83" s="316"/>
      <c r="E83" s="316"/>
    </row>
    <row r="84" spans="1:5" s="434" customFormat="1" ht="12" customHeight="1" thickBot="1">
      <c r="A84" s="481" t="s">
        <v>337</v>
      </c>
      <c r="B84" s="306" t="s">
        <v>480</v>
      </c>
      <c r="C84" s="479"/>
      <c r="D84" s="479"/>
      <c r="E84" s="479"/>
    </row>
    <row r="85" spans="1:5" s="434" customFormat="1" ht="13.5" customHeight="1" thickBot="1">
      <c r="A85" s="481" t="s">
        <v>339</v>
      </c>
      <c r="B85" s="306" t="s">
        <v>338</v>
      </c>
      <c r="C85" s="479"/>
      <c r="D85" s="479"/>
      <c r="E85" s="479"/>
    </row>
    <row r="86" spans="1:5" s="434" customFormat="1" ht="15.75" customHeight="1" thickBot="1">
      <c r="A86" s="481" t="s">
        <v>351</v>
      </c>
      <c r="B86" s="442" t="s">
        <v>483</v>
      </c>
      <c r="C86" s="317">
        <f>+C63+C67+C72+C75+C79+C85+C84</f>
        <v>0</v>
      </c>
      <c r="D86" s="317">
        <f>+D63+D67+D72+D75+D79+D85+D84</f>
        <v>0</v>
      </c>
      <c r="E86" s="317">
        <f>+E63+E67+E72+E75+E79+E85+E84</f>
        <v>0</v>
      </c>
    </row>
    <row r="87" spans="1:5" s="434" customFormat="1" ht="16.5" customHeight="1" thickBot="1">
      <c r="A87" s="482" t="s">
        <v>482</v>
      </c>
      <c r="B87" s="443" t="s">
        <v>484</v>
      </c>
      <c r="C87" s="317">
        <f>+C62+C86</f>
        <v>10000</v>
      </c>
      <c r="D87" s="317">
        <f>+D62+D86</f>
        <v>0</v>
      </c>
      <c r="E87" s="317">
        <f>+E62+E86</f>
        <v>10000</v>
      </c>
    </row>
    <row r="88" spans="1:3" s="434" customFormat="1" ht="83.25" customHeight="1">
      <c r="A88" s="5"/>
      <c r="B88" s="6"/>
      <c r="C88" s="318"/>
    </row>
    <row r="89" spans="1:5" ht="16.5" customHeight="1">
      <c r="A89" s="610" t="s">
        <v>48</v>
      </c>
      <c r="B89" s="610"/>
      <c r="C89" s="610"/>
      <c r="D89" s="610"/>
      <c r="E89" s="610"/>
    </row>
    <row r="90" spans="1:5" s="444" customFormat="1" ht="16.5" customHeight="1" thickBot="1">
      <c r="A90" s="614" t="s">
        <v>153</v>
      </c>
      <c r="B90" s="614"/>
      <c r="C90" s="616" t="str">
        <f>C2</f>
        <v>Forintban!</v>
      </c>
      <c r="D90" s="616"/>
      <c r="E90" s="616"/>
    </row>
    <row r="91" spans="1:5" ht="37.5" customHeight="1" thickBot="1">
      <c r="A91" s="23" t="s">
        <v>70</v>
      </c>
      <c r="B91" s="24" t="s">
        <v>49</v>
      </c>
      <c r="C91" s="40" t="str">
        <f>+C3</f>
        <v>2018. évi előirányzat</v>
      </c>
      <c r="D91" s="40" t="str">
        <f>+D3</f>
        <v>2.sz módosítás</v>
      </c>
      <c r="E91" s="40" t="str">
        <f>+E3</f>
        <v>2018 évi módosított előirányzat</v>
      </c>
    </row>
    <row r="92" spans="1:5" s="433" customFormat="1" ht="12" customHeight="1" thickBot="1">
      <c r="A92" s="32"/>
      <c r="B92" s="33" t="s">
        <v>498</v>
      </c>
      <c r="C92" s="34" t="s">
        <v>499</v>
      </c>
      <c r="D92" s="34" t="str">
        <f>'1.2.sz.mell '!D92</f>
        <v>C</v>
      </c>
      <c r="E92" s="34" t="str">
        <f>'1.2.sz.mell '!E92</f>
        <v>B+C=D</v>
      </c>
    </row>
    <row r="93" spans="1:5" ht="12" customHeight="1" thickBot="1">
      <c r="A93" s="22" t="s">
        <v>19</v>
      </c>
      <c r="B93" s="28" t="s">
        <v>442</v>
      </c>
      <c r="C93" s="310">
        <f>C94+C95+C96+C97+C98+C111</f>
        <v>0</v>
      </c>
      <c r="D93" s="310">
        <f>D94+D95+D96+D97+D98+D111</f>
        <v>0</v>
      </c>
      <c r="E93" s="310">
        <f>E94+E95+E96+E97+E98+E111</f>
        <v>0</v>
      </c>
    </row>
    <row r="94" spans="1:5" ht="12" customHeight="1">
      <c r="A94" s="17" t="s">
        <v>99</v>
      </c>
      <c r="B94" s="10" t="s">
        <v>50</v>
      </c>
      <c r="C94" s="312"/>
      <c r="D94" s="312"/>
      <c r="E94" s="312"/>
    </row>
    <row r="95" spans="1:5" ht="12" customHeight="1">
      <c r="A95" s="14" t="s">
        <v>100</v>
      </c>
      <c r="B95" s="8" t="s">
        <v>183</v>
      </c>
      <c r="C95" s="313"/>
      <c r="D95" s="313"/>
      <c r="E95" s="313"/>
    </row>
    <row r="96" spans="1:5" ht="12" customHeight="1">
      <c r="A96" s="14" t="s">
        <v>101</v>
      </c>
      <c r="B96" s="8" t="s">
        <v>140</v>
      </c>
      <c r="C96" s="315"/>
      <c r="D96" s="315"/>
      <c r="E96" s="315"/>
    </row>
    <row r="97" spans="1:5" ht="12" customHeight="1">
      <c r="A97" s="14" t="s">
        <v>102</v>
      </c>
      <c r="B97" s="11" t="s">
        <v>184</v>
      </c>
      <c r="C97" s="315"/>
      <c r="D97" s="315"/>
      <c r="E97" s="315"/>
    </row>
    <row r="98" spans="1:5" ht="12" customHeight="1">
      <c r="A98" s="14" t="s">
        <v>112</v>
      </c>
      <c r="B98" s="19" t="s">
        <v>185</v>
      </c>
      <c r="C98" s="315"/>
      <c r="D98" s="315"/>
      <c r="E98" s="315"/>
    </row>
    <row r="99" spans="1:5" ht="12" customHeight="1">
      <c r="A99" s="14" t="s">
        <v>103</v>
      </c>
      <c r="B99" s="8" t="s">
        <v>447</v>
      </c>
      <c r="C99" s="315"/>
      <c r="D99" s="315"/>
      <c r="E99" s="315"/>
    </row>
    <row r="100" spans="1:5" ht="12" customHeight="1">
      <c r="A100" s="14" t="s">
        <v>104</v>
      </c>
      <c r="B100" s="150" t="s">
        <v>446</v>
      </c>
      <c r="C100" s="315"/>
      <c r="D100" s="315"/>
      <c r="E100" s="315"/>
    </row>
    <row r="101" spans="1:5" ht="12" customHeight="1">
      <c r="A101" s="14" t="s">
        <v>113</v>
      </c>
      <c r="B101" s="150" t="s">
        <v>445</v>
      </c>
      <c r="C101" s="315"/>
      <c r="D101" s="315"/>
      <c r="E101" s="315"/>
    </row>
    <row r="102" spans="1:5" ht="12" customHeight="1">
      <c r="A102" s="14" t="s">
        <v>114</v>
      </c>
      <c r="B102" s="148" t="s">
        <v>354</v>
      </c>
      <c r="C102" s="315"/>
      <c r="D102" s="315"/>
      <c r="E102" s="315"/>
    </row>
    <row r="103" spans="1:5" ht="12" customHeight="1">
      <c r="A103" s="14" t="s">
        <v>115</v>
      </c>
      <c r="B103" s="149" t="s">
        <v>355</v>
      </c>
      <c r="C103" s="315"/>
      <c r="D103" s="315"/>
      <c r="E103" s="315"/>
    </row>
    <row r="104" spans="1:5" ht="12" customHeight="1">
      <c r="A104" s="14" t="s">
        <v>116</v>
      </c>
      <c r="B104" s="149" t="s">
        <v>356</v>
      </c>
      <c r="C104" s="315"/>
      <c r="D104" s="315"/>
      <c r="E104" s="315"/>
    </row>
    <row r="105" spans="1:5" ht="12" customHeight="1">
      <c r="A105" s="14" t="s">
        <v>118</v>
      </c>
      <c r="B105" s="148" t="s">
        <v>357</v>
      </c>
      <c r="C105" s="315"/>
      <c r="D105" s="315"/>
      <c r="E105" s="315"/>
    </row>
    <row r="106" spans="1:5" ht="12" customHeight="1">
      <c r="A106" s="14" t="s">
        <v>186</v>
      </c>
      <c r="B106" s="148" t="s">
        <v>358</v>
      </c>
      <c r="C106" s="315"/>
      <c r="D106" s="315"/>
      <c r="E106" s="315"/>
    </row>
    <row r="107" spans="1:5" ht="12" customHeight="1">
      <c r="A107" s="14" t="s">
        <v>352</v>
      </c>
      <c r="B107" s="149" t="s">
        <v>359</v>
      </c>
      <c r="C107" s="315"/>
      <c r="D107" s="315"/>
      <c r="E107" s="315"/>
    </row>
    <row r="108" spans="1:5" ht="12" customHeight="1">
      <c r="A108" s="13" t="s">
        <v>353</v>
      </c>
      <c r="B108" s="150" t="s">
        <v>360</v>
      </c>
      <c r="C108" s="315"/>
      <c r="D108" s="315"/>
      <c r="E108" s="315"/>
    </row>
    <row r="109" spans="1:5" ht="12" customHeight="1">
      <c r="A109" s="14" t="s">
        <v>443</v>
      </c>
      <c r="B109" s="150" t="s">
        <v>361</v>
      </c>
      <c r="C109" s="315"/>
      <c r="D109" s="315"/>
      <c r="E109" s="315"/>
    </row>
    <row r="110" spans="1:5" ht="12" customHeight="1">
      <c r="A110" s="16" t="s">
        <v>444</v>
      </c>
      <c r="B110" s="150" t="s">
        <v>362</v>
      </c>
      <c r="C110" s="315"/>
      <c r="D110" s="315"/>
      <c r="E110" s="315"/>
    </row>
    <row r="111" spans="1:5" ht="12" customHeight="1">
      <c r="A111" s="14" t="s">
        <v>448</v>
      </c>
      <c r="B111" s="11" t="s">
        <v>51</v>
      </c>
      <c r="C111" s="313"/>
      <c r="D111" s="313"/>
      <c r="E111" s="313"/>
    </row>
    <row r="112" spans="1:5" ht="12" customHeight="1">
      <c r="A112" s="14" t="s">
        <v>449</v>
      </c>
      <c r="B112" s="8" t="s">
        <v>451</v>
      </c>
      <c r="C112" s="313"/>
      <c r="D112" s="313"/>
      <c r="E112" s="313"/>
    </row>
    <row r="113" spans="1:5" ht="12" customHeight="1" thickBot="1">
      <c r="A113" s="18" t="s">
        <v>450</v>
      </c>
      <c r="B113" s="503" t="s">
        <v>452</v>
      </c>
      <c r="C113" s="319"/>
      <c r="D113" s="319"/>
      <c r="E113" s="319"/>
    </row>
    <row r="114" spans="1:5" ht="12" customHeight="1" thickBot="1">
      <c r="A114" s="500" t="s">
        <v>20</v>
      </c>
      <c r="B114" s="501" t="s">
        <v>363</v>
      </c>
      <c r="C114" s="502">
        <f>+C115+C117+C119</f>
        <v>0</v>
      </c>
      <c r="D114" s="502">
        <f>+D115+D117+D119</f>
        <v>0</v>
      </c>
      <c r="E114" s="502">
        <f>+E115+E117+E119</f>
        <v>0</v>
      </c>
    </row>
    <row r="115" spans="1:5" ht="12" customHeight="1">
      <c r="A115" s="15" t="s">
        <v>105</v>
      </c>
      <c r="B115" s="8" t="s">
        <v>232</v>
      </c>
      <c r="C115" s="314"/>
      <c r="D115" s="314"/>
      <c r="E115" s="314"/>
    </row>
    <row r="116" spans="1:5" ht="12" customHeight="1">
      <c r="A116" s="15" t="s">
        <v>106</v>
      </c>
      <c r="B116" s="12" t="s">
        <v>367</v>
      </c>
      <c r="C116" s="314"/>
      <c r="D116" s="314"/>
      <c r="E116" s="314"/>
    </row>
    <row r="117" spans="1:5" ht="12" customHeight="1">
      <c r="A117" s="15" t="s">
        <v>107</v>
      </c>
      <c r="B117" s="12" t="s">
        <v>187</v>
      </c>
      <c r="C117" s="313"/>
      <c r="D117" s="313"/>
      <c r="E117" s="313"/>
    </row>
    <row r="118" spans="1:5" ht="12" customHeight="1">
      <c r="A118" s="15" t="s">
        <v>108</v>
      </c>
      <c r="B118" s="12" t="s">
        <v>368</v>
      </c>
      <c r="C118" s="279"/>
      <c r="D118" s="279"/>
      <c r="E118" s="279"/>
    </row>
    <row r="119" spans="1:5" ht="12" customHeight="1">
      <c r="A119" s="15" t="s">
        <v>109</v>
      </c>
      <c r="B119" s="308" t="s">
        <v>583</v>
      </c>
      <c r="C119" s="279"/>
      <c r="D119" s="279"/>
      <c r="E119" s="279"/>
    </row>
    <row r="120" spans="1:5" ht="12" customHeight="1">
      <c r="A120" s="15" t="s">
        <v>117</v>
      </c>
      <c r="B120" s="307" t="s">
        <v>433</v>
      </c>
      <c r="C120" s="279"/>
      <c r="D120" s="279"/>
      <c r="E120" s="279"/>
    </row>
    <row r="121" spans="1:5" ht="12" customHeight="1">
      <c r="A121" s="15" t="s">
        <v>119</v>
      </c>
      <c r="B121" s="431" t="s">
        <v>373</v>
      </c>
      <c r="C121" s="279"/>
      <c r="D121" s="279"/>
      <c r="E121" s="279"/>
    </row>
    <row r="122" spans="1:5" ht="15.75">
      <c r="A122" s="15" t="s">
        <v>188</v>
      </c>
      <c r="B122" s="149" t="s">
        <v>356</v>
      </c>
      <c r="C122" s="279"/>
      <c r="D122" s="279"/>
      <c r="E122" s="279"/>
    </row>
    <row r="123" spans="1:5" ht="12" customHeight="1">
      <c r="A123" s="15" t="s">
        <v>189</v>
      </c>
      <c r="B123" s="149" t="s">
        <v>372</v>
      </c>
      <c r="C123" s="279"/>
      <c r="D123" s="279"/>
      <c r="E123" s="279"/>
    </row>
    <row r="124" spans="1:5" ht="12" customHeight="1">
      <c r="A124" s="15" t="s">
        <v>190</v>
      </c>
      <c r="B124" s="149" t="s">
        <v>371</v>
      </c>
      <c r="C124" s="279"/>
      <c r="D124" s="279"/>
      <c r="E124" s="279"/>
    </row>
    <row r="125" spans="1:5" ht="12" customHeight="1">
      <c r="A125" s="15" t="s">
        <v>364</v>
      </c>
      <c r="B125" s="149" t="s">
        <v>359</v>
      </c>
      <c r="C125" s="279"/>
      <c r="D125" s="279"/>
      <c r="E125" s="279"/>
    </row>
    <row r="126" spans="1:5" ht="12" customHeight="1">
      <c r="A126" s="15" t="s">
        <v>365</v>
      </c>
      <c r="B126" s="149" t="s">
        <v>370</v>
      </c>
      <c r="C126" s="279"/>
      <c r="D126" s="279"/>
      <c r="E126" s="279"/>
    </row>
    <row r="127" spans="1:5" ht="16.5" thickBot="1">
      <c r="A127" s="13" t="s">
        <v>366</v>
      </c>
      <c r="B127" s="149" t="s">
        <v>369</v>
      </c>
      <c r="C127" s="281"/>
      <c r="D127" s="281"/>
      <c r="E127" s="281"/>
    </row>
    <row r="128" spans="1:5" ht="12" customHeight="1" thickBot="1">
      <c r="A128" s="20" t="s">
        <v>21</v>
      </c>
      <c r="B128" s="130" t="s">
        <v>453</v>
      </c>
      <c r="C128" s="311">
        <f>+C93+C114</f>
        <v>0</v>
      </c>
      <c r="D128" s="311">
        <f>+D93+D114</f>
        <v>0</v>
      </c>
      <c r="E128" s="311">
        <f>+E93+E114</f>
        <v>0</v>
      </c>
    </row>
    <row r="129" spans="1:5" ht="12" customHeight="1" thickBot="1">
      <c r="A129" s="20" t="s">
        <v>22</v>
      </c>
      <c r="B129" s="130" t="s">
        <v>454</v>
      </c>
      <c r="C129" s="311">
        <f>+C130+C131+C132</f>
        <v>0</v>
      </c>
      <c r="D129" s="311">
        <f>+D130+D131+D132</f>
        <v>0</v>
      </c>
      <c r="E129" s="311">
        <f>+E130+E131+E132</f>
        <v>0</v>
      </c>
    </row>
    <row r="130" spans="1:5" ht="12" customHeight="1">
      <c r="A130" s="15" t="s">
        <v>271</v>
      </c>
      <c r="B130" s="12" t="s">
        <v>461</v>
      </c>
      <c r="C130" s="279"/>
      <c r="D130" s="279"/>
      <c r="E130" s="279"/>
    </row>
    <row r="131" spans="1:5" ht="12" customHeight="1">
      <c r="A131" s="15" t="s">
        <v>272</v>
      </c>
      <c r="B131" s="12" t="s">
        <v>462</v>
      </c>
      <c r="C131" s="279"/>
      <c r="D131" s="279"/>
      <c r="E131" s="279"/>
    </row>
    <row r="132" spans="1:5" ht="12" customHeight="1" thickBot="1">
      <c r="A132" s="13" t="s">
        <v>273</v>
      </c>
      <c r="B132" s="12" t="s">
        <v>463</v>
      </c>
      <c r="C132" s="279"/>
      <c r="D132" s="279"/>
      <c r="E132" s="279"/>
    </row>
    <row r="133" spans="1:5" ht="12" customHeight="1" thickBot="1">
      <c r="A133" s="20" t="s">
        <v>23</v>
      </c>
      <c r="B133" s="130" t="s">
        <v>455</v>
      </c>
      <c r="C133" s="311">
        <f>SUM(C134:C139)</f>
        <v>0</v>
      </c>
      <c r="D133" s="311">
        <f>SUM(D134:D139)</f>
        <v>0</v>
      </c>
      <c r="E133" s="311">
        <f>SUM(E134:E139)</f>
        <v>0</v>
      </c>
    </row>
    <row r="134" spans="1:5" ht="12" customHeight="1">
      <c r="A134" s="15" t="s">
        <v>92</v>
      </c>
      <c r="B134" s="9" t="s">
        <v>464</v>
      </c>
      <c r="C134" s="279"/>
      <c r="D134" s="279"/>
      <c r="E134" s="279"/>
    </row>
    <row r="135" spans="1:5" ht="12" customHeight="1">
      <c r="A135" s="15" t="s">
        <v>93</v>
      </c>
      <c r="B135" s="9" t="s">
        <v>456</v>
      </c>
      <c r="C135" s="279"/>
      <c r="D135" s="279"/>
      <c r="E135" s="279"/>
    </row>
    <row r="136" spans="1:5" ht="12" customHeight="1">
      <c r="A136" s="15" t="s">
        <v>94</v>
      </c>
      <c r="B136" s="9" t="s">
        <v>457</v>
      </c>
      <c r="C136" s="279"/>
      <c r="D136" s="279"/>
      <c r="E136" s="279"/>
    </row>
    <row r="137" spans="1:5" ht="12" customHeight="1">
      <c r="A137" s="15" t="s">
        <v>175</v>
      </c>
      <c r="B137" s="9" t="s">
        <v>458</v>
      </c>
      <c r="C137" s="279"/>
      <c r="D137" s="279"/>
      <c r="E137" s="279"/>
    </row>
    <row r="138" spans="1:5" ht="12" customHeight="1">
      <c r="A138" s="15" t="s">
        <v>176</v>
      </c>
      <c r="B138" s="9" t="s">
        <v>459</v>
      </c>
      <c r="C138" s="279"/>
      <c r="D138" s="279"/>
      <c r="E138" s="279"/>
    </row>
    <row r="139" spans="1:5" ht="12" customHeight="1" thickBot="1">
      <c r="A139" s="13" t="s">
        <v>177</v>
      </c>
      <c r="B139" s="9" t="s">
        <v>460</v>
      </c>
      <c r="C139" s="279"/>
      <c r="D139" s="279"/>
      <c r="E139" s="279"/>
    </row>
    <row r="140" spans="1:5" ht="12" customHeight="1" thickBot="1">
      <c r="A140" s="20" t="s">
        <v>24</v>
      </c>
      <c r="B140" s="130" t="s">
        <v>468</v>
      </c>
      <c r="C140" s="317">
        <f>+C141+C142+C143+C144</f>
        <v>0</v>
      </c>
      <c r="D140" s="317">
        <f>+D141+D142+D143+D144</f>
        <v>0</v>
      </c>
      <c r="E140" s="317">
        <f>+E141+E142+E143+E144</f>
        <v>0</v>
      </c>
    </row>
    <row r="141" spans="1:5" ht="12" customHeight="1">
      <c r="A141" s="15" t="s">
        <v>95</v>
      </c>
      <c r="B141" s="9" t="s">
        <v>374</v>
      </c>
      <c r="C141" s="279"/>
      <c r="D141" s="279"/>
      <c r="E141" s="279"/>
    </row>
    <row r="142" spans="1:5" ht="12" customHeight="1">
      <c r="A142" s="15" t="s">
        <v>96</v>
      </c>
      <c r="B142" s="9" t="s">
        <v>375</v>
      </c>
      <c r="C142" s="279"/>
      <c r="D142" s="279"/>
      <c r="E142" s="279"/>
    </row>
    <row r="143" spans="1:5" ht="12" customHeight="1">
      <c r="A143" s="15" t="s">
        <v>291</v>
      </c>
      <c r="B143" s="9" t="s">
        <v>469</v>
      </c>
      <c r="C143" s="279"/>
      <c r="D143" s="279"/>
      <c r="E143" s="279"/>
    </row>
    <row r="144" spans="1:5" ht="12" customHeight="1" thickBot="1">
      <c r="A144" s="13" t="s">
        <v>292</v>
      </c>
      <c r="B144" s="7" t="s">
        <v>394</v>
      </c>
      <c r="C144" s="279"/>
      <c r="D144" s="279"/>
      <c r="E144" s="279"/>
    </row>
    <row r="145" spans="1:5" ht="12" customHeight="1" thickBot="1">
      <c r="A145" s="20" t="s">
        <v>25</v>
      </c>
      <c r="B145" s="130" t="s">
        <v>470</v>
      </c>
      <c r="C145" s="320">
        <f>SUM(C146:C150)</f>
        <v>0</v>
      </c>
      <c r="D145" s="320">
        <f>SUM(D146:D150)</f>
        <v>0</v>
      </c>
      <c r="E145" s="320">
        <f>SUM(E146:E150)</f>
        <v>0</v>
      </c>
    </row>
    <row r="146" spans="1:5" ht="12" customHeight="1">
      <c r="A146" s="15" t="s">
        <v>97</v>
      </c>
      <c r="B146" s="9" t="s">
        <v>465</v>
      </c>
      <c r="C146" s="279"/>
      <c r="D146" s="279"/>
      <c r="E146" s="279"/>
    </row>
    <row r="147" spans="1:5" ht="12" customHeight="1">
      <c r="A147" s="15" t="s">
        <v>98</v>
      </c>
      <c r="B147" s="9" t="s">
        <v>472</v>
      </c>
      <c r="C147" s="279"/>
      <c r="D147" s="279"/>
      <c r="E147" s="279"/>
    </row>
    <row r="148" spans="1:5" ht="12" customHeight="1">
      <c r="A148" s="15" t="s">
        <v>303</v>
      </c>
      <c r="B148" s="9" t="s">
        <v>467</v>
      </c>
      <c r="C148" s="279"/>
      <c r="D148" s="279"/>
      <c r="E148" s="279"/>
    </row>
    <row r="149" spans="1:5" ht="12" customHeight="1">
      <c r="A149" s="15" t="s">
        <v>304</v>
      </c>
      <c r="B149" s="9" t="s">
        <v>473</v>
      </c>
      <c r="C149" s="279"/>
      <c r="D149" s="279"/>
      <c r="E149" s="279"/>
    </row>
    <row r="150" spans="1:5" ht="12" customHeight="1" thickBot="1">
      <c r="A150" s="15" t="s">
        <v>471</v>
      </c>
      <c r="B150" s="9" t="s">
        <v>474</v>
      </c>
      <c r="C150" s="279"/>
      <c r="D150" s="279"/>
      <c r="E150" s="279"/>
    </row>
    <row r="151" spans="1:5" ht="12" customHeight="1" thickBot="1">
      <c r="A151" s="20" t="s">
        <v>26</v>
      </c>
      <c r="B151" s="130" t="s">
        <v>475</v>
      </c>
      <c r="C151" s="504"/>
      <c r="D151" s="504"/>
      <c r="E151" s="504"/>
    </row>
    <row r="152" spans="1:5" ht="12" customHeight="1" thickBot="1">
      <c r="A152" s="20" t="s">
        <v>27</v>
      </c>
      <c r="B152" s="130" t="s">
        <v>476</v>
      </c>
      <c r="C152" s="504"/>
      <c r="D152" s="504"/>
      <c r="E152" s="504"/>
    </row>
    <row r="153" spans="1:9" ht="15" customHeight="1" thickBot="1">
      <c r="A153" s="20" t="s">
        <v>28</v>
      </c>
      <c r="B153" s="130" t="s">
        <v>478</v>
      </c>
      <c r="C153" s="445">
        <f>+C129+C133+C140+C145+C151+C152</f>
        <v>0</v>
      </c>
      <c r="D153" s="445">
        <f>+D129+D133+D140+D145+D151+D152</f>
        <v>0</v>
      </c>
      <c r="E153" s="445">
        <f>+E129+E133+E140+E145+E151+E152</f>
        <v>0</v>
      </c>
      <c r="F153" s="446"/>
      <c r="G153" s="447"/>
      <c r="H153" s="447"/>
      <c r="I153" s="447"/>
    </row>
    <row r="154" spans="1:5" s="434" customFormat="1" ht="12.75" customHeight="1" thickBot="1">
      <c r="A154" s="309" t="s">
        <v>29</v>
      </c>
      <c r="B154" s="398" t="s">
        <v>477</v>
      </c>
      <c r="C154" s="445">
        <f>+C128+C153</f>
        <v>0</v>
      </c>
      <c r="D154" s="445">
        <f>+D128+D153</f>
        <v>0</v>
      </c>
      <c r="E154" s="445">
        <f>+E128+E153</f>
        <v>0</v>
      </c>
    </row>
    <row r="155" ht="7.5" customHeight="1"/>
    <row r="156" spans="1:5" ht="15.75">
      <c r="A156" s="612" t="s">
        <v>376</v>
      </c>
      <c r="B156" s="612"/>
      <c r="C156" s="612"/>
      <c r="D156" s="612"/>
      <c r="E156" s="612"/>
    </row>
    <row r="157" spans="1:5" ht="15" customHeight="1" thickBot="1">
      <c r="A157" s="613" t="s">
        <v>154</v>
      </c>
      <c r="B157" s="613"/>
      <c r="C157" s="611" t="str">
        <f>C90</f>
        <v>Forintban!</v>
      </c>
      <c r="D157" s="611"/>
      <c r="E157" s="611"/>
    </row>
    <row r="158" spans="1:5" ht="13.5" customHeight="1" thickBot="1">
      <c r="A158" s="20">
        <v>1</v>
      </c>
      <c r="B158" s="27" t="s">
        <v>479</v>
      </c>
      <c r="C158" s="311">
        <f>+C62-C128</f>
        <v>10000</v>
      </c>
      <c r="D158" s="311">
        <f>+D62-D128</f>
        <v>0</v>
      </c>
      <c r="E158" s="311">
        <f>+E62-E128</f>
        <v>10000</v>
      </c>
    </row>
    <row r="159" spans="1:5" ht="27.75" customHeight="1" thickBot="1">
      <c r="A159" s="20" t="s">
        <v>20</v>
      </c>
      <c r="B159" s="27" t="s">
        <v>485</v>
      </c>
      <c r="C159" s="311">
        <f>+C86-C153</f>
        <v>0</v>
      </c>
      <c r="D159" s="311">
        <f>+D86-D153</f>
        <v>0</v>
      </c>
      <c r="E159" s="311">
        <f>+E86-E153</f>
        <v>0</v>
      </c>
    </row>
  </sheetData>
  <sheetProtection/>
  <mergeCells count="9">
    <mergeCell ref="A1:E1"/>
    <mergeCell ref="A89:E89"/>
    <mergeCell ref="C90:E90"/>
    <mergeCell ref="C157:E157"/>
    <mergeCell ref="A156:E156"/>
    <mergeCell ref="A2:B2"/>
    <mergeCell ref="A90:B90"/>
    <mergeCell ref="A157:B157"/>
    <mergeCell ref="C2:E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Siójut Község Önkormányzat 2018. ÉVI KÖLTSÉGVETÉS
ÁLLAMIGAZGATÁSI FELADATAINAK MÉRLEGE
&amp;R&amp;"Times New Roman CE,Félkövér dőlt"&amp;11 1.3. melléklet a 3/2018. (II.27. önkormányzati rendelethez</oddHeader>
  </headerFooter>
  <rowBreaks count="1" manualBreakCount="1"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45" zoomScaleSheetLayoutView="100" workbookViewId="0" topLeftCell="A16">
      <selection activeCell="E17" sqref="E17"/>
    </sheetView>
  </sheetViews>
  <sheetFormatPr defaultColWidth="9.00390625" defaultRowHeight="12.75"/>
  <cols>
    <col min="1" max="1" width="6.875" style="57" customWidth="1"/>
    <col min="2" max="2" width="55.125" style="197" customWidth="1"/>
    <col min="3" max="5" width="16.375" style="57" customWidth="1"/>
    <col min="6" max="6" width="55.125" style="57" customWidth="1"/>
    <col min="7" max="9" width="16.375" style="57" customWidth="1"/>
    <col min="10" max="10" width="4.875" style="57" customWidth="1"/>
    <col min="11" max="16384" width="9.375" style="57" customWidth="1"/>
  </cols>
  <sheetData>
    <row r="1" spans="2:10" ht="39.75" customHeight="1">
      <c r="B1" s="333" t="s">
        <v>158</v>
      </c>
      <c r="C1" s="334"/>
      <c r="D1" s="334"/>
      <c r="E1" s="334"/>
      <c r="F1" s="334"/>
      <c r="G1" s="334"/>
      <c r="H1" s="334"/>
      <c r="I1" s="334"/>
      <c r="J1" s="619" t="s">
        <v>609</v>
      </c>
    </row>
    <row r="2" spans="7:10" ht="14.25" thickBot="1">
      <c r="G2" s="621" t="str">
        <f>'1.3.sz.mell'!C2</f>
        <v>Forintban!</v>
      </c>
      <c r="H2" s="621"/>
      <c r="I2" s="621"/>
      <c r="J2" s="619"/>
    </row>
    <row r="3" spans="1:10" ht="18" customHeight="1" thickBot="1">
      <c r="A3" s="617" t="s">
        <v>70</v>
      </c>
      <c r="B3" s="335" t="s">
        <v>57</v>
      </c>
      <c r="C3" s="336"/>
      <c r="D3" s="602"/>
      <c r="E3" s="602"/>
      <c r="F3" s="622" t="s">
        <v>58</v>
      </c>
      <c r="G3" s="623"/>
      <c r="H3" s="623"/>
      <c r="I3" s="624"/>
      <c r="J3" s="619"/>
    </row>
    <row r="4" spans="1:10" s="337" customFormat="1" ht="35.25" customHeight="1" thickBot="1">
      <c r="A4" s="618"/>
      <c r="B4" s="198" t="s">
        <v>62</v>
      </c>
      <c r="C4" s="199" t="str">
        <f>+'1.sz.mell '!C3</f>
        <v>2018. évi előirányzat</v>
      </c>
      <c r="D4" s="199" t="str">
        <f>+'1.sz.mell '!D3</f>
        <v>2.sz módosítás</v>
      </c>
      <c r="E4" s="199" t="str">
        <f>+'1.sz.mell '!E3</f>
        <v>2018 évi módosított előirányzat</v>
      </c>
      <c r="F4" s="198" t="s">
        <v>62</v>
      </c>
      <c r="G4" s="54" t="str">
        <f>+C4</f>
        <v>2018. évi előirányzat</v>
      </c>
      <c r="H4" s="54" t="str">
        <f>+D4</f>
        <v>2.sz módosítás</v>
      </c>
      <c r="I4" s="54" t="str">
        <f>+E4</f>
        <v>2018 évi módosított előirányzat</v>
      </c>
      <c r="J4" s="619"/>
    </row>
    <row r="5" spans="1:10" s="341" customFormat="1" ht="12" customHeight="1" thickBot="1">
      <c r="A5" s="338"/>
      <c r="B5" s="339" t="s">
        <v>498</v>
      </c>
      <c r="C5" s="340" t="s">
        <v>499</v>
      </c>
      <c r="D5" s="603" t="str">
        <f>'1.3.sz.mell'!D92</f>
        <v>C</v>
      </c>
      <c r="E5" s="603" t="str">
        <f>'1.3.sz.mell'!E92</f>
        <v>B+C=D</v>
      </c>
      <c r="F5" s="339" t="str">
        <f>B5</f>
        <v>A</v>
      </c>
      <c r="G5" s="339" t="str">
        <f>C5</f>
        <v>B</v>
      </c>
      <c r="H5" s="339" t="str">
        <f>D5</f>
        <v>C</v>
      </c>
      <c r="I5" s="338" t="str">
        <f>E5</f>
        <v>B+C=D</v>
      </c>
      <c r="J5" s="619"/>
    </row>
    <row r="6" spans="1:10" ht="12.75" customHeight="1">
      <c r="A6" s="342" t="s">
        <v>19</v>
      </c>
      <c r="B6" s="343" t="s">
        <v>377</v>
      </c>
      <c r="C6" s="322">
        <f>'1.sz.mell '!C5</f>
        <v>24785220</v>
      </c>
      <c r="D6" s="322">
        <f>'1.sz.mell '!D5</f>
        <v>4773320</v>
      </c>
      <c r="E6" s="322">
        <f>'1.sz.mell '!E5</f>
        <v>29558540</v>
      </c>
      <c r="F6" s="343" t="s">
        <v>63</v>
      </c>
      <c r="G6" s="328">
        <f>'1.sz.mell '!C94</f>
        <v>11061110</v>
      </c>
      <c r="H6" s="328">
        <f>'1.sz.mell '!D94</f>
        <v>5711472</v>
      </c>
      <c r="I6" s="328">
        <f>'1.sz.mell '!E94</f>
        <v>16772582</v>
      </c>
      <c r="J6" s="619"/>
    </row>
    <row r="7" spans="1:10" ht="12.75" customHeight="1">
      <c r="A7" s="344" t="s">
        <v>20</v>
      </c>
      <c r="B7" s="345" t="s">
        <v>378</v>
      </c>
      <c r="C7" s="323">
        <f>'1.sz.mell '!C12</f>
        <v>5148989</v>
      </c>
      <c r="D7" s="323">
        <f>'1.sz.mell '!D12</f>
        <v>5530740</v>
      </c>
      <c r="E7" s="323">
        <f>'1.sz.mell '!E12</f>
        <v>10679729</v>
      </c>
      <c r="F7" s="345" t="s">
        <v>183</v>
      </c>
      <c r="G7" s="328">
        <f>'1.sz.mell '!C95</f>
        <v>2394068</v>
      </c>
      <c r="H7" s="328">
        <f>'1.sz.mell '!D95</f>
        <v>639235</v>
      </c>
      <c r="I7" s="328">
        <f>'1.sz.mell '!E95</f>
        <v>3033303</v>
      </c>
      <c r="J7" s="619"/>
    </row>
    <row r="8" spans="1:10" ht="12.75" customHeight="1">
      <c r="A8" s="344" t="s">
        <v>21</v>
      </c>
      <c r="B8" s="345" t="s">
        <v>399</v>
      </c>
      <c r="C8" s="323">
        <f>'1.sz.mell '!C18</f>
        <v>3170000</v>
      </c>
      <c r="D8" s="323">
        <f>'1.sz.mell '!D18</f>
        <v>0</v>
      </c>
      <c r="E8" s="323">
        <f>'1.sz.mell '!E18</f>
        <v>3170000</v>
      </c>
      <c r="F8" s="345" t="s">
        <v>237</v>
      </c>
      <c r="G8" s="328">
        <f>'1.sz.mell '!C96</f>
        <v>25842188</v>
      </c>
      <c r="H8" s="328">
        <f>'1.sz.mell '!D96</f>
        <v>-491951</v>
      </c>
      <c r="I8" s="328">
        <f>'1.sz.mell '!E96</f>
        <v>25350237</v>
      </c>
      <c r="J8" s="619"/>
    </row>
    <row r="9" spans="1:10" ht="12.75" customHeight="1">
      <c r="A9" s="344" t="s">
        <v>22</v>
      </c>
      <c r="B9" s="345" t="s">
        <v>174</v>
      </c>
      <c r="C9" s="323">
        <f>'1.sz.mell '!C26</f>
        <v>6460000</v>
      </c>
      <c r="D9" s="323">
        <f>'1.sz.mell '!D26</f>
        <v>0</v>
      </c>
      <c r="E9" s="323">
        <f>'1.sz.mell '!E26</f>
        <v>6460000</v>
      </c>
      <c r="F9" s="345" t="s">
        <v>184</v>
      </c>
      <c r="G9" s="328">
        <f>'1.sz.mell '!C97</f>
        <v>3784000</v>
      </c>
      <c r="H9" s="328">
        <f>'1.sz.mell '!D97</f>
        <v>352360</v>
      </c>
      <c r="I9" s="328">
        <f>'1.sz.mell '!E97</f>
        <v>4136360</v>
      </c>
      <c r="J9" s="619"/>
    </row>
    <row r="10" spans="1:10" ht="12.75" customHeight="1">
      <c r="A10" s="344" t="s">
        <v>23</v>
      </c>
      <c r="B10" s="346" t="s">
        <v>426</v>
      </c>
      <c r="C10" s="323">
        <f>'1.sz.mell '!C34</f>
        <v>6061000</v>
      </c>
      <c r="D10" s="323">
        <f>'1.sz.mell '!D34</f>
        <v>163884</v>
      </c>
      <c r="E10" s="323">
        <f>'1.sz.mell '!E34</f>
        <v>6224884</v>
      </c>
      <c r="F10" s="345" t="s">
        <v>185</v>
      </c>
      <c r="G10" s="328">
        <f>'1.sz.mell '!C98</f>
        <v>3085653</v>
      </c>
      <c r="H10" s="328">
        <f>'1.sz.mell '!D98</f>
        <v>4563300</v>
      </c>
      <c r="I10" s="328">
        <f>'1.sz.mell '!E98</f>
        <v>7648953</v>
      </c>
      <c r="J10" s="619"/>
    </row>
    <row r="11" spans="1:10" ht="12.75" customHeight="1">
      <c r="A11" s="344" t="s">
        <v>24</v>
      </c>
      <c r="B11" s="345" t="s">
        <v>379</v>
      </c>
      <c r="C11" s="324">
        <f>'1.sz.mell '!C52</f>
        <v>0</v>
      </c>
      <c r="D11" s="324">
        <f>'1.sz.mell '!D52</f>
        <v>395200</v>
      </c>
      <c r="E11" s="324">
        <f>'1.sz.mell '!E52</f>
        <v>395200</v>
      </c>
      <c r="F11" s="345" t="s">
        <v>51</v>
      </c>
      <c r="G11" s="329">
        <f>'1.sz.mell '!C111</f>
        <v>22137013</v>
      </c>
      <c r="H11" s="329">
        <f>'1.sz.mell '!D111</f>
        <v>-1776358</v>
      </c>
      <c r="I11" s="329">
        <f>'1.sz.mell '!E111</f>
        <v>20360655</v>
      </c>
      <c r="J11" s="619"/>
    </row>
    <row r="12" spans="1:10" ht="12.75" customHeight="1">
      <c r="A12" s="344" t="s">
        <v>25</v>
      </c>
      <c r="B12" s="345" t="s">
        <v>486</v>
      </c>
      <c r="C12" s="323">
        <f>'1.sz.mell '!C61</f>
        <v>0</v>
      </c>
      <c r="D12" s="323">
        <f>'1.sz.mell '!D61</f>
        <v>0</v>
      </c>
      <c r="E12" s="323">
        <f>'1.sz.mell '!E61</f>
        <v>0</v>
      </c>
      <c r="F12" s="47"/>
      <c r="G12" s="329"/>
      <c r="H12" s="329"/>
      <c r="I12" s="329"/>
      <c r="J12" s="619"/>
    </row>
    <row r="13" spans="1:10" ht="12.75" customHeight="1">
      <c r="A13" s="344" t="s">
        <v>26</v>
      </c>
      <c r="B13" s="47"/>
      <c r="C13" s="323"/>
      <c r="D13" s="323"/>
      <c r="E13" s="323"/>
      <c r="F13" s="47"/>
      <c r="G13" s="329"/>
      <c r="H13" s="329"/>
      <c r="I13" s="329"/>
      <c r="J13" s="619"/>
    </row>
    <row r="14" spans="1:10" ht="12.75" customHeight="1">
      <c r="A14" s="344" t="s">
        <v>27</v>
      </c>
      <c r="B14" s="448"/>
      <c r="C14" s="324"/>
      <c r="D14" s="324"/>
      <c r="E14" s="324"/>
      <c r="F14" s="47"/>
      <c r="G14" s="329"/>
      <c r="H14" s="329"/>
      <c r="I14" s="329"/>
      <c r="J14" s="619"/>
    </row>
    <row r="15" spans="1:10" ht="12.75" customHeight="1">
      <c r="A15" s="344" t="s">
        <v>28</v>
      </c>
      <c r="B15" s="47"/>
      <c r="C15" s="323"/>
      <c r="D15" s="323"/>
      <c r="E15" s="323"/>
      <c r="F15" s="47"/>
      <c r="G15" s="329"/>
      <c r="H15" s="329"/>
      <c r="I15" s="329"/>
      <c r="J15" s="619"/>
    </row>
    <row r="16" spans="1:10" ht="12.75" customHeight="1">
      <c r="A16" s="344" t="s">
        <v>29</v>
      </c>
      <c r="B16" s="47"/>
      <c r="C16" s="323"/>
      <c r="D16" s="323"/>
      <c r="E16" s="323"/>
      <c r="F16" s="47"/>
      <c r="G16" s="329"/>
      <c r="H16" s="329"/>
      <c r="I16" s="329"/>
      <c r="J16" s="619"/>
    </row>
    <row r="17" spans="1:10" ht="12.75" customHeight="1" thickBot="1">
      <c r="A17" s="344" t="s">
        <v>30</v>
      </c>
      <c r="B17" s="59"/>
      <c r="C17" s="325"/>
      <c r="D17" s="325"/>
      <c r="E17" s="325"/>
      <c r="F17" s="47"/>
      <c r="G17" s="330"/>
      <c r="H17" s="330"/>
      <c r="I17" s="330"/>
      <c r="J17" s="619"/>
    </row>
    <row r="18" spans="1:10" ht="15.75" customHeight="1" thickBot="1">
      <c r="A18" s="347" t="s">
        <v>31</v>
      </c>
      <c r="B18" s="132" t="s">
        <v>487</v>
      </c>
      <c r="C18" s="326">
        <f>C6+C7+C9+C10</f>
        <v>42455209</v>
      </c>
      <c r="D18" s="326">
        <f>D6+D7+D9+D10</f>
        <v>10467944</v>
      </c>
      <c r="E18" s="326">
        <f>E6+E7+E9+E10+E11</f>
        <v>53318353</v>
      </c>
      <c r="F18" s="132" t="s">
        <v>385</v>
      </c>
      <c r="G18" s="331">
        <f>SUM(G6:G17)</f>
        <v>68304032</v>
      </c>
      <c r="H18" s="331">
        <f>SUM(H6:H17)</f>
        <v>8998058</v>
      </c>
      <c r="I18" s="331">
        <f>SUM(I6:I17)</f>
        <v>77302090</v>
      </c>
      <c r="J18" s="619"/>
    </row>
    <row r="19" spans="1:10" ht="12.75" customHeight="1">
      <c r="A19" s="348" t="s">
        <v>32</v>
      </c>
      <c r="B19" s="349" t="s">
        <v>382</v>
      </c>
      <c r="C19" s="506">
        <f>+C20+C21+C22+C23</f>
        <v>88277985</v>
      </c>
      <c r="D19" s="506">
        <f>+D20+D21+D22+D23</f>
        <v>-365086</v>
      </c>
      <c r="E19" s="506">
        <f>+E20+E21+E22+E23</f>
        <v>87912899</v>
      </c>
      <c r="F19" s="350" t="s">
        <v>191</v>
      </c>
      <c r="G19" s="332"/>
      <c r="H19" s="332"/>
      <c r="I19" s="332"/>
      <c r="J19" s="619"/>
    </row>
    <row r="20" spans="1:10" ht="12.75" customHeight="1">
      <c r="A20" s="351" t="s">
        <v>33</v>
      </c>
      <c r="B20" s="350" t="s">
        <v>230</v>
      </c>
      <c r="C20" s="82">
        <f>'1.sz.mell '!C72</f>
        <v>88277985</v>
      </c>
      <c r="D20" s="82">
        <f>'1.sz.mell '!D72</f>
        <v>-365086</v>
      </c>
      <c r="E20" s="82">
        <f>'1.sz.mell '!E72</f>
        <v>87912899</v>
      </c>
      <c r="F20" s="350" t="s">
        <v>384</v>
      </c>
      <c r="G20" s="83"/>
      <c r="H20" s="83"/>
      <c r="I20" s="83"/>
      <c r="J20" s="619"/>
    </row>
    <row r="21" spans="1:10" ht="12.75" customHeight="1">
      <c r="A21" s="351" t="s">
        <v>34</v>
      </c>
      <c r="B21" s="350" t="s">
        <v>231</v>
      </c>
      <c r="C21" s="82"/>
      <c r="D21" s="82"/>
      <c r="E21" s="82"/>
      <c r="F21" s="350" t="s">
        <v>156</v>
      </c>
      <c r="G21" s="83"/>
      <c r="H21" s="83"/>
      <c r="I21" s="83"/>
      <c r="J21" s="619"/>
    </row>
    <row r="22" spans="1:10" ht="12.75" customHeight="1">
      <c r="A22" s="351" t="s">
        <v>35</v>
      </c>
      <c r="B22" s="350" t="s">
        <v>235</v>
      </c>
      <c r="C22" s="82"/>
      <c r="D22" s="82"/>
      <c r="E22" s="82"/>
      <c r="F22" s="350" t="s">
        <v>157</v>
      </c>
      <c r="G22" s="83"/>
      <c r="H22" s="83"/>
      <c r="I22" s="83"/>
      <c r="J22" s="619"/>
    </row>
    <row r="23" spans="1:10" ht="12.75" customHeight="1">
      <c r="A23" s="351" t="s">
        <v>36</v>
      </c>
      <c r="B23" s="350" t="s">
        <v>236</v>
      </c>
      <c r="C23" s="82"/>
      <c r="D23" s="82"/>
      <c r="E23" s="82"/>
      <c r="F23" s="349" t="s">
        <v>238</v>
      </c>
      <c r="G23" s="83">
        <f>'1.sz.mell '!C140</f>
        <v>991369</v>
      </c>
      <c r="H23" s="83">
        <f>'1.sz.mell '!D140</f>
        <v>0</v>
      </c>
      <c r="I23" s="83">
        <f>'1.sz.mell '!E140</f>
        <v>991369</v>
      </c>
      <c r="J23" s="619"/>
    </row>
    <row r="24" spans="1:10" ht="12.75" customHeight="1">
      <c r="A24" s="351" t="s">
        <v>37</v>
      </c>
      <c r="B24" s="350" t="s">
        <v>383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192</v>
      </c>
      <c r="G24" s="83"/>
      <c r="H24" s="83"/>
      <c r="I24" s="83"/>
      <c r="J24" s="619"/>
    </row>
    <row r="25" spans="1:10" ht="12.75" customHeight="1">
      <c r="A25" s="348" t="s">
        <v>38</v>
      </c>
      <c r="B25" s="349" t="s">
        <v>380</v>
      </c>
      <c r="C25" s="327"/>
      <c r="D25" s="327"/>
      <c r="E25" s="327"/>
      <c r="F25" s="343" t="s">
        <v>469</v>
      </c>
      <c r="G25" s="332"/>
      <c r="H25" s="332"/>
      <c r="I25" s="332"/>
      <c r="J25" s="619"/>
    </row>
    <row r="26" spans="1:10" ht="12.75" customHeight="1">
      <c r="A26" s="351" t="s">
        <v>39</v>
      </c>
      <c r="B26" s="350" t="s">
        <v>381</v>
      </c>
      <c r="C26" s="82"/>
      <c r="D26" s="82"/>
      <c r="E26" s="82"/>
      <c r="F26" s="345" t="s">
        <v>475</v>
      </c>
      <c r="G26" s="83"/>
      <c r="H26" s="83"/>
      <c r="I26" s="83"/>
      <c r="J26" s="619"/>
    </row>
    <row r="27" spans="1:10" ht="12.75" customHeight="1">
      <c r="A27" s="344" t="s">
        <v>40</v>
      </c>
      <c r="B27" s="350" t="s">
        <v>480</v>
      </c>
      <c r="C27" s="82"/>
      <c r="D27" s="82"/>
      <c r="E27" s="82"/>
      <c r="F27" s="345" t="s">
        <v>476</v>
      </c>
      <c r="G27" s="83"/>
      <c r="H27" s="83"/>
      <c r="I27" s="83"/>
      <c r="J27" s="619"/>
    </row>
    <row r="28" spans="1:10" ht="12.75" customHeight="1" thickBot="1">
      <c r="A28" s="412" t="s">
        <v>41</v>
      </c>
      <c r="B28" s="349" t="s">
        <v>338</v>
      </c>
      <c r="C28" s="327"/>
      <c r="D28" s="327"/>
      <c r="E28" s="327"/>
      <c r="F28" s="450"/>
      <c r="G28" s="332"/>
      <c r="H28" s="332"/>
      <c r="I28" s="332"/>
      <c r="J28" s="619"/>
    </row>
    <row r="29" spans="1:10" ht="15.75" customHeight="1" thickBot="1">
      <c r="A29" s="347" t="s">
        <v>42</v>
      </c>
      <c r="B29" s="132" t="s">
        <v>488</v>
      </c>
      <c r="C29" s="326">
        <f>+C19+C24+C27+C28</f>
        <v>88277985</v>
      </c>
      <c r="D29" s="326">
        <f>+D19+D24+D27+D28</f>
        <v>-365086</v>
      </c>
      <c r="E29" s="326">
        <f>+E19+E24+E27+E28</f>
        <v>87912899</v>
      </c>
      <c r="F29" s="132" t="s">
        <v>490</v>
      </c>
      <c r="G29" s="331">
        <f>SUM(G19:G28)</f>
        <v>991369</v>
      </c>
      <c r="H29" s="331">
        <f>SUM(H19:H28)</f>
        <v>0</v>
      </c>
      <c r="I29" s="331">
        <f>SUM(I19:I28)</f>
        <v>991369</v>
      </c>
      <c r="J29" s="619"/>
    </row>
    <row r="30" spans="1:10" ht="13.5" thickBot="1">
      <c r="A30" s="347" t="s">
        <v>43</v>
      </c>
      <c r="B30" s="353" t="s">
        <v>489</v>
      </c>
      <c r="C30" s="354">
        <f>+C18+C29</f>
        <v>130733194</v>
      </c>
      <c r="D30" s="354">
        <f>+D18+D29</f>
        <v>10102858</v>
      </c>
      <c r="E30" s="354">
        <f>+E18+E29</f>
        <v>141231252</v>
      </c>
      <c r="F30" s="353" t="s">
        <v>491</v>
      </c>
      <c r="G30" s="354">
        <f>+G18+G29</f>
        <v>69295401</v>
      </c>
      <c r="H30" s="354">
        <f>+H18+H29</f>
        <v>8998058</v>
      </c>
      <c r="I30" s="354">
        <f>+I18+I29</f>
        <v>78293459</v>
      </c>
      <c r="J30" s="619"/>
    </row>
    <row r="31" spans="1:10" ht="13.5" thickBot="1">
      <c r="A31" s="347" t="s">
        <v>44</v>
      </c>
      <c r="B31" s="353" t="s">
        <v>169</v>
      </c>
      <c r="C31" s="354">
        <f>IF(C18-G18&lt;0,G18-C18,"-")</f>
        <v>25848823</v>
      </c>
      <c r="D31" s="354" t="str">
        <f>IF(D18-J18&lt;0,J18-D18,"-")</f>
        <v>-</v>
      </c>
      <c r="E31" s="354" t="str">
        <f>IF(E18-K18&lt;0,K18-E18,"-")</f>
        <v>-</v>
      </c>
      <c r="F31" s="353" t="s">
        <v>170</v>
      </c>
      <c r="G31" s="354" t="str">
        <f>IF(C18-G18&gt;0,C18-G18,"-")</f>
        <v>-</v>
      </c>
      <c r="H31" s="354">
        <f>IF(D18-H18&gt;0,D18-H18,"-")</f>
        <v>1469886</v>
      </c>
      <c r="I31" s="354" t="str">
        <f>IF(E18-I18&gt;0,E18-I18,"-")</f>
        <v>-</v>
      </c>
      <c r="J31" s="619"/>
    </row>
    <row r="32" spans="1:10" ht="13.5" thickBot="1">
      <c r="A32" s="347" t="s">
        <v>45</v>
      </c>
      <c r="B32" s="353" t="s">
        <v>574</v>
      </c>
      <c r="C32" s="354" t="str">
        <f>IF(C30-G30&lt;0,G30-C30,"-")</f>
        <v>-</v>
      </c>
      <c r="D32" s="354" t="str">
        <f>IF(D30-J30&lt;0,J30-D30,"-")</f>
        <v>-</v>
      </c>
      <c r="E32" s="354" t="str">
        <f>IF(E30-K30&lt;0,K30-E30,"-")</f>
        <v>-</v>
      </c>
      <c r="F32" s="353" t="s">
        <v>575</v>
      </c>
      <c r="G32" s="354">
        <f>IF(C30-G30&gt;0,C30-G30,"-")</f>
        <v>61437793</v>
      </c>
      <c r="H32" s="354">
        <f>IF(D30-H30&gt;0,D30-H30,"-")</f>
        <v>1104800</v>
      </c>
      <c r="I32" s="354">
        <f>IF(E30-I30&gt;0,E30-I30,"-")</f>
        <v>62937793</v>
      </c>
      <c r="J32" s="619"/>
    </row>
    <row r="33" spans="2:6" ht="18.75">
      <c r="B33" s="620"/>
      <c r="C33" s="620"/>
      <c r="D33" s="620"/>
      <c r="E33" s="620"/>
      <c r="F33" s="620"/>
    </row>
  </sheetData>
  <sheetProtection/>
  <mergeCells count="5">
    <mergeCell ref="A3:A4"/>
    <mergeCell ref="J1:J32"/>
    <mergeCell ref="B33:F33"/>
    <mergeCell ref="G2:I2"/>
    <mergeCell ref="F3:I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  <oddFooter>&amp;C&amp;"Times New Roman CE,Dőlt"Módosította a 9/2018 (X.01) Önkormányzati rendelet, hatályos 2018. október 2-tól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Layout" zoomScale="68" zoomScaleNormal="160" zoomScaleSheetLayoutView="115" zoomScalePageLayoutView="68" workbookViewId="0" topLeftCell="A13">
      <selection activeCell="G44" sqref="G44"/>
    </sheetView>
  </sheetViews>
  <sheetFormatPr defaultColWidth="9.00390625" defaultRowHeight="12.75"/>
  <cols>
    <col min="1" max="1" width="6.875" style="57" customWidth="1"/>
    <col min="2" max="2" width="55.125" style="197" customWidth="1"/>
    <col min="3" max="5" width="16.375" style="57" customWidth="1"/>
    <col min="6" max="6" width="55.125" style="57" customWidth="1"/>
    <col min="7" max="9" width="16.375" style="57" customWidth="1"/>
    <col min="10" max="10" width="4.875" style="57" customWidth="1"/>
    <col min="11" max="16384" width="9.375" style="57" customWidth="1"/>
  </cols>
  <sheetData>
    <row r="1" spans="1:10" ht="30.75" customHeight="1">
      <c r="A1" s="627" t="s">
        <v>159</v>
      </c>
      <c r="B1" s="627"/>
      <c r="C1" s="627"/>
      <c r="D1" s="627"/>
      <c r="E1" s="627"/>
      <c r="F1" s="627"/>
      <c r="G1" s="627"/>
      <c r="H1" s="627"/>
      <c r="I1" s="627"/>
      <c r="J1" s="619" t="s">
        <v>610</v>
      </c>
    </row>
    <row r="2" spans="7:10" ht="14.25" thickBot="1">
      <c r="G2" s="621" t="str">
        <f>'2.1.sz.mell'!G2</f>
        <v>Forintban!</v>
      </c>
      <c r="H2" s="621"/>
      <c r="I2" s="621"/>
      <c r="J2" s="619"/>
    </row>
    <row r="3" spans="1:10" ht="13.5" thickBot="1">
      <c r="A3" s="625" t="s">
        <v>70</v>
      </c>
      <c r="B3" s="335" t="s">
        <v>57</v>
      </c>
      <c r="C3" s="336"/>
      <c r="D3" s="602"/>
      <c r="E3" s="602"/>
      <c r="F3" s="622" t="s">
        <v>58</v>
      </c>
      <c r="G3" s="623"/>
      <c r="H3" s="623"/>
      <c r="I3" s="624"/>
      <c r="J3" s="619"/>
    </row>
    <row r="4" spans="1:10" s="337" customFormat="1" ht="36.75" thickBot="1">
      <c r="A4" s="626"/>
      <c r="B4" s="198" t="s">
        <v>62</v>
      </c>
      <c r="C4" s="199" t="str">
        <f>+'2.1.sz.mell'!C4</f>
        <v>2018. évi előirányzat</v>
      </c>
      <c r="D4" s="199" t="str">
        <f>+'2.1.sz.mell'!D4</f>
        <v>2.sz módosítás</v>
      </c>
      <c r="E4" s="199" t="str">
        <f>+'2.1.sz.mell'!E4</f>
        <v>2018 évi módosított előirányzat</v>
      </c>
      <c r="F4" s="198" t="s">
        <v>62</v>
      </c>
      <c r="G4" s="54" t="str">
        <f>+'2.1.sz.mell'!C4</f>
        <v>2018. évi előirányzat</v>
      </c>
      <c r="H4" s="54" t="str">
        <f>+'2.1.sz.mell'!D4</f>
        <v>2.sz módosítás</v>
      </c>
      <c r="I4" s="54" t="str">
        <f>+'2.1.sz.mell'!E4</f>
        <v>2018 évi módosított előirányzat</v>
      </c>
      <c r="J4" s="619"/>
    </row>
    <row r="5" spans="1:10" s="337" customFormat="1" ht="13.5" thickBot="1">
      <c r="A5" s="338"/>
      <c r="B5" s="339" t="str">
        <f>'2.1.sz.mell'!B5</f>
        <v>A</v>
      </c>
      <c r="C5" s="339" t="str">
        <f>'2.1.sz.mell'!C5</f>
        <v>B</v>
      </c>
      <c r="D5" s="339" t="str">
        <f>'2.1.sz.mell'!D5</f>
        <v>C</v>
      </c>
      <c r="E5" s="339" t="str">
        <f>'2.1.sz.mell'!E5</f>
        <v>B+C=D</v>
      </c>
      <c r="F5" s="339" t="str">
        <f>'2.1.sz.mell'!F5</f>
        <v>A</v>
      </c>
      <c r="G5" s="339" t="str">
        <f>'2.1.sz.mell'!G5</f>
        <v>B</v>
      </c>
      <c r="H5" s="339" t="str">
        <f>'2.1.sz.mell'!H5</f>
        <v>C</v>
      </c>
      <c r="I5" s="338" t="str">
        <f>'2.1.sz.mell'!I5</f>
        <v>B+C=D</v>
      </c>
      <c r="J5" s="619"/>
    </row>
    <row r="6" spans="1:10" ht="12.75" customHeight="1">
      <c r="A6" s="342" t="s">
        <v>19</v>
      </c>
      <c r="B6" s="343" t="s">
        <v>386</v>
      </c>
      <c r="C6" s="322">
        <f>'1.sz.mell '!C24</f>
        <v>5534363</v>
      </c>
      <c r="D6" s="322">
        <f>'1.sz.mell '!D24</f>
        <v>8937849</v>
      </c>
      <c r="E6" s="322">
        <f>'1.sz.mell '!E24</f>
        <v>14472212</v>
      </c>
      <c r="F6" s="343" t="s">
        <v>232</v>
      </c>
      <c r="G6" s="328">
        <f>'1.sz.mell '!C115</f>
        <v>66972156</v>
      </c>
      <c r="H6" s="328">
        <f>'1.sz.mell '!D115</f>
        <v>442615</v>
      </c>
      <c r="I6" s="328">
        <f>'1.sz.mell '!E115</f>
        <v>67414771</v>
      </c>
      <c r="J6" s="619"/>
    </row>
    <row r="7" spans="1:10" ht="12.75">
      <c r="A7" s="344" t="s">
        <v>20</v>
      </c>
      <c r="B7" s="345" t="s">
        <v>387</v>
      </c>
      <c r="C7" s="323">
        <f>C6</f>
        <v>5534363</v>
      </c>
      <c r="D7" s="323">
        <f>D6</f>
        <v>8937849</v>
      </c>
      <c r="E7" s="323">
        <f>E6</f>
        <v>14472212</v>
      </c>
      <c r="F7" s="345" t="s">
        <v>392</v>
      </c>
      <c r="G7" s="329">
        <f>'1.sz.mell '!C116</f>
        <v>63775156</v>
      </c>
      <c r="H7" s="329">
        <f>'1.sz.mell '!D116</f>
        <v>0</v>
      </c>
      <c r="I7" s="329">
        <f>'1.sz.mell '!E116</f>
        <v>63775156</v>
      </c>
      <c r="J7" s="619"/>
    </row>
    <row r="8" spans="1:10" ht="12.75" customHeight="1">
      <c r="A8" s="344" t="s">
        <v>21</v>
      </c>
      <c r="B8" s="345" t="s">
        <v>10</v>
      </c>
      <c r="C8" s="323"/>
      <c r="D8" s="323"/>
      <c r="E8" s="323"/>
      <c r="F8" s="345" t="s">
        <v>187</v>
      </c>
      <c r="G8" s="329"/>
      <c r="H8" s="329">
        <f>'1.sz.mell '!D117</f>
        <v>9995234</v>
      </c>
      <c r="I8" s="329">
        <f>'1.sz.mell '!E117</f>
        <v>9995234</v>
      </c>
      <c r="J8" s="619"/>
    </row>
    <row r="9" spans="1:10" ht="12.75" customHeight="1">
      <c r="A9" s="344" t="s">
        <v>22</v>
      </c>
      <c r="B9" s="345" t="s">
        <v>388</v>
      </c>
      <c r="C9" s="323"/>
      <c r="D9" s="323"/>
      <c r="E9" s="323"/>
      <c r="F9" s="345" t="s">
        <v>393</v>
      </c>
      <c r="G9" s="329"/>
      <c r="H9" s="329"/>
      <c r="I9" s="329"/>
      <c r="J9" s="619"/>
    </row>
    <row r="10" spans="1:10" ht="12.75" customHeight="1">
      <c r="A10" s="344" t="s">
        <v>23</v>
      </c>
      <c r="B10" s="345" t="s">
        <v>389</v>
      </c>
      <c r="C10" s="323"/>
      <c r="D10" s="323"/>
      <c r="E10" s="323"/>
      <c r="F10" s="345" t="s">
        <v>234</v>
      </c>
      <c r="G10" s="329"/>
      <c r="H10" s="329"/>
      <c r="I10" s="329"/>
      <c r="J10" s="619"/>
    </row>
    <row r="11" spans="1:10" ht="12.75" customHeight="1">
      <c r="A11" s="344" t="s">
        <v>24</v>
      </c>
      <c r="B11" s="345" t="s">
        <v>390</v>
      </c>
      <c r="C11" s="324"/>
      <c r="D11" s="324"/>
      <c r="E11" s="324"/>
      <c r="F11" s="451"/>
      <c r="G11" s="329"/>
      <c r="H11" s="329"/>
      <c r="I11" s="329"/>
      <c r="J11" s="619"/>
    </row>
    <row r="12" spans="1:10" ht="12.75" customHeight="1">
      <c r="A12" s="344" t="s">
        <v>25</v>
      </c>
      <c r="B12" s="47"/>
      <c r="C12" s="323"/>
      <c r="D12" s="323"/>
      <c r="E12" s="323"/>
      <c r="F12" s="451"/>
      <c r="G12" s="329"/>
      <c r="H12" s="329"/>
      <c r="I12" s="329"/>
      <c r="J12" s="619"/>
    </row>
    <row r="13" spans="1:10" ht="12.75" customHeight="1">
      <c r="A13" s="344" t="s">
        <v>26</v>
      </c>
      <c r="B13" s="47"/>
      <c r="C13" s="323"/>
      <c r="D13" s="323"/>
      <c r="E13" s="323"/>
      <c r="F13" s="452"/>
      <c r="G13" s="329"/>
      <c r="H13" s="329"/>
      <c r="I13" s="329"/>
      <c r="J13" s="619"/>
    </row>
    <row r="14" spans="1:10" ht="12.75" customHeight="1">
      <c r="A14" s="344" t="s">
        <v>27</v>
      </c>
      <c r="B14" s="449"/>
      <c r="C14" s="324"/>
      <c r="D14" s="324"/>
      <c r="E14" s="324"/>
      <c r="F14" s="451"/>
      <c r="G14" s="329"/>
      <c r="H14" s="329"/>
      <c r="I14" s="329"/>
      <c r="J14" s="619"/>
    </row>
    <row r="15" spans="1:10" ht="12.75">
      <c r="A15" s="344" t="s">
        <v>28</v>
      </c>
      <c r="B15" s="47"/>
      <c r="C15" s="324"/>
      <c r="D15" s="324"/>
      <c r="E15" s="324"/>
      <c r="F15" s="451"/>
      <c r="G15" s="329"/>
      <c r="H15" s="329"/>
      <c r="I15" s="329"/>
      <c r="J15" s="619"/>
    </row>
    <row r="16" spans="1:10" ht="12.75" customHeight="1" thickBot="1">
      <c r="A16" s="412" t="s">
        <v>29</v>
      </c>
      <c r="B16" s="450"/>
      <c r="C16" s="414"/>
      <c r="D16" s="414"/>
      <c r="E16" s="414"/>
      <c r="F16" s="413" t="s">
        <v>51</v>
      </c>
      <c r="G16" s="374"/>
      <c r="H16" s="374"/>
      <c r="I16" s="374"/>
      <c r="J16" s="619"/>
    </row>
    <row r="17" spans="1:10" ht="15.75" customHeight="1" thickBot="1">
      <c r="A17" s="347" t="s">
        <v>30</v>
      </c>
      <c r="B17" s="132" t="s">
        <v>400</v>
      </c>
      <c r="C17" s="326">
        <f>+C6+C8+C9+C11+C12+C13+C14+C15+C16</f>
        <v>5534363</v>
      </c>
      <c r="D17" s="326">
        <f>+D6+D8+D9+D11+D12+D13+D14+D15+D16</f>
        <v>8937849</v>
      </c>
      <c r="E17" s="326">
        <f>+E6+E8+E9+E11+E12+E13+E14+E15+E16</f>
        <v>14472212</v>
      </c>
      <c r="F17" s="132" t="s">
        <v>401</v>
      </c>
      <c r="G17" s="331">
        <f>+G6+G8+G10+G11+G12+G13+G14+G15+G16</f>
        <v>66972156</v>
      </c>
      <c r="H17" s="331">
        <f>+H6+H8+H10+H11+H12+H13+H14+H15+H16</f>
        <v>10437849</v>
      </c>
      <c r="I17" s="331">
        <f>+I6+I8+I10+I11+I12+I13+I14+I15+I16</f>
        <v>77410005</v>
      </c>
      <c r="J17" s="619"/>
    </row>
    <row r="18" spans="1:10" ht="12.75" customHeight="1">
      <c r="A18" s="342" t="s">
        <v>31</v>
      </c>
      <c r="B18" s="357" t="s">
        <v>250</v>
      </c>
      <c r="C18" s="364">
        <f>SUM(C19:C23)</f>
        <v>0</v>
      </c>
      <c r="D18" s="364">
        <f>SUM(D19:D23)</f>
        <v>0</v>
      </c>
      <c r="E18" s="364">
        <f>SUM(E19:E23)</f>
        <v>0</v>
      </c>
      <c r="F18" s="350" t="s">
        <v>191</v>
      </c>
      <c r="G18" s="80"/>
      <c r="H18" s="80"/>
      <c r="I18" s="80"/>
      <c r="J18" s="619"/>
    </row>
    <row r="19" spans="1:10" ht="12.75" customHeight="1">
      <c r="A19" s="344" t="s">
        <v>32</v>
      </c>
      <c r="B19" s="358" t="s">
        <v>239</v>
      </c>
      <c r="C19" s="82"/>
      <c r="D19" s="82"/>
      <c r="E19" s="82"/>
      <c r="F19" s="350" t="s">
        <v>194</v>
      </c>
      <c r="G19" s="83"/>
      <c r="H19" s="83"/>
      <c r="I19" s="83"/>
      <c r="J19" s="619"/>
    </row>
    <row r="20" spans="1:10" ht="12.75" customHeight="1">
      <c r="A20" s="342" t="s">
        <v>33</v>
      </c>
      <c r="B20" s="358" t="s">
        <v>240</v>
      </c>
      <c r="C20" s="82"/>
      <c r="D20" s="82"/>
      <c r="E20" s="82"/>
      <c r="F20" s="350" t="s">
        <v>156</v>
      </c>
      <c r="G20" s="83"/>
      <c r="H20" s="83"/>
      <c r="I20" s="83"/>
      <c r="J20" s="619"/>
    </row>
    <row r="21" spans="1:10" ht="12.75" customHeight="1">
      <c r="A21" s="344" t="s">
        <v>34</v>
      </c>
      <c r="B21" s="358" t="s">
        <v>241</v>
      </c>
      <c r="C21" s="82"/>
      <c r="D21" s="82"/>
      <c r="E21" s="82"/>
      <c r="F21" s="350" t="s">
        <v>157</v>
      </c>
      <c r="G21" s="83"/>
      <c r="H21" s="83"/>
      <c r="I21" s="83"/>
      <c r="J21" s="619"/>
    </row>
    <row r="22" spans="1:10" ht="12.75" customHeight="1">
      <c r="A22" s="342" t="s">
        <v>35</v>
      </c>
      <c r="B22" s="358" t="s">
        <v>242</v>
      </c>
      <c r="C22" s="82"/>
      <c r="D22" s="82"/>
      <c r="E22" s="82"/>
      <c r="F22" s="349" t="s">
        <v>238</v>
      </c>
      <c r="G22" s="83"/>
      <c r="H22" s="83"/>
      <c r="I22" s="83"/>
      <c r="J22" s="619"/>
    </row>
    <row r="23" spans="1:10" ht="12.75" customHeight="1">
      <c r="A23" s="344" t="s">
        <v>36</v>
      </c>
      <c r="B23" s="359" t="s">
        <v>243</v>
      </c>
      <c r="C23" s="82"/>
      <c r="D23" s="82"/>
      <c r="E23" s="82"/>
      <c r="F23" s="350" t="s">
        <v>195</v>
      </c>
      <c r="G23" s="83"/>
      <c r="H23" s="83"/>
      <c r="I23" s="83"/>
      <c r="J23" s="619"/>
    </row>
    <row r="24" spans="1:10" ht="12.75" customHeight="1">
      <c r="A24" s="342" t="s">
        <v>37</v>
      </c>
      <c r="B24" s="360" t="s">
        <v>244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61" t="s">
        <v>193</v>
      </c>
      <c r="G24" s="83"/>
      <c r="H24" s="83"/>
      <c r="I24" s="83"/>
      <c r="J24" s="619"/>
    </row>
    <row r="25" spans="1:10" ht="12.75" customHeight="1">
      <c r="A25" s="344" t="s">
        <v>38</v>
      </c>
      <c r="B25" s="359" t="s">
        <v>245</v>
      </c>
      <c r="C25" s="82"/>
      <c r="D25" s="82"/>
      <c r="E25" s="82"/>
      <c r="F25" s="361" t="s">
        <v>394</v>
      </c>
      <c r="G25" s="83"/>
      <c r="H25" s="83"/>
      <c r="I25" s="83"/>
      <c r="J25" s="619"/>
    </row>
    <row r="26" spans="1:10" ht="12.75" customHeight="1">
      <c r="A26" s="342" t="s">
        <v>39</v>
      </c>
      <c r="B26" s="359" t="s">
        <v>246</v>
      </c>
      <c r="C26" s="82"/>
      <c r="D26" s="82"/>
      <c r="E26" s="82"/>
      <c r="F26" s="356"/>
      <c r="G26" s="83"/>
      <c r="H26" s="83"/>
      <c r="I26" s="83"/>
      <c r="J26" s="619"/>
    </row>
    <row r="27" spans="1:10" ht="12.75" customHeight="1">
      <c r="A27" s="344" t="s">
        <v>40</v>
      </c>
      <c r="B27" s="358" t="s">
        <v>247</v>
      </c>
      <c r="C27" s="82"/>
      <c r="D27" s="82"/>
      <c r="E27" s="82"/>
      <c r="F27" s="128"/>
      <c r="G27" s="83"/>
      <c r="H27" s="83"/>
      <c r="I27" s="83"/>
      <c r="J27" s="619"/>
    </row>
    <row r="28" spans="1:10" ht="12.75" customHeight="1">
      <c r="A28" s="342" t="s">
        <v>41</v>
      </c>
      <c r="B28" s="362" t="s">
        <v>248</v>
      </c>
      <c r="C28" s="82"/>
      <c r="D28" s="82"/>
      <c r="E28" s="82"/>
      <c r="F28" s="47"/>
      <c r="G28" s="83"/>
      <c r="H28" s="83"/>
      <c r="I28" s="83"/>
      <c r="J28" s="619"/>
    </row>
    <row r="29" spans="1:10" ht="12.75" customHeight="1" thickBot="1">
      <c r="A29" s="344" t="s">
        <v>42</v>
      </c>
      <c r="B29" s="363" t="s">
        <v>249</v>
      </c>
      <c r="C29" s="82"/>
      <c r="D29" s="82"/>
      <c r="E29" s="82"/>
      <c r="F29" s="128"/>
      <c r="G29" s="83"/>
      <c r="H29" s="83"/>
      <c r="I29" s="83"/>
      <c r="J29" s="619"/>
    </row>
    <row r="30" spans="1:10" ht="21.75" customHeight="1" thickBot="1">
      <c r="A30" s="347" t="s">
        <v>43</v>
      </c>
      <c r="B30" s="132" t="s">
        <v>391</v>
      </c>
      <c r="C30" s="326">
        <f>+C18+C24</f>
        <v>0</v>
      </c>
      <c r="D30" s="326">
        <f>+D18+D24</f>
        <v>0</v>
      </c>
      <c r="E30" s="326">
        <f>+E18+E24</f>
        <v>0</v>
      </c>
      <c r="F30" s="132" t="s">
        <v>395</v>
      </c>
      <c r="G30" s="331">
        <f>SUM(G18:G29)</f>
        <v>0</v>
      </c>
      <c r="H30" s="331">
        <f>SUM(H18:H29)</f>
        <v>0</v>
      </c>
      <c r="I30" s="331">
        <f>SUM(I18:I29)</f>
        <v>0</v>
      </c>
      <c r="J30" s="619"/>
    </row>
    <row r="31" spans="1:10" ht="13.5" thickBot="1">
      <c r="A31" s="347" t="s">
        <v>44</v>
      </c>
      <c r="B31" s="353" t="s">
        <v>396</v>
      </c>
      <c r="C31" s="354">
        <f>+C17+C30</f>
        <v>5534363</v>
      </c>
      <c r="D31" s="354">
        <f>+D17+D30</f>
        <v>8937849</v>
      </c>
      <c r="E31" s="354">
        <f>+E17+E30</f>
        <v>14472212</v>
      </c>
      <c r="F31" s="353" t="s">
        <v>397</v>
      </c>
      <c r="G31" s="354">
        <f>+G17+G30</f>
        <v>66972156</v>
      </c>
      <c r="H31" s="354">
        <f>+H17+H30</f>
        <v>10437849</v>
      </c>
      <c r="I31" s="354">
        <f>+I17+I30</f>
        <v>77410005</v>
      </c>
      <c r="J31" s="619"/>
    </row>
    <row r="32" spans="1:10" ht="13.5" thickBot="1">
      <c r="A32" s="347" t="s">
        <v>45</v>
      </c>
      <c r="B32" s="353" t="s">
        <v>169</v>
      </c>
      <c r="C32" s="354">
        <f>IF(C17-G17&lt;0,G17-C17,"-")</f>
        <v>61437793</v>
      </c>
      <c r="D32" s="354" t="str">
        <f>IF(D17-J17&lt;0,J17-D17,"-")</f>
        <v>-</v>
      </c>
      <c r="E32" s="354" t="str">
        <f>IF(E17-K17&lt;0,K17-E17,"-")</f>
        <v>-</v>
      </c>
      <c r="F32" s="353" t="s">
        <v>170</v>
      </c>
      <c r="G32" s="354" t="str">
        <f>IF(C17-G17&gt;0,C17-G17,"-")</f>
        <v>-</v>
      </c>
      <c r="H32" s="354" t="str">
        <f>IF(D17-H17&gt;0,D17-H17,"-")</f>
        <v>-</v>
      </c>
      <c r="I32" s="354" t="str">
        <f>IF(E17-I17&gt;0,E17-I17,"-")</f>
        <v>-</v>
      </c>
      <c r="J32" s="619"/>
    </row>
    <row r="33" spans="1:10" ht="13.5" thickBot="1">
      <c r="A33" s="347" t="s">
        <v>46</v>
      </c>
      <c r="B33" s="353" t="s">
        <v>574</v>
      </c>
      <c r="C33" s="354">
        <f>IF(C31-G31&lt;0,G31-C31,"-")</f>
        <v>61437793</v>
      </c>
      <c r="D33" s="354" t="str">
        <f>IF(D31-J31&lt;0,J31-D31,"-")</f>
        <v>-</v>
      </c>
      <c r="E33" s="354" t="str">
        <f>IF(E31-K31&lt;0,K31-E31,"-")</f>
        <v>-</v>
      </c>
      <c r="F33" s="353" t="s">
        <v>575</v>
      </c>
      <c r="G33" s="354" t="str">
        <f>IF(C31-G31&gt;0,C31-G31,"-")</f>
        <v>-</v>
      </c>
      <c r="H33" s="354" t="str">
        <f>IF(D31-H31&gt;0,D31-H31,"-")</f>
        <v>-</v>
      </c>
      <c r="I33" s="354" t="str">
        <f>IF(E31-I31&gt;0,E31-I31,"-")</f>
        <v>-</v>
      </c>
      <c r="J33" s="619"/>
    </row>
  </sheetData>
  <sheetProtection/>
  <mergeCells count="5">
    <mergeCell ref="A3:A4"/>
    <mergeCell ref="J1:J33"/>
    <mergeCell ref="G2:I2"/>
    <mergeCell ref="A1:I1"/>
    <mergeCell ref="F3:I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2" r:id="rId1"/>
  <headerFooter alignWithMargins="0">
    <oddFooter>&amp;CMódosította a 9/2018. (X.01) Önkormányzati rendelet, hatályos 2018. október 2-tól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151</v>
      </c>
      <c r="E1" s="136" t="s">
        <v>155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2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551</v>
      </c>
      <c r="B6" s="143">
        <f>+'1.sz.mell '!C62</f>
        <v>47989572</v>
      </c>
      <c r="C6" s="142" t="s">
        <v>492</v>
      </c>
      <c r="D6" s="145">
        <f>+'2.1.sz.mell'!C18+'2.2.sz.mell  '!C17</f>
        <v>47989572</v>
      </c>
      <c r="E6" s="143">
        <f aca="true" t="shared" si="0" ref="E6:E15">+B6-D6</f>
        <v>0</v>
      </c>
    </row>
    <row r="7" spans="1:5" ht="12.75">
      <c r="A7" s="142" t="s">
        <v>552</v>
      </c>
      <c r="B7" s="143">
        <f>+'1.sz.mell '!C86</f>
        <v>88277985</v>
      </c>
      <c r="C7" s="142" t="s">
        <v>493</v>
      </c>
      <c r="D7" s="145">
        <f>+'2.1.sz.mell'!C29+'2.2.sz.mell  '!C30</f>
        <v>88277985</v>
      </c>
      <c r="E7" s="143">
        <f t="shared" si="0"/>
        <v>0</v>
      </c>
    </row>
    <row r="8" spans="1:5" ht="12.75">
      <c r="A8" s="142" t="s">
        <v>553</v>
      </c>
      <c r="B8" s="143">
        <f>+'1.sz.mell '!C87</f>
        <v>136267557</v>
      </c>
      <c r="C8" s="142" t="s">
        <v>494</v>
      </c>
      <c r="D8" s="145">
        <f>+'2.1.sz.mell'!C30+'2.2.sz.mell  '!C31</f>
        <v>136267557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2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554</v>
      </c>
      <c r="B13" s="143">
        <f>+'1.sz.mell '!C128</f>
        <v>135276188</v>
      </c>
      <c r="C13" s="142" t="s">
        <v>495</v>
      </c>
      <c r="D13" s="145">
        <f>+'2.1.sz.mell'!G18+'2.2.sz.mell  '!G17</f>
        <v>135276188</v>
      </c>
      <c r="E13" s="143">
        <f t="shared" si="0"/>
        <v>0</v>
      </c>
    </row>
    <row r="14" spans="1:5" ht="12.75">
      <c r="A14" s="142" t="s">
        <v>555</v>
      </c>
      <c r="B14" s="143">
        <f>+'1.sz.mell '!C153</f>
        <v>991369</v>
      </c>
      <c r="C14" s="142" t="s">
        <v>496</v>
      </c>
      <c r="D14" s="145">
        <f>+'2.1.sz.mell'!G29+'2.2.sz.mell  '!G30</f>
        <v>991369</v>
      </c>
      <c r="E14" s="143">
        <f t="shared" si="0"/>
        <v>0</v>
      </c>
    </row>
    <row r="15" spans="1:5" ht="12.75">
      <c r="A15" s="142" t="s">
        <v>556</v>
      </c>
      <c r="B15" s="143">
        <f>+'1.sz.mell '!C154</f>
        <v>136267557</v>
      </c>
      <c r="C15" s="142" t="s">
        <v>497</v>
      </c>
      <c r="D15" s="145">
        <f>+'2.1.sz.mell'!G30+'2.2.sz.mell  '!G31</f>
        <v>136267557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K23" sqref="K23"/>
    </sheetView>
  </sheetViews>
  <sheetFormatPr defaultColWidth="9.00390625" defaultRowHeight="12.75"/>
  <cols>
    <col min="1" max="1" width="5.625" style="155" customWidth="1"/>
    <col min="2" max="2" width="35.625" style="155" customWidth="1"/>
    <col min="3" max="6" width="14.00390625" style="155" customWidth="1"/>
    <col min="7" max="16384" width="9.375" style="155" customWidth="1"/>
  </cols>
  <sheetData>
    <row r="1" spans="1:6" ht="33" customHeight="1">
      <c r="A1" s="628" t="s">
        <v>602</v>
      </c>
      <c r="B1" s="628"/>
      <c r="C1" s="628"/>
      <c r="D1" s="628"/>
      <c r="E1" s="628"/>
      <c r="F1" s="628"/>
    </row>
    <row r="2" spans="1:7" ht="15.75" customHeight="1" thickBot="1">
      <c r="A2" s="156"/>
      <c r="B2" s="156"/>
      <c r="C2" s="629"/>
      <c r="D2" s="629"/>
      <c r="E2" s="636" t="str">
        <f>'2.2.sz.mell  '!G2</f>
        <v>Forintban!</v>
      </c>
      <c r="F2" s="636"/>
      <c r="G2" s="162"/>
    </row>
    <row r="3" spans="1:6" ht="63" customHeight="1">
      <c r="A3" s="632" t="s">
        <v>17</v>
      </c>
      <c r="B3" s="634" t="s">
        <v>197</v>
      </c>
      <c r="C3" s="634" t="s">
        <v>254</v>
      </c>
      <c r="D3" s="634"/>
      <c r="E3" s="634"/>
      <c r="F3" s="630" t="s">
        <v>507</v>
      </c>
    </row>
    <row r="4" spans="1:6" ht="15.75" thickBot="1">
      <c r="A4" s="633"/>
      <c r="B4" s="635"/>
      <c r="C4" s="498">
        <f>+LEFT(ÖSSZEFÜGGÉSEK!A5,4)+1</f>
        <v>2019</v>
      </c>
      <c r="D4" s="498">
        <f>+C4+1</f>
        <v>2020</v>
      </c>
      <c r="E4" s="498">
        <f>+D4+1</f>
        <v>2021</v>
      </c>
      <c r="F4" s="631"/>
    </row>
    <row r="5" spans="1:6" ht="15.75" thickBot="1">
      <c r="A5" s="159"/>
      <c r="B5" s="160" t="s">
        <v>498</v>
      </c>
      <c r="C5" s="160" t="s">
        <v>499</v>
      </c>
      <c r="D5" s="160" t="s">
        <v>500</v>
      </c>
      <c r="E5" s="160" t="s">
        <v>502</v>
      </c>
      <c r="F5" s="161" t="s">
        <v>501</v>
      </c>
    </row>
    <row r="6" spans="1:6" ht="15">
      <c r="A6" s="158" t="s">
        <v>19</v>
      </c>
      <c r="B6" s="178"/>
      <c r="C6" s="540"/>
      <c r="D6" s="540"/>
      <c r="E6" s="540"/>
      <c r="F6" s="541">
        <f>SUM(C6:E6)</f>
        <v>0</v>
      </c>
    </row>
    <row r="7" spans="1:6" ht="15">
      <c r="A7" s="157" t="s">
        <v>20</v>
      </c>
      <c r="B7" s="179"/>
      <c r="C7" s="542"/>
      <c r="D7" s="542"/>
      <c r="E7" s="542"/>
      <c r="F7" s="543">
        <f>SUM(C7:E7)</f>
        <v>0</v>
      </c>
    </row>
    <row r="8" spans="1:6" ht="15">
      <c r="A8" s="157" t="s">
        <v>21</v>
      </c>
      <c r="B8" s="179"/>
      <c r="C8" s="542"/>
      <c r="D8" s="542"/>
      <c r="E8" s="542"/>
      <c r="F8" s="543">
        <f>SUM(C8:E8)</f>
        <v>0</v>
      </c>
    </row>
    <row r="9" spans="1:6" ht="15">
      <c r="A9" s="157" t="s">
        <v>22</v>
      </c>
      <c r="B9" s="179"/>
      <c r="C9" s="542"/>
      <c r="D9" s="542"/>
      <c r="E9" s="542"/>
      <c r="F9" s="543">
        <f>SUM(C9:E9)</f>
        <v>0</v>
      </c>
    </row>
    <row r="10" spans="1:6" ht="15.75" thickBot="1">
      <c r="A10" s="163" t="s">
        <v>23</v>
      </c>
      <c r="B10" s="180"/>
      <c r="C10" s="544"/>
      <c r="D10" s="544"/>
      <c r="E10" s="544"/>
      <c r="F10" s="543">
        <f>SUM(C10:E10)</f>
        <v>0</v>
      </c>
    </row>
    <row r="11" spans="1:6" s="486" customFormat="1" ht="15" thickBot="1">
      <c r="A11" s="485" t="s">
        <v>24</v>
      </c>
      <c r="B11" s="164" t="s">
        <v>198</v>
      </c>
      <c r="C11" s="545">
        <f>SUM(C6:C10)</f>
        <v>0</v>
      </c>
      <c r="D11" s="545">
        <f>SUM(D6:D10)</f>
        <v>0</v>
      </c>
      <c r="E11" s="545">
        <f>SUM(E6:E10)</f>
        <v>0</v>
      </c>
      <c r="F11" s="54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a 3/2008/(II.27.)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Csalló Zsuzsanna</cp:lastModifiedBy>
  <cp:lastPrinted>2018-10-01T09:01:31Z</cp:lastPrinted>
  <dcterms:created xsi:type="dcterms:W3CDTF">1999-10-30T10:30:45Z</dcterms:created>
  <dcterms:modified xsi:type="dcterms:W3CDTF">2018-10-01T09:36:41Z</dcterms:modified>
  <cp:category/>
  <cp:version/>
  <cp:contentType/>
  <cp:contentStatus/>
</cp:coreProperties>
</file>