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6236" yWindow="65308" windowWidth="12660" windowHeight="12900" tabRatio="727" firstSheet="26" activeTab="32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. sz tájékoztató t." sheetId="28" r:id="rId28"/>
    <sheet name="2. sz tájékoztató t" sheetId="29" r:id="rId29"/>
    <sheet name="3. sz tájékoztató t." sheetId="30" r:id="rId30"/>
    <sheet name="4.sz tájékoztató t." sheetId="31" r:id="rId31"/>
    <sheet name="5.sz tájékoztató t." sheetId="32" r:id="rId32"/>
    <sheet name="6.sz tájékoztató t." sheetId="33" r:id="rId33"/>
    <sheet name="7. sz tájékoztató t." sheetId="34" r:id="rId34"/>
    <sheet name="Munka1" sheetId="35" r:id="rId35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t.'!$A$1:$E$147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33">'7. sz tájékoztató t.'!$A$1:$E$37</definedName>
  </definedNames>
  <calcPr fullCalcOnLoad="1"/>
</workbook>
</file>

<file path=xl/sharedStrings.xml><?xml version="1.0" encoding="utf-8"?>
<sst xmlns="http://schemas.openxmlformats.org/spreadsheetml/2006/main" count="4279" uniqueCount="692">
  <si>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</si>
  <si>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</si>
  <si>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</si>
  <si>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</si>
  <si>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</si>
  <si>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</si>
  <si>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</si>
  <si>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</si>
  <si>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</si>
  <si>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</si>
  <si>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</si>
  <si>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</si>
  <si>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</si>
  <si>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</si>
  <si>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</si>
  <si>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</si>
  <si>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</si>
  <si>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</si>
  <si>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</si>
  <si>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</si>
  <si>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</si>
  <si>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</si>
  <si>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</si>
  <si>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</si>
  <si>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</si>
  <si>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</si>
  <si>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</si>
  <si>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</si>
  <si>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</si>
  <si>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</si>
  <si>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</si>
  <si>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</si>
  <si>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</si>
  <si>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</si>
  <si>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</si>
  <si>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</si>
  <si>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</si>
  <si>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</si>
  <si>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</si>
  <si>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</si>
  <si>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</si>
  <si>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</si>
  <si>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</si>
  <si>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</si>
  <si>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</si>
  <si>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</si>
  <si>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</si>
  <si>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</si>
  <si>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</si>
  <si>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</si>
  <si>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</si>
  <si>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</si>
  <si>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</si>
  <si>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</si>
  <si>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</si>
  <si>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</si>
  <si>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</si>
  <si>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</si>
  <si>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</si>
  <si>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</si>
  <si>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</si>
  <si>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</si>
  <si>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</si>
  <si>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</si>
  <si>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</si>
  <si>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</si>
  <si>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</si>
  <si>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</si>
  <si>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</si>
  <si>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</si>
  <si>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</si>
  <si>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</si>
  <si>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</si>
  <si>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</si>
  <si>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</si>
  <si>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</si>
  <si>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</si>
  <si>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</si>
  <si>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</si>
  <si>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</si>
  <si>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</si>
  <si>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</si>
  <si>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</si>
  <si>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</si>
  <si>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</si>
  <si>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</si>
  <si>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</si>
  <si>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</si>
  <si>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</si>
  <si>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</si>
  <si>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</si>
  <si>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</si>
  <si>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</si>
  <si>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</si>
  <si>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</si>
  <si>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</si>
  <si>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</si>
  <si>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</si>
  <si>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</si>
  <si>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</si>
  <si>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</si>
  <si>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</si>
  <si>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</si>
  <si>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</si>
  <si>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</si>
  <si>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</si>
  <si>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</si>
  <si>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</si>
  <si>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</si>
  <si>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</si>
  <si>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</si>
  <si>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</si>
  <si>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</si>
  <si>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</si>
  <si>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</si>
  <si>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</si>
  <si>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</si>
  <si>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</si>
  <si>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</si>
  <si>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</si>
  <si>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</si>
  <si>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</si>
  <si>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</si>
  <si>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</si>
  <si>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</si>
  <si>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</si>
  <si>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</si>
  <si>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</si>
  <si>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</si>
  <si>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</si>
  <si>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</si>
  <si>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</si>
  <si>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</si>
  <si>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</si>
  <si>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</si>
  <si>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</si>
  <si>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</si>
  <si>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</si>
  <si>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</si>
  <si>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</si>
  <si>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</si>
  <si>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</si>
  <si>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</si>
  <si>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</si>
  <si>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</si>
  <si>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</si>
  <si>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</si>
  <si>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</si>
  <si>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</si>
  <si>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</si>
  <si>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</si>
  <si>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</si>
  <si>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</si>
  <si>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</si>
  <si>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</si>
  <si>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</si>
  <si>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</si>
  <si>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</si>
  <si>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</si>
  <si>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</si>
  <si>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</si>
  <si>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</si>
  <si>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</si>
  <si>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</si>
  <si>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</si>
  <si>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</si>
  <si>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</si>
  <si>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</si>
  <si>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</si>
  <si>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</si>
  <si>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</si>
  <si>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</si>
  <si>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</si>
  <si>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</si>
  <si>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</si>
  <si>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</si>
  <si>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</si>
  <si>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</si>
  <si>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</si>
  <si>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</si>
  <si>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</si>
  <si>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</si>
  <si>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</si>
  <si>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</si>
  <si>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</si>
  <si>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</si>
  <si>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</si>
  <si>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</si>
  <si>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</si>
  <si>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</si>
  <si>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</si>
  <si>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</si>
  <si>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</si>
  <si>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</si>
  <si>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</si>
  <si>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</si>
  <si>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</si>
  <si>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</si>
  <si>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</si>
  <si>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</si>
  <si>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</si>
  <si>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</si>
  <si>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</si>
  <si>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</si>
  <si>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</si>
  <si>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</si>
  <si>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</si>
  <si>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</si>
  <si>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</si>
  <si>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</si>
  <si>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</si>
  <si>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</si>
  <si>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</si>
  <si>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</si>
  <si>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</si>
  <si>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</si>
  <si>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</si>
  <si>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</si>
  <si>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</si>
  <si>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</si>
  <si>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</si>
  <si>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</si>
  <si>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</si>
  <si>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</si>
  <si>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</si>
  <si>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</si>
  <si>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</si>
  <si>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</si>
  <si>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</si>
  <si>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</si>
  <si>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</si>
  <si>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</si>
  <si>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</si>
  <si>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</si>
  <si>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</si>
  <si>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</si>
  <si>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</si>
  <si>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</si>
  <si>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</si>
  <si>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</si>
  <si>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</si>
  <si>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</si>
  <si>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</si>
  <si>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</si>
  <si>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</si>
  <si>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</si>
  <si>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</si>
  <si>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</si>
  <si>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</si>
  <si>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</si>
  <si>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</si>
  <si>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</si>
  <si>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</si>
  <si>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</si>
  <si>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</si>
  <si>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</si>
  <si>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</si>
  <si>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</si>
  <si>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</si>
  <si>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</si>
  <si>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</si>
  <si>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</si>
  <si>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</si>
  <si>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</si>
  <si>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</si>
  <si>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</si>
  <si>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</si>
  <si>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</si>
  <si>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</si>
  <si>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</si>
  <si>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</si>
  <si>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</si>
  <si>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</si>
  <si>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</si>
  <si>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</si>
  <si>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</si>
  <si>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</si>
  <si>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</si>
  <si>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</si>
  <si>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</si>
  <si>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</si>
  <si>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</si>
  <si>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</si>
  <si>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</si>
  <si>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</si>
  <si>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</si>
  <si>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</si>
  <si>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</si>
  <si>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</si>
  <si>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</si>
  <si>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</si>
  <si>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</si>
  <si>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</si>
  <si>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</si>
  <si>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</si>
  <si>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</si>
  <si>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</si>
  <si>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</si>
  <si>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</si>
  <si>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</si>
  <si>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</si>
  <si>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</si>
  <si>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</si>
  <si>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</si>
  <si>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</si>
  <si>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</si>
  <si>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</si>
  <si>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</si>
  <si>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</si>
  <si>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</si>
  <si>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</si>
  <si>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</si>
  <si>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</si>
  <si>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</si>
  <si>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</si>
  <si>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</si>
  <si>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</si>
  <si>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</si>
  <si>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</si>
  <si>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</si>
  <si>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</si>
  <si>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</si>
  <si>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</si>
  <si>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</si>
  <si>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</si>
  <si>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</si>
  <si>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</si>
  <si>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</si>
  <si>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</si>
  <si>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</si>
  <si>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</si>
  <si>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</si>
  <si>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</si>
  <si>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</si>
  <si>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</si>
  <si>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</si>
  <si>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</si>
  <si>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</si>
  <si>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</si>
  <si>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</si>
  <si>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</si>
  <si>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</si>
  <si>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</si>
  <si>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</si>
  <si>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</si>
  <si>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</si>
  <si>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</si>
  <si>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</si>
  <si>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</si>
  <si>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</si>
  <si>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</si>
  <si>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</si>
  <si>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</si>
  <si>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</si>
  <si>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</si>
  <si>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</si>
  <si>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</si>
  <si>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</si>
  <si>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</si>
  <si>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</si>
  <si>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</si>
  <si>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</si>
  <si>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</si>
  <si>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</si>
  <si>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</si>
  <si>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</si>
  <si>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</si>
  <si>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</si>
  <si>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</si>
  <si>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</si>
  <si>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</si>
  <si>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</si>
  <si>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</si>
  <si>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</si>
  <si>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</si>
  <si>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</si>
  <si>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</si>
  <si>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</si>
  <si>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</si>
  <si>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</si>
  <si>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</si>
  <si>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</si>
  <si>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</si>
  <si>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</si>
  <si>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</si>
  <si>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</si>
  <si>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</si>
  <si>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</si>
  <si>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</si>
  <si>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</si>
  <si>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</si>
  <si>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</si>
  <si>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</si>
  <si>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</si>
  <si>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</si>
  <si>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</si>
  <si>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</si>
  <si>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</si>
  <si>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</si>
  <si>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</si>
  <si>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</si>
  <si>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</si>
  <si>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</si>
  <si>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</si>
  <si>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</si>
  <si>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</si>
  <si>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</si>
  <si>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</si>
  <si>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</si>
  <si>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</si>
  <si>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</si>
  <si>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</si>
  <si>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</si>
  <si>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</si>
  <si>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</si>
  <si>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</si>
  <si>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</si>
  <si>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</si>
  <si>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</si>
  <si>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</si>
  <si>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</si>
  <si>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</si>
  <si>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</si>
  <si>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</si>
  <si>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</si>
  <si>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</si>
  <si>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</si>
  <si>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</si>
  <si>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</si>
  <si>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</si>
  <si>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</si>
  <si>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</si>
  <si>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</si>
  <si>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</si>
  <si>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</si>
  <si>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</si>
  <si>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</si>
  <si>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</si>
  <si>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</si>
  <si>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</si>
  <si>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</si>
  <si>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</si>
  <si>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</si>
  <si>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</si>
  <si>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</si>
  <si>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</si>
  <si>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</si>
  <si>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</si>
  <si>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</si>
  <si>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</si>
  <si>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</si>
  <si>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</si>
  <si>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</si>
  <si>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</si>
  <si>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</si>
  <si>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</si>
  <si>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</si>
  <si>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</si>
  <si>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</si>
  <si>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</si>
  <si>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</si>
  <si>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</si>
  <si>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</si>
  <si>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</si>
  <si>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</si>
  <si>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</si>
  <si>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</si>
  <si>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</si>
  <si>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</si>
  <si>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</si>
  <si>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</si>
  <si>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</si>
  <si>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</si>
  <si>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</si>
  <si>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</si>
  <si>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</si>
  <si>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</si>
  <si>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</si>
  <si>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</si>
  <si>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</si>
  <si>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</si>
  <si>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</si>
  <si>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</si>
  <si>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</si>
  <si>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</si>
  <si>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</si>
  <si>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</si>
  <si>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</si>
  <si>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</si>
  <si>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</si>
  <si>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</si>
  <si>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</si>
  <si>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</si>
  <si>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</si>
  <si>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</si>
  <si>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</si>
  <si>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</si>
  <si>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</si>
  <si>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</si>
  <si>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</si>
  <si>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</si>
  <si>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</si>
  <si>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</si>
  <si>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</si>
  <si>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</si>
  <si>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</si>
  <si>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</si>
  <si>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</si>
  <si>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</si>
  <si>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</si>
  <si>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</si>
  <si>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</si>
  <si>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</si>
  <si>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</si>
  <si>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</si>
  <si>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</si>
  <si>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</si>
  <si>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</si>
  <si>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</si>
  <si>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</si>
  <si>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</si>
  <si>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</si>
  <si>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</si>
  <si>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</si>
  <si>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</si>
  <si>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</si>
  <si>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</si>
  <si>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</si>
  <si>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</si>
  <si>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</si>
  <si>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</si>
  <si>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</si>
  <si>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</si>
  <si>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</si>
  <si>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</si>
  <si>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</si>
  <si>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</si>
  <si>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</si>
  <si>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</si>
  <si>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</si>
  <si>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</si>
  <si>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</si>
  <si>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</si>
  <si>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</si>
  <si>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</si>
  <si>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</si>
  <si>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</si>
  <si>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</si>
  <si>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</si>
  <si>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</si>
  <si>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</si>
  <si>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</si>
  <si>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</si>
  <si>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</si>
  <si>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</si>
  <si>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</si>
  <si>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</si>
  <si>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</si>
  <si>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</si>
  <si>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</si>
  <si>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</si>
  <si>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</si>
  <si>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</si>
  <si>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</si>
  <si>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</si>
  <si>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</si>
  <si>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</si>
  <si>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Bruttó  hiány:</t>
  </si>
  <si>
    <t>Bruttó  többlet:</t>
  </si>
  <si>
    <t>2018. évi előirányzat BEVÉTELEK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</si>
  <si>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</si>
  <si>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</si>
  <si>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</si>
  <si>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</si>
  <si>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</si>
  <si>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</si>
  <si>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</si>
  <si>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</si>
  <si>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</si>
  <si>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</si>
  <si>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Karácsond Községi Önkormányzat adósságot keletkeztető ügyletekből és kezességvállalásokból fennálló kötelezettségei</t>
  </si>
  <si>
    <t>Karácsond Községi Önkormányzat saját bevételeinek részletezése az adósságot keletkeztető ügyletből származó tárgyévi fizetési kötelezettség megállapításához</t>
  </si>
  <si>
    <t xml:space="preserve"> Karácsond Községi Önkormányzat</t>
  </si>
  <si>
    <t>Karácsond Község Önkormányzat</t>
  </si>
  <si>
    <t>Karácsond Községi Önkormányzat</t>
  </si>
  <si>
    <t>Karácsondi Polgármesteri Hivatal</t>
  </si>
  <si>
    <t>Karácsond Általános Művelődési Központ</t>
  </si>
  <si>
    <t>2017-2018</t>
  </si>
  <si>
    <t>2018</t>
  </si>
  <si>
    <t>Szociális alapszolgáltatások fejlesztése Karácsondon</t>
  </si>
  <si>
    <t>Többfunkciós Szolgáltató Központnak kialakítandó épület külső rekonstrukciója Karácsond községben - Pályázat önerő</t>
  </si>
  <si>
    <t>Polgármesteri Hivatal villámhárító szerelés</t>
  </si>
  <si>
    <t>Karácsond Község Közintézményeinek energetikai korszerűsítése megújuló energiaforrás bevonásával</t>
  </si>
  <si>
    <t xml:space="preserve"> </t>
  </si>
  <si>
    <t>védőnő, közfogi, karbantartók</t>
  </si>
  <si>
    <t>Belterületi utak felújítása</t>
  </si>
  <si>
    <t>Kommunális adó</t>
  </si>
  <si>
    <t>JÓ!</t>
  </si>
  <si>
    <t xml:space="preserve">Önkormányzati hivatal működésének támogatása - elismert hivatali létszám alapján </t>
  </si>
  <si>
    <t>Közvilágítás fenntartásának támogatása</t>
  </si>
  <si>
    <t>Köztemető fenntartással kapcsolatos feladatok támogatása</t>
  </si>
  <si>
    <t>Közutak fenntartásának támogatása</t>
  </si>
  <si>
    <t>Lakott külterülettel kapcsolatos feladatok támogatása</t>
  </si>
  <si>
    <t>Egyéb önkormányzati feladatok támogatása</t>
  </si>
  <si>
    <t>Polgármesteri illetmény támogatás</t>
  </si>
  <si>
    <t>Települési önkormányzatok egyes köznevelési feladatainak támogatása</t>
  </si>
  <si>
    <t>Települési önkormányzatok szociális feladatainak egyéb támogatása</t>
  </si>
  <si>
    <t>Települési önkormányzatok gyermekétkeztetési feladatainak támogatása</t>
  </si>
  <si>
    <t>Települési önkormányzatok  közművelődési feladatainak támogatása</t>
  </si>
  <si>
    <t xml:space="preserve">Bevételi jogcím </t>
  </si>
  <si>
    <t>TOP-3.2.1-15-HEI-2016-00013</t>
  </si>
  <si>
    <t>TOP-4.2.1.-15-HEI-2016-00007</t>
  </si>
  <si>
    <t>KÖTELEZŐ FELADATOK BEVÉTELEI, KIADÁSAI</t>
  </si>
  <si>
    <t>ÖNKÉNT VÁLLALT FELADATOK BEVÉTELEI, KIADÁSAI</t>
  </si>
  <si>
    <t>ÁLLAMIGAZGATÁSI FELADATOK BEVÉTELEI, KIADÁSAI</t>
  </si>
  <si>
    <t>2018. évi előirányzat</t>
  </si>
  <si>
    <t>Önkormányzat működési támogatásai (1.1.+…+.1.5.)</t>
  </si>
  <si>
    <t>Nemzetiségi önkormányzat működésének általános támogatása</t>
  </si>
  <si>
    <t>Helyi önkormányzati támogatás</t>
  </si>
  <si>
    <t>Közművelődési tevékenység működési támogatása</t>
  </si>
  <si>
    <t>Közművelődési tevékenység intézményi kiegészítő támogatása</t>
  </si>
  <si>
    <t>Egyéb támogatás</t>
  </si>
  <si>
    <t>KÖLTSÉGVETÉSI BEVÉTELEK ÖSSZESEN: (1+…+7)</t>
  </si>
  <si>
    <t>Finanszírozási bevételek (9.1.+…+9.5.)</t>
  </si>
  <si>
    <t>Hitel-, kölcsön felvétele államháztartáson kívülről</t>
  </si>
  <si>
    <t>Értékpapírok beváltása, értékesítése</t>
  </si>
  <si>
    <t>Előző évi költségvetési maradvány igénybevétele</t>
  </si>
  <si>
    <t>9.4.</t>
  </si>
  <si>
    <t>Előző évi vállalkozási maradvány igénybevétele</t>
  </si>
  <si>
    <t>9.5.</t>
  </si>
  <si>
    <t>Betétek megszüntetése</t>
  </si>
  <si>
    <t>FINANSZÍROZÁSI BEVÉTELEK ÖSSZESEN: (9.+10.)</t>
  </si>
  <si>
    <t>BEVÉTELEK ÖSSZESEN: (8.+11.)</t>
  </si>
  <si>
    <r>
      <t xml:space="preserve">   Működési költségvetés kiadásai </t>
    </r>
    <r>
      <rPr>
        <sz val="8"/>
        <rFont val="Times New Roman CE"/>
        <family val="0"/>
      </rPr>
      <t>(1.1+…+1.6.)</t>
    </r>
  </si>
  <si>
    <t>1.6.-ból - Általános tartalék</t>
  </si>
  <si>
    <t xml:space="preserve">            - Céltartalék</t>
  </si>
  <si>
    <r>
      <t xml:space="preserve">   Felhalmozási költségvetés kiadásai </t>
    </r>
    <r>
      <rPr>
        <sz val="8"/>
        <rFont val="Times New Roman CE"/>
        <family val="0"/>
      </rPr>
      <t>(2.1.+2.2.+2.3.)</t>
    </r>
  </si>
  <si>
    <t>Finanszírozási kiadások (4.1.+…+4.4.)</t>
  </si>
  <si>
    <t>Működési célú finanszírozási kiadások</t>
  </si>
  <si>
    <t>Felhalmozási célú finanszírozási kiadások</t>
  </si>
  <si>
    <r>
      <t xml:space="preserve">2. sz. táblázat                                                   </t>
    </r>
    <r>
      <rPr>
        <b/>
        <sz val="9"/>
        <rFont val="Times New Roman CE"/>
        <family val="0"/>
      </rPr>
      <t>Karácsondi Cigány Nemzetiségi Önkormányzat</t>
    </r>
  </si>
  <si>
    <t>Gyöngyös Körzete Kistérség Többcélú Társulás</t>
  </si>
  <si>
    <t>Mátraaljai Önkormányzatok Egészségügyi Társulása</t>
  </si>
  <si>
    <t>Önkormányzatok Mátrai Szövetsége</t>
  </si>
  <si>
    <t xml:space="preserve">Dél-Mátra Közhasznú Egyesület </t>
  </si>
  <si>
    <t>Községi Polgárőrség Karácsond Egyesület</t>
  </si>
  <si>
    <t>Együtt Karácsondért Egyesület</t>
  </si>
  <si>
    <t>Négy Község Harcosai Sportegyesület</t>
  </si>
  <si>
    <t>Karácsondi Cigány Nemzetiségi Önkormányzat</t>
  </si>
  <si>
    <t>Mozgássérültek Heves Megyei Egyesülete</t>
  </si>
  <si>
    <t>Karácsondi Községvédő- és Szépítő Egyesület</t>
  </si>
  <si>
    <t>Karácsondi Népdalkör</t>
  </si>
  <si>
    <t>Színjátszó csoport</t>
  </si>
  <si>
    <t>Barczy tó környezetének kialakítása</t>
  </si>
  <si>
    <t>Gépek beszerzése VP6-7.2.1-7.4.1.2-16 kódszámú pályázathoz önerő</t>
  </si>
  <si>
    <t xml:space="preserve">Vis maior támogatás felhasználása </t>
  </si>
  <si>
    <t>Vis maior támogatás felhasználásához önerő</t>
  </si>
  <si>
    <t>Önkormányzati közintézmények, középületek felújítása</t>
  </si>
  <si>
    <t>Zöldterület-gazdálkodással kapcsolatos feladatok ellátásának támogatása</t>
  </si>
  <si>
    <t>TÖOSZ tagdíj</t>
  </si>
  <si>
    <t>Bugát Pál Kórház Alapítvány Gyöngyös</t>
  </si>
  <si>
    <t>Lakosság/önkormányzat és intézményei</t>
  </si>
  <si>
    <t>Polyák Sándor Önkéntes Tűzoltó  Egyesület Karácsond</t>
  </si>
  <si>
    <t>Vadvirág Nyugdíjasklub és Énekkar Karácsond</t>
  </si>
  <si>
    <t>Albert Schweitzer Kórház Alapítvány Hatvan</t>
  </si>
  <si>
    <t>tagdíj</t>
  </si>
  <si>
    <t>működési támogatás</t>
  </si>
  <si>
    <t>kártalanítás bányától kapott támogatásból</t>
  </si>
  <si>
    <t>önkormányzati hozzájárulás</t>
  </si>
  <si>
    <t>1.1.melléklet a 3/2018. (II. 24.) önkormányzati rendelethez</t>
  </si>
  <si>
    <r>
      <t xml:space="preserve">                                                                              B E V É T E L E K                                </t>
    </r>
    <r>
      <rPr>
        <b/>
        <sz val="8"/>
        <rFont val="Times New Roman CE"/>
        <family val="0"/>
      </rPr>
      <t>1.2.melléklet a 3/2018. (II. 24.) önkormányzati rendelethez</t>
    </r>
  </si>
  <si>
    <r>
      <t xml:space="preserve">                                                                              B E V É T E L E K                                </t>
    </r>
    <r>
      <rPr>
        <b/>
        <sz val="8"/>
        <rFont val="Times New Roman CE"/>
        <family val="0"/>
      </rPr>
      <t>1.3.melléklet a 3/2018. (II. 24.) önkormányzati rendelethez</t>
    </r>
  </si>
  <si>
    <r>
      <t xml:space="preserve">                                                                              B E V É T E L E K                                </t>
    </r>
    <r>
      <rPr>
        <b/>
        <sz val="8"/>
        <rFont val="Times New Roman CE"/>
        <family val="0"/>
      </rPr>
      <t>1.4.melléklet a 3/2018. (II. 24.) önkormányzati rendelethez</t>
    </r>
  </si>
  <si>
    <t>2.1.melléklet a 3/2018. (II. 24.) önkormányzati rendelethez</t>
  </si>
  <si>
    <t>2.2.melléklet a 3/2018. (II. 24.) önkormányzati rendelethez</t>
  </si>
  <si>
    <t>3. melléklet a 3/2018. (II.24.) önkormányzati rendelethez</t>
  </si>
  <si>
    <t>4. melléklet a 3/2018. (II.24.) önkormányzati rendelethez</t>
  </si>
  <si>
    <t>5. melléklet a 3/2018. (II.24.) önkormányzati rendelethez</t>
  </si>
  <si>
    <t>6.melléklet a 3/2018. (II.24.) önkormányzati rendelethez</t>
  </si>
  <si>
    <t>7.1. melléklet a 3/2018. (II. 24.) Önkormányzati rendelethez</t>
  </si>
  <si>
    <t>7.1.1. melléklet a 3/2018. (II. 24.) önkormányzati rendelethez</t>
  </si>
  <si>
    <t>7.1.2. melléklet a 3/2018. (II. 24.) önkormányzati rendelethez</t>
  </si>
  <si>
    <t>7.1.3. melléklet a 3/2018. (II. 24.) önkormányzati rendelethez</t>
  </si>
  <si>
    <t>7.2. melléklet a 3/2018. (II. 24.) önkormányzati rendelethez</t>
  </si>
  <si>
    <t>7.2.2. melléklet a 3/2018. (II. 24.) önkormányzati rendelethez</t>
  </si>
  <si>
    <t>7.2.3. melléklet a 3/2018. (II. 24.) önkormányzati rendelethez</t>
  </si>
  <si>
    <t>7.3. melléklet a 3/2018. (II. 24.) önkormányzati rendelethez</t>
  </si>
  <si>
    <t>7.3.1. melléklet a 3/2018. (II. 24.) önkormányzati rendelethez</t>
  </si>
  <si>
    <t>7.3.2. melléklet a 3/2018. (II. 24.) önkormányzati rendelethez</t>
  </si>
  <si>
    <t xml:space="preserve">10.melléklet a 3/2018. (II. 24.) önkormányzati rendelethez                </t>
  </si>
  <si>
    <r>
      <rPr>
        <b/>
        <i/>
        <sz val="9"/>
        <rFont val="Times New Roman CE"/>
        <family val="0"/>
      </rPr>
      <t xml:space="preserve">                                                                                         Karácsondi Cigány Nemzetiségi Önkormányzat</t>
    </r>
    <r>
      <rPr>
        <i/>
        <sz val="6"/>
        <rFont val="Times New Roman CE"/>
        <family val="0"/>
      </rPr>
      <t xml:space="preserve">               </t>
    </r>
  </si>
  <si>
    <t>8. melléklet a 3/2018. (II.24.)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</si>
</sst>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[$¥€-2]\ #\ ##,000_);[Red]\([$€-2]\ #\ ##,000\)"/>
  </numFmts>
  <fonts count="8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i/>
      <sz val="9"/>
      <name val="Times New Roman"/>
      <family val="1"/>
    </font>
    <font>
      <i/>
      <sz val="12"/>
      <name val="Times New Roman CE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 CE"/>
      <family val="1"/>
    </font>
    <font>
      <b/>
      <sz val="14"/>
      <color indexed="10"/>
      <name val="Times New Roman CE"/>
      <family val="0"/>
    </font>
    <font>
      <i/>
      <sz val="6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 CE"/>
      <family val="1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0" fillId="22" borderId="7" applyNumberFormat="0" applyFont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30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0" fillId="0" borderId="0" applyFont="0" applyFill="0" applyBorder="0" applyAlignment="0" applyProtection="0"/>
  </cellStyleXfs>
  <cellXfs count="691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8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39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2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35" xfId="59" applyNumberFormat="1" applyFont="1" applyFill="1" applyBorder="1" applyAlignment="1" applyProtection="1">
      <alignment vertical="center"/>
      <protection/>
    </xf>
    <xf numFmtId="164" fontId="15" fillId="0" borderId="26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1" xfId="0" applyFont="1" applyFill="1" applyBorder="1" applyAlignment="1" applyProtection="1">
      <alignment horizontal="right"/>
      <protection/>
    </xf>
    <xf numFmtId="164" fontId="16" fillId="0" borderId="41" xfId="58" applyNumberFormat="1" applyFont="1" applyFill="1" applyBorder="1" applyAlignment="1" applyProtection="1">
      <alignment horizontal="left" vertical="center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6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2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3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6" xfId="40" applyNumberFormat="1" applyFont="1" applyFill="1" applyBorder="1" applyAlignment="1" applyProtection="1">
      <alignment/>
      <protection/>
    </xf>
    <xf numFmtId="166" fontId="17" fillId="0" borderId="43" xfId="40" applyNumberFormat="1" applyFont="1" applyFill="1" applyBorder="1" applyAlignment="1" applyProtection="1">
      <alignment/>
      <protection locked="0"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30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44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3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5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164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9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9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5" xfId="0" applyNumberFormat="1" applyFont="1" applyFill="1" applyBorder="1" applyAlignment="1" applyProtection="1">
      <alignment horizontal="center" vertical="center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5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56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5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57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1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0" xfId="40" applyNumberFormat="1" applyFont="1" applyFill="1" applyBorder="1" applyAlignment="1" applyProtection="1">
      <alignment/>
      <protection locked="0"/>
    </xf>
    <xf numFmtId="166" fontId="17" fillId="0" borderId="53" xfId="40" applyNumberFormat="1" applyFont="1" applyFill="1" applyBorder="1" applyAlignment="1" applyProtection="1">
      <alignment/>
      <protection locked="0"/>
    </xf>
    <xf numFmtId="166" fontId="17" fillId="0" borderId="48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 quotePrefix="1">
      <alignment horizontal="right" vertical="center" indent="1"/>
      <protection/>
    </xf>
    <xf numFmtId="0" fontId="7" fillId="0" borderId="38" xfId="0" applyFont="1" applyFill="1" applyBorder="1" applyAlignment="1" applyProtection="1">
      <alignment horizontal="right" vertical="center" wrapText="1" indent="1"/>
      <protection/>
    </xf>
    <xf numFmtId="164" fontId="7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2" xfId="58" applyFont="1" applyFill="1" applyBorder="1" applyAlignment="1" applyProtection="1">
      <alignment horizontal="center" vertical="center" wrapText="1"/>
      <protection/>
    </xf>
    <xf numFmtId="0" fontId="6" fillId="0" borderId="62" xfId="58" applyFont="1" applyFill="1" applyBorder="1" applyAlignment="1" applyProtection="1">
      <alignment vertical="center" wrapText="1"/>
      <protection/>
    </xf>
    <xf numFmtId="164" fontId="6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58" applyFont="1" applyFill="1" applyBorder="1" applyAlignment="1" applyProtection="1">
      <alignment horizontal="right" vertical="center" wrapText="1" indent="1"/>
      <protection locked="0"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49" xfId="58" applyFont="1" applyFill="1" applyBorder="1" applyAlignment="1" applyProtection="1">
      <alignment horizontal="center" vertical="center" wrapText="1"/>
      <protection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4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58" applyFont="1" applyFill="1" applyBorder="1" applyAlignment="1" applyProtection="1">
      <alignment horizontal="left" vertical="center" wrapText="1" indent="7"/>
      <protection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1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2" xfId="0" applyNumberFormat="1" applyFont="1" applyBorder="1" applyAlignment="1" applyProtection="1">
      <alignment horizontal="right" vertical="center" wrapText="1" indent="1"/>
      <protection/>
    </xf>
    <xf numFmtId="164" fontId="22" fillId="0" borderId="42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2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5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1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58" applyFont="1" applyFill="1" applyBorder="1" applyAlignment="1" applyProtection="1">
      <alignment horizontal="right" vertical="center" wrapText="1" indent="1"/>
      <protection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2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6" xfId="58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64" fontId="15" fillId="0" borderId="44" xfId="0" applyNumberFormat="1" applyFont="1" applyFill="1" applyBorder="1" applyAlignment="1" applyProtection="1">
      <alignment horizontal="center" vertical="center" wrapText="1"/>
      <protection/>
    </xf>
    <xf numFmtId="164" fontId="15" fillId="0" borderId="4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30" fillId="0" borderId="12" xfId="40" applyNumberFormat="1" applyFont="1" applyFill="1" applyBorder="1" applyAlignment="1" applyProtection="1">
      <alignment/>
      <protection locked="0"/>
    </xf>
    <xf numFmtId="166" fontId="30" fillId="0" borderId="35" xfId="40" applyNumberFormat="1" applyFont="1" applyFill="1" applyBorder="1" applyAlignment="1">
      <alignment/>
    </xf>
    <xf numFmtId="166" fontId="30" fillId="0" borderId="11" xfId="40" applyNumberFormat="1" applyFont="1" applyFill="1" applyBorder="1" applyAlignment="1" applyProtection="1">
      <alignment/>
      <protection locked="0"/>
    </xf>
    <xf numFmtId="166" fontId="30" fillId="0" borderId="29" xfId="40" applyNumberFormat="1" applyFont="1" applyFill="1" applyBorder="1" applyAlignment="1">
      <alignment/>
    </xf>
    <xf numFmtId="166" fontId="30" fillId="0" borderId="15" xfId="40" applyNumberFormat="1" applyFont="1" applyFill="1" applyBorder="1" applyAlignment="1" applyProtection="1">
      <alignment/>
      <protection locked="0"/>
    </xf>
    <xf numFmtId="166" fontId="31" fillId="0" borderId="23" xfId="58" applyNumberFormat="1" applyFont="1" applyFill="1" applyBorder="1">
      <alignment/>
      <protection/>
    </xf>
    <xf numFmtId="166" fontId="31" fillId="0" borderId="26" xfId="58" applyNumberFormat="1" applyFont="1" applyFill="1" applyBorder="1">
      <alignment/>
      <protection/>
    </xf>
    <xf numFmtId="49" fontId="30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31" xfId="0" applyNumberFormat="1" applyFont="1" applyFill="1" applyBorder="1" applyAlignment="1" applyProtection="1">
      <alignment vertical="center" wrapText="1"/>
      <protection/>
    </xf>
    <xf numFmtId="164" fontId="30" fillId="0" borderId="22" xfId="0" applyNumberFormat="1" applyFont="1" applyFill="1" applyBorder="1" applyAlignment="1" applyProtection="1">
      <alignment vertical="center" wrapText="1"/>
      <protection/>
    </xf>
    <xf numFmtId="164" fontId="30" fillId="0" borderId="23" xfId="0" applyNumberFormat="1" applyFont="1" applyFill="1" applyBorder="1" applyAlignment="1" applyProtection="1">
      <alignment vertical="center" wrapText="1"/>
      <protection/>
    </xf>
    <xf numFmtId="164" fontId="30" fillId="0" borderId="26" xfId="0" applyNumberFormat="1" applyFont="1" applyFill="1" applyBorder="1" applyAlignment="1" applyProtection="1">
      <alignment vertical="center" wrapText="1"/>
      <protection/>
    </xf>
    <xf numFmtId="49" fontId="3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32" xfId="0" applyNumberFormat="1" applyFont="1" applyFill="1" applyBorder="1" applyAlignment="1" applyProtection="1">
      <alignment vertical="center" wrapText="1"/>
      <protection locked="0"/>
    </xf>
    <xf numFmtId="164" fontId="30" fillId="0" borderId="17" xfId="0" applyNumberFormat="1" applyFont="1" applyFill="1" applyBorder="1" applyAlignment="1" applyProtection="1">
      <alignment vertical="center" wrapText="1"/>
      <protection locked="0"/>
    </xf>
    <xf numFmtId="164" fontId="30" fillId="0" borderId="11" xfId="0" applyNumberFormat="1" applyFont="1" applyFill="1" applyBorder="1" applyAlignment="1" applyProtection="1">
      <alignment vertical="center" wrapText="1"/>
      <protection locked="0"/>
    </xf>
    <xf numFmtId="164" fontId="30" fillId="0" borderId="29" xfId="0" applyNumberFormat="1" applyFont="1" applyFill="1" applyBorder="1" applyAlignment="1" applyProtection="1">
      <alignment vertical="center" wrapText="1"/>
      <protection locked="0"/>
    </xf>
    <xf numFmtId="49" fontId="30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33" xfId="0" applyNumberFormat="1" applyFont="1" applyFill="1" applyBorder="1" applyAlignment="1" applyProtection="1">
      <alignment vertical="center" wrapText="1"/>
      <protection locked="0"/>
    </xf>
    <xf numFmtId="164" fontId="30" fillId="0" borderId="19" xfId="0" applyNumberFormat="1" applyFont="1" applyFill="1" applyBorder="1" applyAlignment="1" applyProtection="1">
      <alignment vertical="center" wrapText="1"/>
      <protection locked="0"/>
    </xf>
    <xf numFmtId="164" fontId="30" fillId="0" borderId="15" xfId="0" applyNumberFormat="1" applyFont="1" applyFill="1" applyBorder="1" applyAlignment="1" applyProtection="1">
      <alignment vertical="center" wrapText="1"/>
      <protection locked="0"/>
    </xf>
    <xf numFmtId="164" fontId="30" fillId="0" borderId="30" xfId="0" applyNumberFormat="1" applyFont="1" applyFill="1" applyBorder="1" applyAlignment="1" applyProtection="1">
      <alignment vertical="center" wrapText="1"/>
      <protection locked="0"/>
    </xf>
    <xf numFmtId="49" fontId="30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57" xfId="0" applyNumberFormat="1" applyFont="1" applyFill="1" applyBorder="1" applyAlignment="1" applyProtection="1">
      <alignment vertical="center" wrapText="1"/>
      <protection locked="0"/>
    </xf>
    <xf numFmtId="164" fontId="30" fillId="0" borderId="16" xfId="0" applyNumberFormat="1" applyFont="1" applyFill="1" applyBorder="1" applyAlignment="1" applyProtection="1">
      <alignment vertical="center" wrapText="1"/>
      <protection locked="0"/>
    </xf>
    <xf numFmtId="164" fontId="30" fillId="0" borderId="10" xfId="0" applyNumberFormat="1" applyFont="1" applyFill="1" applyBorder="1" applyAlignment="1" applyProtection="1">
      <alignment vertical="center" wrapText="1"/>
      <protection locked="0"/>
    </xf>
    <xf numFmtId="164" fontId="30" fillId="0" borderId="39" xfId="0" applyNumberFormat="1" applyFont="1" applyFill="1" applyBorder="1" applyAlignment="1" applyProtection="1">
      <alignment vertical="center" wrapText="1"/>
      <protection locked="0"/>
    </xf>
    <xf numFmtId="164" fontId="30" fillId="33" borderId="56" xfId="0" applyNumberFormat="1" applyFont="1" applyFill="1" applyBorder="1" applyAlignment="1" applyProtection="1">
      <alignment horizontal="left" vertical="center" wrapText="1" indent="2"/>
      <protection/>
    </xf>
    <xf numFmtId="164" fontId="32" fillId="0" borderId="10" xfId="59" applyNumberFormat="1" applyFont="1" applyFill="1" applyBorder="1" applyAlignment="1" applyProtection="1">
      <alignment vertical="center"/>
      <protection locked="0"/>
    </xf>
    <xf numFmtId="164" fontId="32" fillId="0" borderId="11" xfId="59" applyNumberFormat="1" applyFont="1" applyFill="1" applyBorder="1" applyAlignment="1" applyProtection="1">
      <alignment vertical="center"/>
      <protection locked="0"/>
    </xf>
    <xf numFmtId="164" fontId="32" fillId="0" borderId="12" xfId="59" applyNumberFormat="1" applyFont="1" applyFill="1" applyBorder="1" applyAlignment="1" applyProtection="1">
      <alignment vertical="center"/>
      <protection locked="0"/>
    </xf>
    <xf numFmtId="164" fontId="33" fillId="0" borderId="23" xfId="59" applyNumberFormat="1" applyFont="1" applyFill="1" applyBorder="1" applyAlignment="1" applyProtection="1">
      <alignment vertical="center"/>
      <protection/>
    </xf>
    <xf numFmtId="164" fontId="33" fillId="0" borderId="23" xfId="59" applyNumberFormat="1" applyFont="1" applyFill="1" applyBorder="1" applyProtection="1">
      <alignment/>
      <protection/>
    </xf>
    <xf numFmtId="3" fontId="30" fillId="0" borderId="43" xfId="0" applyNumberFormat="1" applyFont="1" applyBorder="1" applyAlignment="1" applyProtection="1">
      <alignment horizontal="right" vertical="center" indent="1"/>
      <protection locked="0"/>
    </xf>
    <xf numFmtId="3" fontId="30" fillId="0" borderId="29" xfId="0" applyNumberFormat="1" applyFont="1" applyBorder="1" applyAlignment="1" applyProtection="1">
      <alignment horizontal="right" vertical="center" indent="1"/>
      <protection locked="0"/>
    </xf>
    <xf numFmtId="3" fontId="30" fillId="0" borderId="29" xfId="0" applyNumberFormat="1" applyFont="1" applyFill="1" applyBorder="1" applyAlignment="1" applyProtection="1">
      <alignment horizontal="right" vertical="center" indent="1"/>
      <protection locked="0"/>
    </xf>
    <xf numFmtId="3" fontId="30" fillId="0" borderId="30" xfId="0" applyNumberFormat="1" applyFont="1" applyFill="1" applyBorder="1" applyAlignment="1" applyProtection="1">
      <alignment horizontal="right" vertical="center" indent="1"/>
      <protection locked="0"/>
    </xf>
    <xf numFmtId="3" fontId="31" fillId="0" borderId="26" xfId="0" applyNumberFormat="1" applyFont="1" applyFill="1" applyBorder="1" applyAlignment="1" applyProtection="1">
      <alignment horizontal="right" vertical="center" indent="1"/>
      <protection/>
    </xf>
    <xf numFmtId="0" fontId="34" fillId="0" borderId="0" xfId="0" applyFont="1" applyAlignment="1" applyProtection="1">
      <alignment horizontal="right" vertical="top"/>
      <protection locked="0"/>
    </xf>
    <xf numFmtId="49" fontId="17" fillId="0" borderId="19" xfId="58" applyNumberFormat="1" applyFont="1" applyFill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8" applyFont="1" applyFill="1" applyAlignment="1" applyProtection="1">
      <alignment vertical="center"/>
      <protection/>
    </xf>
    <xf numFmtId="0" fontId="21" fillId="0" borderId="36" xfId="0" applyFont="1" applyBorder="1" applyAlignment="1" applyProtection="1">
      <alignment horizontal="left" vertical="center" wrapText="1" indent="1"/>
      <protection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21" fillId="0" borderId="12" xfId="0" applyFont="1" applyBorder="1" applyAlignment="1">
      <alignment horizontal="left" wrapText="1" indent="1"/>
    </xf>
    <xf numFmtId="0" fontId="21" fillId="0" borderId="10" xfId="0" applyFont="1" applyBorder="1" applyAlignment="1">
      <alignment horizontal="left" vertical="center" wrapText="1" indent="1"/>
    </xf>
    <xf numFmtId="0" fontId="6" fillId="0" borderId="0" xfId="0" applyFont="1" applyFill="1" applyAlignment="1" applyProtection="1">
      <alignment/>
      <protection locked="0"/>
    </xf>
    <xf numFmtId="0" fontId="0" fillId="0" borderId="0" xfId="0" applyFill="1" applyAlignment="1">
      <alignment vertical="center"/>
    </xf>
    <xf numFmtId="0" fontId="26" fillId="0" borderId="59" xfId="0" applyFont="1" applyBorder="1" applyAlignment="1">
      <alignment horizontal="left" vertical="center" wrapText="1" indent="1"/>
    </xf>
    <xf numFmtId="164" fontId="78" fillId="0" borderId="0" xfId="0" applyNumberFormat="1" applyFont="1" applyFill="1" applyAlignment="1">
      <alignment vertical="center" wrapText="1"/>
    </xf>
    <xf numFmtId="164" fontId="78" fillId="0" borderId="0" xfId="0" applyNumberFormat="1" applyFont="1" applyFill="1" applyAlignment="1" applyProtection="1">
      <alignment vertical="center" wrapText="1"/>
      <protection/>
    </xf>
    <xf numFmtId="0" fontId="78" fillId="0" borderId="0" xfId="58" applyFont="1" applyFill="1" applyProtection="1">
      <alignment/>
      <protection/>
    </xf>
    <xf numFmtId="0" fontId="2" fillId="0" borderId="0" xfId="0" applyFont="1" applyFill="1" applyAlignment="1">
      <alignment/>
    </xf>
    <xf numFmtId="0" fontId="13" fillId="0" borderId="0" xfId="0" applyFont="1" applyFill="1" applyBorder="1" applyAlignment="1" applyProtection="1">
      <alignment horizontal="right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3" fillId="0" borderId="38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>
      <alignment vertical="center"/>
    </xf>
    <xf numFmtId="0" fontId="36" fillId="0" borderId="67" xfId="0" applyFont="1" applyFill="1" applyBorder="1" applyAlignment="1" applyProtection="1">
      <alignment horizontal="left" vertical="center" wrapText="1"/>
      <protection locked="0"/>
    </xf>
    <xf numFmtId="164" fontId="36" fillId="0" borderId="68" xfId="0" applyNumberFormat="1" applyFont="1" applyFill="1" applyBorder="1" applyAlignment="1" applyProtection="1">
      <alignment horizontal="right" vertical="center" wrapText="1"/>
      <protection locked="0"/>
    </xf>
    <xf numFmtId="0" fontId="36" fillId="0" borderId="69" xfId="0" applyFont="1" applyFill="1" applyBorder="1" applyAlignment="1" applyProtection="1">
      <alignment horizontal="left" vertical="center" wrapText="1"/>
      <protection locked="0"/>
    </xf>
    <xf numFmtId="0" fontId="36" fillId="0" borderId="70" xfId="0" applyFont="1" applyFill="1" applyBorder="1" applyAlignment="1" applyProtection="1">
      <alignment horizontal="left" vertical="center" wrapText="1"/>
      <protection locked="0"/>
    </xf>
    <xf numFmtId="0" fontId="13" fillId="0" borderId="22" xfId="0" applyFont="1" applyFill="1" applyBorder="1" applyAlignment="1" applyProtection="1">
      <alignment vertical="center" wrapText="1"/>
      <protection/>
    </xf>
    <xf numFmtId="164" fontId="13" fillId="0" borderId="26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78" fillId="0" borderId="0" xfId="0" applyFont="1" applyFill="1" applyAlignment="1">
      <alignment/>
    </xf>
    <xf numFmtId="164" fontId="16" fillId="0" borderId="41" xfId="58" applyNumberFormat="1" applyFont="1" applyFill="1" applyBorder="1" applyAlignment="1" applyProtection="1">
      <alignment vertical="center"/>
      <protection/>
    </xf>
    <xf numFmtId="164" fontId="7" fillId="0" borderId="41" xfId="58" applyNumberFormat="1" applyFont="1" applyFill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 applyProtection="1">
      <alignment vertical="center" wrapText="1"/>
      <protection/>
    </xf>
    <xf numFmtId="164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0" xfId="58" applyNumberFormat="1" applyFont="1" applyFill="1" applyBorder="1" applyAlignment="1" applyProtection="1">
      <alignment horizontal="centerContinuous" vertical="center"/>
      <protection/>
    </xf>
    <xf numFmtId="164" fontId="15" fillId="0" borderId="0" xfId="58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1" xfId="58" applyNumberFormat="1" applyFont="1" applyFill="1" applyBorder="1" applyAlignment="1" applyProtection="1">
      <alignment horizontal="left" vertical="center"/>
      <protection/>
    </xf>
    <xf numFmtId="164" fontId="16" fillId="0" borderId="41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9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3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2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0" xfId="0" applyFont="1" applyFill="1" applyBorder="1" applyAlignment="1" applyProtection="1">
      <alignment horizontal="left" indent="1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7" fillId="0" borderId="49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3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17" fillId="0" borderId="64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17" fillId="0" borderId="46" xfId="0" applyFont="1" applyFill="1" applyBorder="1" applyAlignment="1" applyProtection="1">
      <alignment horizontal="left" indent="1"/>
      <protection locked="0"/>
    </xf>
    <xf numFmtId="0" fontId="17" fillId="0" borderId="47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59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6" xfId="59" applyFont="1" applyFill="1" applyBorder="1" applyAlignment="1" applyProtection="1">
      <alignment horizontal="left" vertical="center" indent="1"/>
      <protection/>
    </xf>
    <xf numFmtId="0" fontId="16" fillId="0" borderId="51" xfId="59" applyFont="1" applyFill="1" applyBorder="1" applyAlignment="1" applyProtection="1">
      <alignment horizontal="left" vertical="center" indent="1"/>
      <protection/>
    </xf>
    <xf numFmtId="0" fontId="16" fillId="0" borderId="42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5" fillId="0" borderId="59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0" xfId="0" applyFont="1" applyBorder="1" applyAlignment="1" applyProtection="1">
      <alignment horizontal="left" vertical="center" indent="2"/>
      <protection/>
    </xf>
    <xf numFmtId="0" fontId="7" fillId="0" borderId="49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164" fontId="58" fillId="0" borderId="41" xfId="58" applyNumberFormat="1" applyFont="1" applyFill="1" applyBorder="1" applyAlignment="1" applyProtection="1">
      <alignment horizontal="left" vertical="center"/>
      <protection/>
    </xf>
    <xf numFmtId="0" fontId="14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B2" sqref="B2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75390625" style="0" customWidth="1"/>
  </cols>
  <sheetData>
    <row r="2" ht="12.75">
      <c r="A2" t="s">
        <v>147</v>
      </c>
    </row>
    <row r="4" spans="1:2" ht="12.75">
      <c r="A4" s="136"/>
      <c r="B4" s="136"/>
    </row>
    <row r="5" spans="1:2" s="148" customFormat="1" ht="15">
      <c r="A5" s="87" t="s">
        <v>569</v>
      </c>
      <c r="B5" s="147"/>
    </row>
    <row r="6" spans="1:2" ht="12.75">
      <c r="A6" s="136"/>
      <c r="B6" s="136"/>
    </row>
    <row r="7" spans="1:2" ht="12.75">
      <c r="A7" s="136" t="s">
        <v>544</v>
      </c>
      <c r="B7" s="136" t="s">
        <v>485</v>
      </c>
    </row>
    <row r="8" spans="1:2" ht="12.75">
      <c r="A8" s="136" t="s">
        <v>545</v>
      </c>
      <c r="B8" s="136" t="s">
        <v>486</v>
      </c>
    </row>
    <row r="9" spans="1:2" ht="12.75">
      <c r="A9" s="136" t="s">
        <v>546</v>
      </c>
      <c r="B9" s="136" t="s">
        <v>487</v>
      </c>
    </row>
    <row r="10" spans="1:2" ht="12.75">
      <c r="A10" s="136"/>
      <c r="B10" s="136"/>
    </row>
    <row r="11" spans="1:2" ht="12.75">
      <c r="A11" s="136"/>
      <c r="B11" s="136"/>
    </row>
    <row r="12" spans="1:2" s="148" customFormat="1" ht="15">
      <c r="A12" s="87" t="str">
        <f>+CONCATENATE(LEFT(A5,4),". évi előirányzat KIADÁSOK")</f>
        <v>2018. évi előirányzat KIADÁSOK</v>
      </c>
      <c r="B12" s="147"/>
    </row>
    <row r="13" spans="1:2" ht="12.75">
      <c r="A13" s="136"/>
      <c r="B13" s="136"/>
    </row>
    <row r="14" spans="1:2" ht="12.75">
      <c r="A14" s="136" t="s">
        <v>547</v>
      </c>
      <c r="B14" s="136" t="s">
        <v>488</v>
      </c>
    </row>
    <row r="15" spans="1:2" ht="12.75">
      <c r="A15" s="136" t="s">
        <v>548</v>
      </c>
      <c r="B15" s="136" t="s">
        <v>489</v>
      </c>
    </row>
    <row r="16" spans="1:2" ht="12.75">
      <c r="A16" s="136" t="s">
        <v>549</v>
      </c>
      <c r="B16" s="136" t="s">
        <v>490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B2" sqref="B2"/>
    </sheetView>
  </sheetViews>
  <sheetFormatPr defaultColWidth="9.375" defaultRowHeight="12.75"/>
  <cols>
    <col min="1" max="1" width="5.625" style="150" customWidth="1"/>
    <col min="2" max="2" width="68.625" style="150" customWidth="1"/>
    <col min="3" max="3" width="19.50390625" style="150" customWidth="1"/>
    <col min="4" max="16384" width="9.375" style="150" customWidth="1"/>
  </cols>
  <sheetData>
    <row r="1" spans="1:3" ht="33" customHeight="1">
      <c r="A1" s="627" t="s">
        <v>581</v>
      </c>
      <c r="B1" s="627"/>
      <c r="C1" s="627"/>
    </row>
    <row r="2" spans="1:4" ht="15.75" customHeight="1" thickBot="1">
      <c r="A2" s="151"/>
      <c r="B2" s="614" t="s">
        <v>675</v>
      </c>
      <c r="C2" s="160" t="str">
        <f>'2.2.sz.mell  '!E2</f>
        <v>Forintban!</v>
      </c>
      <c r="D2" s="157"/>
    </row>
    <row r="3" spans="1:3" ht="26.25" customHeight="1" thickBot="1">
      <c r="A3" s="176" t="s">
        <v>17</v>
      </c>
      <c r="B3" s="177" t="s">
        <v>192</v>
      </c>
      <c r="C3" s="178" t="str">
        <f>+'1.1.sz.mell.'!C3</f>
        <v>2018. évi előirányzat</v>
      </c>
    </row>
    <row r="4" spans="1:3" ht="14.25" thickBot="1">
      <c r="A4" s="179"/>
      <c r="B4" s="531" t="s">
        <v>491</v>
      </c>
      <c r="C4" s="532" t="s">
        <v>492</v>
      </c>
    </row>
    <row r="5" spans="1:3" ht="13.5">
      <c r="A5" s="180" t="s">
        <v>19</v>
      </c>
      <c r="B5" s="364" t="s">
        <v>501</v>
      </c>
      <c r="C5" s="361">
        <v>64200000</v>
      </c>
    </row>
    <row r="6" spans="1:3" ht="24">
      <c r="A6" s="181" t="s">
        <v>20</v>
      </c>
      <c r="B6" s="398" t="s">
        <v>245</v>
      </c>
      <c r="C6" s="362"/>
    </row>
    <row r="7" spans="1:3" ht="13.5">
      <c r="A7" s="181" t="s">
        <v>21</v>
      </c>
      <c r="B7" s="399" t="s">
        <v>502</v>
      </c>
      <c r="C7" s="362"/>
    </row>
    <row r="8" spans="1:3" ht="24">
      <c r="A8" s="181" t="s">
        <v>22</v>
      </c>
      <c r="B8" s="399" t="s">
        <v>247</v>
      </c>
      <c r="C8" s="362"/>
    </row>
    <row r="9" spans="1:3" ht="13.5">
      <c r="A9" s="182" t="s">
        <v>23</v>
      </c>
      <c r="B9" s="399" t="s">
        <v>246</v>
      </c>
      <c r="C9" s="363">
        <v>200000</v>
      </c>
    </row>
    <row r="10" spans="1:3" ht="14.25" thickBot="1">
      <c r="A10" s="181" t="s">
        <v>24</v>
      </c>
      <c r="B10" s="400" t="s">
        <v>503</v>
      </c>
      <c r="C10" s="362"/>
    </row>
    <row r="11" spans="1:3" ht="14.25" thickBot="1">
      <c r="A11" s="636" t="s">
        <v>195</v>
      </c>
      <c r="B11" s="637"/>
      <c r="C11" s="183">
        <f>SUM(C5:C10)</f>
        <v>64400000</v>
      </c>
    </row>
    <row r="12" spans="1:3" ht="23.25" customHeight="1">
      <c r="A12" s="638" t="s">
        <v>223</v>
      </c>
      <c r="B12" s="638"/>
      <c r="C12" s="638"/>
    </row>
  </sheetData>
  <sheetProtection selectLockedCells="1" selectUnlockedCells="1"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3. melléklet a ...../2018.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B2" sqref="B2"/>
    </sheetView>
  </sheetViews>
  <sheetFormatPr defaultColWidth="9.375" defaultRowHeight="12.75"/>
  <cols>
    <col min="1" max="1" width="5.625" style="150" customWidth="1"/>
    <col min="2" max="2" width="66.75390625" style="150" customWidth="1"/>
    <col min="3" max="3" width="27.00390625" style="150" customWidth="1"/>
    <col min="4" max="16384" width="9.375" style="150" customWidth="1"/>
  </cols>
  <sheetData>
    <row r="1" spans="1:3" ht="33" customHeight="1">
      <c r="A1" s="627" t="str">
        <f>+CONCATENATE("Karácsond Községi Önkormányzat ",CONCATENATE(LEFT(ÖSSZEFÜGGÉSEK!A5,4),". évi adósságot keletkeztető fejlesztési céljai"))</f>
        <v>Karácsond Községi Önkormányzat 2018. évi adósságot keletkeztető fejlesztési céljai</v>
      </c>
      <c r="B1" s="627"/>
      <c r="C1" s="627"/>
    </row>
    <row r="2" spans="1:4" ht="15.75" customHeight="1" thickBot="1">
      <c r="A2" s="151"/>
      <c r="B2" s="614"/>
      <c r="C2" s="160" t="str">
        <f>'4.sz.mell.'!C2</f>
        <v>Forintban!</v>
      </c>
      <c r="D2" s="157"/>
    </row>
    <row r="3" spans="1:3" ht="26.25" customHeight="1" thickBot="1">
      <c r="A3" s="176" t="s">
        <v>17</v>
      </c>
      <c r="B3" s="177" t="s">
        <v>196</v>
      </c>
      <c r="C3" s="178" t="s">
        <v>222</v>
      </c>
    </row>
    <row r="4" spans="1:3" ht="14.25" thickBot="1">
      <c r="A4" s="179"/>
      <c r="B4" s="531" t="s">
        <v>491</v>
      </c>
      <c r="C4" s="532" t="s">
        <v>492</v>
      </c>
    </row>
    <row r="5" spans="1:3" ht="13.5">
      <c r="A5" s="180" t="s">
        <v>19</v>
      </c>
      <c r="B5" s="187"/>
      <c r="C5" s="184"/>
    </row>
    <row r="6" spans="1:3" ht="13.5">
      <c r="A6" s="181" t="s">
        <v>20</v>
      </c>
      <c r="B6" s="188"/>
      <c r="C6" s="185"/>
    </row>
    <row r="7" spans="1:3" ht="14.25" thickBot="1">
      <c r="A7" s="182" t="s">
        <v>21</v>
      </c>
      <c r="B7" s="189"/>
      <c r="C7" s="186"/>
    </row>
    <row r="8" spans="1:3" s="482" customFormat="1" ht="17.25" customHeight="1" thickBot="1">
      <c r="A8" s="483" t="s">
        <v>22</v>
      </c>
      <c r="B8" s="131" t="s">
        <v>197</v>
      </c>
      <c r="C8" s="183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...../2018. 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0"/>
  <sheetViews>
    <sheetView workbookViewId="0" topLeftCell="A1">
      <selection activeCell="A2" sqref="A2"/>
    </sheetView>
  </sheetViews>
  <sheetFormatPr defaultColWidth="9.375" defaultRowHeight="12.75"/>
  <cols>
    <col min="1" max="1" width="47.1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75390625" style="54" customWidth="1"/>
    <col min="7" max="8" width="12.75390625" style="42" customWidth="1"/>
    <col min="9" max="9" width="13.75390625" style="42" customWidth="1"/>
    <col min="10" max="16384" width="9.375" style="42" customWidth="1"/>
  </cols>
  <sheetData>
    <row r="1" spans="1:6" ht="25.5" customHeight="1">
      <c r="A1" s="639" t="s">
        <v>0</v>
      </c>
      <c r="B1" s="639"/>
      <c r="C1" s="639"/>
      <c r="D1" s="639"/>
      <c r="E1" s="639"/>
      <c r="F1" s="639"/>
    </row>
    <row r="2" spans="1:6" ht="22.5" customHeight="1" thickBot="1">
      <c r="A2" s="614" t="s">
        <v>676</v>
      </c>
      <c r="B2" s="54"/>
      <c r="C2" s="54"/>
      <c r="D2" s="54"/>
      <c r="E2" s="54"/>
      <c r="F2" s="50" t="str">
        <f>'5.sz.mell.'!C2</f>
        <v>Forintban!</v>
      </c>
    </row>
    <row r="3" spans="1:6" s="45" customFormat="1" ht="44.25" customHeight="1" thickBot="1">
      <c r="A3" s="191" t="s">
        <v>64</v>
      </c>
      <c r="B3" s="192" t="s">
        <v>65</v>
      </c>
      <c r="C3" s="192" t="s">
        <v>66</v>
      </c>
      <c r="D3" s="192" t="str">
        <f>+CONCATENATE("Felhasználás   ",LEFT(ÖSSZEFÜGGÉSEK!A5,4)-1,". XII. 31-ig")</f>
        <v>Felhasználás   2017. XII. 31-ig</v>
      </c>
      <c r="E3" s="192" t="str">
        <f>+'1.1.sz.mell.'!C3</f>
        <v>2018. évi előirányzat</v>
      </c>
      <c r="F3" s="51" t="str">
        <f>+CONCATENATE(LEFT(ÖSSZEFÜGGÉSEK!A5,4),". utáni szükséglet")</f>
        <v>2018. utáni szükséglet</v>
      </c>
    </row>
    <row r="4" spans="1:6" s="54" customFormat="1" ht="32.25" customHeight="1" thickBot="1">
      <c r="A4" s="52" t="s">
        <v>491</v>
      </c>
      <c r="B4" s="53" t="s">
        <v>492</v>
      </c>
      <c r="C4" s="53" t="s">
        <v>493</v>
      </c>
      <c r="D4" s="53" t="s">
        <v>495</v>
      </c>
      <c r="E4" s="53" t="s">
        <v>494</v>
      </c>
      <c r="F4" s="535" t="s">
        <v>562</v>
      </c>
    </row>
    <row r="5" spans="1:6" ht="28.5" customHeight="1">
      <c r="A5" s="588" t="s">
        <v>654</v>
      </c>
      <c r="B5" s="25">
        <v>3318390</v>
      </c>
      <c r="C5" s="486" t="s">
        <v>588</v>
      </c>
      <c r="D5" s="25"/>
      <c r="E5" s="25">
        <v>3318390</v>
      </c>
      <c r="F5" s="55">
        <f aca="true" t="shared" si="0" ref="F5:F19">B5-D5-E5</f>
        <v>0</v>
      </c>
    </row>
    <row r="6" spans="1:6" ht="15.75" customHeight="1">
      <c r="A6" s="613" t="s">
        <v>591</v>
      </c>
      <c r="B6" s="25">
        <v>300000</v>
      </c>
      <c r="C6" s="486" t="s">
        <v>588</v>
      </c>
      <c r="D6" s="25"/>
      <c r="E6" s="25">
        <v>300000</v>
      </c>
      <c r="F6" s="55">
        <f t="shared" si="0"/>
        <v>0</v>
      </c>
    </row>
    <row r="7" spans="1:6" ht="15.75" customHeight="1">
      <c r="A7" s="484"/>
      <c r="B7" s="25"/>
      <c r="C7" s="486"/>
      <c r="D7" s="25"/>
      <c r="E7" s="25"/>
      <c r="F7" s="55">
        <f t="shared" si="0"/>
        <v>0</v>
      </c>
    </row>
    <row r="8" spans="1:6" ht="15.75" customHeight="1">
      <c r="A8" s="485"/>
      <c r="B8" s="25"/>
      <c r="C8" s="486"/>
      <c r="D8" s="25"/>
      <c r="E8" s="25"/>
      <c r="F8" s="55">
        <f t="shared" si="0"/>
        <v>0</v>
      </c>
    </row>
    <row r="9" spans="1:6" ht="15.75" customHeight="1">
      <c r="A9" s="484"/>
      <c r="B9" s="25"/>
      <c r="C9" s="486"/>
      <c r="D9" s="25"/>
      <c r="E9" s="25"/>
      <c r="F9" s="55">
        <f t="shared" si="0"/>
        <v>0</v>
      </c>
    </row>
    <row r="10" spans="1:6" ht="15.75" customHeight="1">
      <c r="A10" s="485"/>
      <c r="B10" s="25"/>
      <c r="C10" s="486"/>
      <c r="D10" s="25"/>
      <c r="E10" s="25"/>
      <c r="F10" s="55">
        <f t="shared" si="0"/>
        <v>0</v>
      </c>
    </row>
    <row r="11" spans="1:6" ht="15.75" customHeight="1">
      <c r="A11" s="484"/>
      <c r="B11" s="25"/>
      <c r="C11" s="486"/>
      <c r="D11" s="25"/>
      <c r="E11" s="25"/>
      <c r="F11" s="55">
        <f t="shared" si="0"/>
        <v>0</v>
      </c>
    </row>
    <row r="12" spans="1:6" ht="15.75" customHeight="1">
      <c r="A12" s="484"/>
      <c r="B12" s="25"/>
      <c r="C12" s="486"/>
      <c r="D12" s="25"/>
      <c r="E12" s="25"/>
      <c r="F12" s="55">
        <f t="shared" si="0"/>
        <v>0</v>
      </c>
    </row>
    <row r="13" spans="1:6" ht="15.75" customHeight="1">
      <c r="A13" s="484"/>
      <c r="B13" s="25"/>
      <c r="C13" s="486"/>
      <c r="D13" s="25"/>
      <c r="E13" s="25"/>
      <c r="F13" s="55">
        <f t="shared" si="0"/>
        <v>0</v>
      </c>
    </row>
    <row r="14" spans="1:6" ht="15.75" customHeight="1">
      <c r="A14" s="484"/>
      <c r="B14" s="25"/>
      <c r="C14" s="486"/>
      <c r="D14" s="25"/>
      <c r="E14" s="25"/>
      <c r="F14" s="55">
        <f t="shared" si="0"/>
        <v>0</v>
      </c>
    </row>
    <row r="15" spans="1:6" ht="15.75" customHeight="1">
      <c r="A15" s="484"/>
      <c r="B15" s="25"/>
      <c r="C15" s="486"/>
      <c r="D15" s="25"/>
      <c r="E15" s="25"/>
      <c r="F15" s="55">
        <f t="shared" si="0"/>
        <v>0</v>
      </c>
    </row>
    <row r="16" spans="1:6" ht="15.75" customHeight="1">
      <c r="A16" s="484"/>
      <c r="B16" s="25"/>
      <c r="C16" s="486"/>
      <c r="D16" s="25"/>
      <c r="E16" s="25"/>
      <c r="F16" s="55">
        <f t="shared" si="0"/>
        <v>0</v>
      </c>
    </row>
    <row r="17" spans="1:6" ht="15.75" customHeight="1">
      <c r="A17" s="484"/>
      <c r="B17" s="25"/>
      <c r="C17" s="486"/>
      <c r="D17" s="25"/>
      <c r="E17" s="25"/>
      <c r="F17" s="55">
        <f t="shared" si="0"/>
        <v>0</v>
      </c>
    </row>
    <row r="18" spans="1:6" ht="15.75" customHeight="1">
      <c r="A18" s="484"/>
      <c r="B18" s="25"/>
      <c r="C18" s="486"/>
      <c r="D18" s="25"/>
      <c r="E18" s="25"/>
      <c r="F18" s="55">
        <f t="shared" si="0"/>
        <v>0</v>
      </c>
    </row>
    <row r="19" spans="1:6" ht="15.75" customHeight="1" thickBot="1">
      <c r="A19" s="56"/>
      <c r="B19" s="26"/>
      <c r="C19" s="487"/>
      <c r="D19" s="26"/>
      <c r="E19" s="26"/>
      <c r="F19" s="57">
        <f t="shared" si="0"/>
        <v>0</v>
      </c>
    </row>
    <row r="20" spans="1:6" s="60" customFormat="1" ht="18" customHeight="1" thickBot="1">
      <c r="A20" s="193" t="s">
        <v>63</v>
      </c>
      <c r="B20" s="58">
        <f>SUM(B5:B19)</f>
        <v>3618390</v>
      </c>
      <c r="C20" s="119"/>
      <c r="D20" s="58">
        <f>SUM(D5:D19)</f>
        <v>0</v>
      </c>
      <c r="E20" s="58">
        <f>SUM(E5:E19)</f>
        <v>3618390</v>
      </c>
      <c r="F20" s="59">
        <f>SUM(F5:F19)</f>
        <v>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600" verticalDpi="600" orientation="landscape" paperSize="9" scale="105" r:id="rId1"/>
  <headerFooter alignWithMargins="0">
    <oddHeader>&amp;R&amp;"Times New Roman CE,Félkövér dőlt"&amp;11 4. melléklet a ……/2018.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workbookViewId="0" topLeftCell="A1">
      <selection activeCell="A2" sqref="A2"/>
    </sheetView>
  </sheetViews>
  <sheetFormatPr defaultColWidth="9.375" defaultRowHeight="12.75"/>
  <cols>
    <col min="1" max="1" width="60.6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75390625" style="42" customWidth="1"/>
    <col min="7" max="8" width="12.75390625" style="42" customWidth="1"/>
    <col min="9" max="9" width="13.75390625" style="42" customWidth="1"/>
    <col min="10" max="16384" width="9.375" style="42" customWidth="1"/>
  </cols>
  <sheetData>
    <row r="1" spans="1:6" ht="24.75" customHeight="1">
      <c r="A1" s="639" t="s">
        <v>1</v>
      </c>
      <c r="B1" s="639"/>
      <c r="C1" s="639"/>
      <c r="D1" s="639"/>
      <c r="E1" s="639"/>
      <c r="F1" s="639"/>
    </row>
    <row r="2" spans="1:6" ht="23.25" customHeight="1" thickBot="1">
      <c r="A2" s="614" t="s">
        <v>677</v>
      </c>
      <c r="B2" s="54"/>
      <c r="C2" s="54"/>
      <c r="D2" s="54"/>
      <c r="E2" s="54"/>
      <c r="F2" s="50" t="str">
        <f>'6.sz.mell.'!F2</f>
        <v>Forintban!</v>
      </c>
    </row>
    <row r="3" spans="1:6" s="45" customFormat="1" ht="48.75" customHeight="1" thickBot="1">
      <c r="A3" s="191" t="s">
        <v>67</v>
      </c>
      <c r="B3" s="192" t="s">
        <v>65</v>
      </c>
      <c r="C3" s="192" t="s">
        <v>66</v>
      </c>
      <c r="D3" s="192" t="str">
        <f>+'6.sz.mell.'!D3</f>
        <v>Felhasználás   2017. XII. 31-ig</v>
      </c>
      <c r="E3" s="192" t="str">
        <f>+'6.sz.mell.'!E3</f>
        <v>2018. évi előirányzat</v>
      </c>
      <c r="F3" s="533" t="str">
        <f>+CONCATENATE(LEFT(ÖSSZEFÜGGÉSEK!A5,4),". utáni szükséglet ",CHAR(10),"")</f>
        <v>2018. utáni szükséglet 
</v>
      </c>
    </row>
    <row r="4" spans="1:6" s="54" customFormat="1" ht="15" customHeight="1" thickBot="1">
      <c r="A4" s="52" t="s">
        <v>491</v>
      </c>
      <c r="B4" s="53" t="s">
        <v>492</v>
      </c>
      <c r="C4" s="53" t="s">
        <v>493</v>
      </c>
      <c r="D4" s="53" t="s">
        <v>495</v>
      </c>
      <c r="E4" s="53" t="s">
        <v>494</v>
      </c>
      <c r="F4" s="536" t="s">
        <v>562</v>
      </c>
    </row>
    <row r="5" spans="1:7" ht="15.75" customHeight="1">
      <c r="A5" s="61" t="s">
        <v>655</v>
      </c>
      <c r="B5" s="62">
        <v>161219000</v>
      </c>
      <c r="C5" s="488" t="s">
        <v>587</v>
      </c>
      <c r="D5" s="62">
        <v>971000</v>
      </c>
      <c r="E5" s="62">
        <v>160248000</v>
      </c>
      <c r="F5" s="63">
        <f aca="true" t="shared" si="0" ref="F5:F23">B5-D5-E5</f>
        <v>0</v>
      </c>
      <c r="G5" s="42" t="s">
        <v>593</v>
      </c>
    </row>
    <row r="6" spans="1:6" ht="23.25" customHeight="1">
      <c r="A6" s="61" t="s">
        <v>592</v>
      </c>
      <c r="B6" s="62">
        <v>85106551</v>
      </c>
      <c r="C6" s="488" t="s">
        <v>587</v>
      </c>
      <c r="D6" s="62">
        <v>2774950</v>
      </c>
      <c r="E6" s="62">
        <v>82331601</v>
      </c>
      <c r="F6" s="63">
        <f t="shared" si="0"/>
        <v>0</v>
      </c>
    </row>
    <row r="7" spans="1:6" ht="15.75" customHeight="1">
      <c r="A7" s="61" t="s">
        <v>589</v>
      </c>
      <c r="B7" s="62">
        <v>88906668</v>
      </c>
      <c r="C7" s="488" t="s">
        <v>587</v>
      </c>
      <c r="D7" s="62">
        <v>2889250</v>
      </c>
      <c r="E7" s="62">
        <v>86017418</v>
      </c>
      <c r="F7" s="63">
        <f t="shared" si="0"/>
        <v>0</v>
      </c>
    </row>
    <row r="8" spans="1:6" ht="27" customHeight="1">
      <c r="A8" s="588" t="s">
        <v>590</v>
      </c>
      <c r="B8" s="62">
        <v>9047063</v>
      </c>
      <c r="C8" s="488" t="s">
        <v>588</v>
      </c>
      <c r="D8" s="62"/>
      <c r="E8" s="62">
        <v>9047063</v>
      </c>
      <c r="F8" s="63">
        <f t="shared" si="0"/>
        <v>0</v>
      </c>
    </row>
    <row r="9" spans="1:6" ht="18" customHeight="1">
      <c r="A9" s="588" t="s">
        <v>656</v>
      </c>
      <c r="B9" s="62">
        <v>18021711</v>
      </c>
      <c r="C9" s="488" t="s">
        <v>588</v>
      </c>
      <c r="D9" s="62"/>
      <c r="E9" s="62">
        <v>18021711</v>
      </c>
      <c r="F9" s="63">
        <f t="shared" si="0"/>
        <v>0</v>
      </c>
    </row>
    <row r="10" spans="1:6" ht="15.75" customHeight="1">
      <c r="A10" s="61" t="s">
        <v>595</v>
      </c>
      <c r="B10" s="62">
        <v>8155462</v>
      </c>
      <c r="C10" s="488" t="s">
        <v>588</v>
      </c>
      <c r="D10" s="62"/>
      <c r="E10" s="62">
        <v>8155462</v>
      </c>
      <c r="F10" s="63">
        <f t="shared" si="0"/>
        <v>0</v>
      </c>
    </row>
    <row r="11" spans="1:6" ht="15.75" customHeight="1">
      <c r="A11" s="61" t="s">
        <v>657</v>
      </c>
      <c r="B11" s="62">
        <v>2000000</v>
      </c>
      <c r="C11" s="488" t="s">
        <v>588</v>
      </c>
      <c r="D11" s="62"/>
      <c r="E11" s="62">
        <v>2000000</v>
      </c>
      <c r="F11" s="63">
        <f t="shared" si="0"/>
        <v>0</v>
      </c>
    </row>
    <row r="12" spans="1:6" ht="15.75" customHeight="1">
      <c r="A12" s="61" t="s">
        <v>653</v>
      </c>
      <c r="B12" s="62">
        <v>3000000</v>
      </c>
      <c r="C12" s="488" t="s">
        <v>588</v>
      </c>
      <c r="D12" s="62"/>
      <c r="E12" s="62">
        <v>3000000</v>
      </c>
      <c r="F12" s="63">
        <f>B12-D12-E12</f>
        <v>0</v>
      </c>
    </row>
    <row r="13" spans="1:6" ht="15.75" customHeight="1">
      <c r="A13" s="61"/>
      <c r="B13" s="62"/>
      <c r="C13" s="488"/>
      <c r="D13" s="62"/>
      <c r="E13" s="62"/>
      <c r="F13" s="63">
        <f t="shared" si="0"/>
        <v>0</v>
      </c>
    </row>
    <row r="14" spans="1:6" ht="15.75" customHeight="1">
      <c r="A14" s="61"/>
      <c r="B14" s="62"/>
      <c r="C14" s="488"/>
      <c r="D14" s="62"/>
      <c r="E14" s="62"/>
      <c r="F14" s="63">
        <f t="shared" si="0"/>
        <v>0</v>
      </c>
    </row>
    <row r="15" spans="1:6" ht="15.75" customHeight="1">
      <c r="A15" s="61"/>
      <c r="B15" s="62"/>
      <c r="C15" s="488"/>
      <c r="D15" s="62"/>
      <c r="E15" s="62"/>
      <c r="F15" s="63">
        <f t="shared" si="0"/>
        <v>0</v>
      </c>
    </row>
    <row r="16" spans="1:6" ht="15.75" customHeight="1">
      <c r="A16" s="61"/>
      <c r="B16" s="62"/>
      <c r="C16" s="488"/>
      <c r="D16" s="62"/>
      <c r="E16" s="62"/>
      <c r="F16" s="63">
        <f t="shared" si="0"/>
        <v>0</v>
      </c>
    </row>
    <row r="17" spans="1:6" ht="15.75" customHeight="1">
      <c r="A17" s="61"/>
      <c r="B17" s="62"/>
      <c r="C17" s="488"/>
      <c r="D17" s="62"/>
      <c r="E17" s="62"/>
      <c r="F17" s="63">
        <f t="shared" si="0"/>
        <v>0</v>
      </c>
    </row>
    <row r="18" spans="1:6" ht="15.75" customHeight="1">
      <c r="A18" s="61"/>
      <c r="B18" s="62"/>
      <c r="C18" s="488"/>
      <c r="D18" s="62"/>
      <c r="E18" s="62"/>
      <c r="F18" s="63">
        <f t="shared" si="0"/>
        <v>0</v>
      </c>
    </row>
    <row r="19" spans="1:6" ht="15.75" customHeight="1">
      <c r="A19" s="61"/>
      <c r="B19" s="62"/>
      <c r="C19" s="488"/>
      <c r="D19" s="62"/>
      <c r="E19" s="62"/>
      <c r="F19" s="63">
        <f t="shared" si="0"/>
        <v>0</v>
      </c>
    </row>
    <row r="20" spans="1:6" ht="15.75" customHeight="1">
      <c r="A20" s="61"/>
      <c r="B20" s="62"/>
      <c r="C20" s="488"/>
      <c r="D20" s="62"/>
      <c r="E20" s="62"/>
      <c r="F20" s="63">
        <f t="shared" si="0"/>
        <v>0</v>
      </c>
    </row>
    <row r="21" spans="1:6" ht="15.75" customHeight="1">
      <c r="A21" s="61"/>
      <c r="B21" s="62"/>
      <c r="C21" s="488"/>
      <c r="D21" s="62"/>
      <c r="E21" s="62"/>
      <c r="F21" s="63">
        <f t="shared" si="0"/>
        <v>0</v>
      </c>
    </row>
    <row r="22" spans="1:6" ht="15.75" customHeight="1">
      <c r="A22" s="61"/>
      <c r="B22" s="62"/>
      <c r="C22" s="488"/>
      <c r="D22" s="62"/>
      <c r="E22" s="62"/>
      <c r="F22" s="63">
        <f t="shared" si="0"/>
        <v>0</v>
      </c>
    </row>
    <row r="23" spans="1:6" ht="15.75" customHeight="1" thickBot="1">
      <c r="A23" s="64"/>
      <c r="B23" s="65"/>
      <c r="C23" s="489"/>
      <c r="D23" s="65"/>
      <c r="E23" s="65"/>
      <c r="F23" s="66">
        <f t="shared" si="0"/>
        <v>0</v>
      </c>
    </row>
    <row r="24" spans="1:6" s="60" customFormat="1" ht="18" customHeight="1" thickBot="1">
      <c r="A24" s="193" t="s">
        <v>63</v>
      </c>
      <c r="B24" s="194">
        <f>SUM(B5:B23)</f>
        <v>375456455</v>
      </c>
      <c r="C24" s="120"/>
      <c r="D24" s="194">
        <f>SUM(D5:D23)</f>
        <v>6635200</v>
      </c>
      <c r="E24" s="194">
        <f>SUM(E5:E23)</f>
        <v>368821255</v>
      </c>
      <c r="F24" s="67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&amp;R&amp;"Times New Roman CE,Félkövér dőlt"&amp;12 &amp;11 5. melléklet a ……/2018. (….)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A1" sqref="A1"/>
    </sheetView>
  </sheetViews>
  <sheetFormatPr defaultColWidth="9.375" defaultRowHeight="12.75"/>
  <cols>
    <col min="1" max="1" width="38.625" style="47" customWidth="1"/>
    <col min="2" max="5" width="13.75390625" style="47" customWidth="1"/>
    <col min="6" max="16384" width="9.375" style="47" customWidth="1"/>
  </cols>
  <sheetData>
    <row r="1" spans="1:5" ht="12.75">
      <c r="A1" s="616" t="s">
        <v>678</v>
      </c>
      <c r="B1" s="215"/>
      <c r="C1" s="215"/>
      <c r="D1" s="215"/>
      <c r="E1" s="215"/>
    </row>
    <row r="2" spans="1:5" ht="15">
      <c r="A2" s="586" t="s">
        <v>134</v>
      </c>
      <c r="B2" s="640" t="s">
        <v>610</v>
      </c>
      <c r="C2" s="640"/>
      <c r="D2" s="640"/>
      <c r="E2" s="640"/>
    </row>
    <row r="3" spans="1:5" ht="14.25" thickBot="1">
      <c r="A3" s="215"/>
      <c r="B3" s="215"/>
      <c r="C3" s="215"/>
      <c r="D3" s="641" t="str">
        <f>'7.sz.mell.'!F2</f>
        <v>Forintban!</v>
      </c>
      <c r="E3" s="641"/>
    </row>
    <row r="4" spans="1:5" ht="15" customHeight="1" thickBot="1">
      <c r="A4" s="216" t="s">
        <v>127</v>
      </c>
      <c r="B4" s="217" t="str">
        <f>CONCATENATE((LEFT(ÖSSZEFÜGGÉSEK!A5,4)),".")</f>
        <v>2018.</v>
      </c>
      <c r="C4" s="217" t="str">
        <f>CONCATENATE((LEFT(ÖSSZEFÜGGÉSEK!A5,4))+1,".")</f>
        <v>2019.</v>
      </c>
      <c r="D4" s="217" t="str">
        <f>CONCATENATE((LEFT(ÖSSZEFÜGGÉSEK!A5,4))+1,". után")</f>
        <v>2019. után</v>
      </c>
      <c r="E4" s="218" t="s">
        <v>51</v>
      </c>
    </row>
    <row r="5" spans="1:5" ht="12.75">
      <c r="A5" s="219" t="s">
        <v>128</v>
      </c>
      <c r="B5" s="88"/>
      <c r="C5" s="88"/>
      <c r="D5" s="88"/>
      <c r="E5" s="220">
        <f aca="true" t="shared" si="0" ref="E5:E11">SUM(B5:D5)</f>
        <v>0</v>
      </c>
    </row>
    <row r="6" spans="1:5" ht="12.75">
      <c r="A6" s="221" t="s">
        <v>141</v>
      </c>
      <c r="B6" s="89"/>
      <c r="C6" s="89"/>
      <c r="D6" s="89"/>
      <c r="E6" s="222">
        <f t="shared" si="0"/>
        <v>0</v>
      </c>
    </row>
    <row r="7" spans="1:5" ht="12.75">
      <c r="A7" s="223" t="s">
        <v>129</v>
      </c>
      <c r="B7" s="90">
        <v>85106551</v>
      </c>
      <c r="C7" s="90"/>
      <c r="D7" s="90"/>
      <c r="E7" s="224">
        <f t="shared" si="0"/>
        <v>85106551</v>
      </c>
    </row>
    <row r="8" spans="1:5" ht="12.75">
      <c r="A8" s="223" t="s">
        <v>143</v>
      </c>
      <c r="B8" s="90"/>
      <c r="C8" s="90"/>
      <c r="D8" s="90"/>
      <c r="E8" s="224">
        <f t="shared" si="0"/>
        <v>0</v>
      </c>
    </row>
    <row r="9" spans="1:5" ht="12.75">
      <c r="A9" s="223" t="s">
        <v>130</v>
      </c>
      <c r="B9" s="90"/>
      <c r="C9" s="90"/>
      <c r="D9" s="90"/>
      <c r="E9" s="224">
        <f t="shared" si="0"/>
        <v>0</v>
      </c>
    </row>
    <row r="10" spans="1:5" ht="12.75">
      <c r="A10" s="223" t="s">
        <v>131</v>
      </c>
      <c r="B10" s="90"/>
      <c r="C10" s="90"/>
      <c r="D10" s="90"/>
      <c r="E10" s="224">
        <f t="shared" si="0"/>
        <v>0</v>
      </c>
    </row>
    <row r="11" spans="1:5" ht="13.5" thickBot="1">
      <c r="A11" s="91"/>
      <c r="B11" s="92"/>
      <c r="C11" s="92"/>
      <c r="D11" s="92"/>
      <c r="E11" s="224">
        <f t="shared" si="0"/>
        <v>0</v>
      </c>
    </row>
    <row r="12" spans="1:5" ht="13.5" thickBot="1">
      <c r="A12" s="225" t="s">
        <v>133</v>
      </c>
      <c r="B12" s="226">
        <f>B5+SUM(B7:B11)</f>
        <v>85106551</v>
      </c>
      <c r="C12" s="226">
        <f>C5+SUM(C7:C11)</f>
        <v>0</v>
      </c>
      <c r="D12" s="226">
        <f>D5+SUM(D7:D11)</f>
        <v>0</v>
      </c>
      <c r="E12" s="227">
        <f>E5+SUM(E7:E11)</f>
        <v>85106551</v>
      </c>
    </row>
    <row r="13" spans="1:5" ht="13.5" thickBot="1">
      <c r="A13" s="49"/>
      <c r="B13" s="49"/>
      <c r="C13" s="49"/>
      <c r="D13" s="49"/>
      <c r="E13" s="49"/>
    </row>
    <row r="14" spans="1:5" ht="15" customHeight="1" thickBot="1">
      <c r="A14" s="216" t="s">
        <v>132</v>
      </c>
      <c r="B14" s="217" t="str">
        <f>+B4</f>
        <v>2018.</v>
      </c>
      <c r="C14" s="217" t="str">
        <f>+C4</f>
        <v>2019.</v>
      </c>
      <c r="D14" s="217" t="str">
        <f>+D4</f>
        <v>2019. után</v>
      </c>
      <c r="E14" s="218" t="s">
        <v>51</v>
      </c>
    </row>
    <row r="15" spans="1:5" ht="12.75">
      <c r="A15" s="219" t="s">
        <v>137</v>
      </c>
      <c r="B15" s="88"/>
      <c r="C15" s="88"/>
      <c r="D15" s="88"/>
      <c r="E15" s="220">
        <f aca="true" t="shared" si="1" ref="E15:E21">SUM(B15:D15)</f>
        <v>0</v>
      </c>
    </row>
    <row r="16" spans="1:5" ht="12.75">
      <c r="A16" s="228" t="s">
        <v>138</v>
      </c>
      <c r="B16" s="90">
        <v>85106551</v>
      </c>
      <c r="C16" s="90"/>
      <c r="D16" s="90"/>
      <c r="E16" s="224">
        <f t="shared" si="1"/>
        <v>85106551</v>
      </c>
    </row>
    <row r="17" spans="1:5" ht="12.75">
      <c r="A17" s="223" t="s">
        <v>139</v>
      </c>
      <c r="B17" s="90"/>
      <c r="C17" s="90"/>
      <c r="D17" s="90"/>
      <c r="E17" s="224">
        <f t="shared" si="1"/>
        <v>0</v>
      </c>
    </row>
    <row r="18" spans="1:5" ht="12.75">
      <c r="A18" s="223" t="s">
        <v>140</v>
      </c>
      <c r="B18" s="90"/>
      <c r="C18" s="90"/>
      <c r="D18" s="90"/>
      <c r="E18" s="224">
        <f t="shared" si="1"/>
        <v>0</v>
      </c>
    </row>
    <row r="19" spans="1:5" ht="12.75">
      <c r="A19" s="93"/>
      <c r="B19" s="90"/>
      <c r="C19" s="90"/>
      <c r="D19" s="90"/>
      <c r="E19" s="224">
        <f t="shared" si="1"/>
        <v>0</v>
      </c>
    </row>
    <row r="20" spans="1:5" ht="12.75">
      <c r="A20" s="93"/>
      <c r="B20" s="90"/>
      <c r="C20" s="90"/>
      <c r="D20" s="90"/>
      <c r="E20" s="224">
        <f t="shared" si="1"/>
        <v>0</v>
      </c>
    </row>
    <row r="21" spans="1:5" ht="13.5" thickBot="1">
      <c r="A21" s="91"/>
      <c r="B21" s="92"/>
      <c r="C21" s="92"/>
      <c r="D21" s="92"/>
      <c r="E21" s="224">
        <f t="shared" si="1"/>
        <v>0</v>
      </c>
    </row>
    <row r="22" spans="1:5" ht="13.5" thickBot="1">
      <c r="A22" s="225" t="s">
        <v>53</v>
      </c>
      <c r="B22" s="226">
        <f>SUM(B15:B21)</f>
        <v>85106551</v>
      </c>
      <c r="C22" s="226">
        <f>SUM(C15:C21)</f>
        <v>0</v>
      </c>
      <c r="D22" s="226">
        <f>SUM(D15:D21)</f>
        <v>0</v>
      </c>
      <c r="E22" s="227">
        <f>SUM(E15:E21)</f>
        <v>85106551</v>
      </c>
    </row>
    <row r="23" spans="1:5" ht="12.75">
      <c r="A23" s="215"/>
      <c r="B23" s="215"/>
      <c r="C23" s="215"/>
      <c r="D23" s="215"/>
      <c r="E23" s="215"/>
    </row>
    <row r="24" spans="1:5" ht="12.75">
      <c r="A24" s="215"/>
      <c r="B24" s="215"/>
      <c r="C24" s="215"/>
      <c r="D24" s="215"/>
      <c r="E24" s="215"/>
    </row>
    <row r="25" spans="1:5" ht="15">
      <c r="A25" s="586" t="s">
        <v>134</v>
      </c>
      <c r="B25" s="640" t="s">
        <v>611</v>
      </c>
      <c r="C25" s="640"/>
      <c r="D25" s="640"/>
      <c r="E25" s="640"/>
    </row>
    <row r="26" spans="1:5" ht="14.25" thickBot="1">
      <c r="A26" s="215"/>
      <c r="B26" s="215"/>
      <c r="C26" s="215"/>
      <c r="D26" s="641" t="str">
        <f>D3</f>
        <v>Forintban!</v>
      </c>
      <c r="E26" s="641"/>
    </row>
    <row r="27" spans="1:5" ht="13.5" thickBot="1">
      <c r="A27" s="216" t="s">
        <v>127</v>
      </c>
      <c r="B27" s="217" t="str">
        <f>+B14</f>
        <v>2018.</v>
      </c>
      <c r="C27" s="217" t="str">
        <f>+C14</f>
        <v>2019.</v>
      </c>
      <c r="D27" s="217" t="str">
        <f>+D14</f>
        <v>2019. után</v>
      </c>
      <c r="E27" s="218" t="s">
        <v>51</v>
      </c>
    </row>
    <row r="28" spans="1:5" ht="12.75">
      <c r="A28" s="219" t="s">
        <v>128</v>
      </c>
      <c r="B28" s="88"/>
      <c r="C28" s="88"/>
      <c r="D28" s="88"/>
      <c r="E28" s="220">
        <f aca="true" t="shared" si="2" ref="E28:E34">SUM(B28:D28)</f>
        <v>0</v>
      </c>
    </row>
    <row r="29" spans="1:5" ht="12.75">
      <c r="A29" s="221" t="s">
        <v>141</v>
      </c>
      <c r="B29" s="89"/>
      <c r="C29" s="89"/>
      <c r="D29" s="89"/>
      <c r="E29" s="222">
        <f t="shared" si="2"/>
        <v>0</v>
      </c>
    </row>
    <row r="30" spans="1:5" ht="12.75">
      <c r="A30" s="223" t="s">
        <v>129</v>
      </c>
      <c r="B30" s="90">
        <v>88906668</v>
      </c>
      <c r="C30" s="90"/>
      <c r="D30" s="90"/>
      <c r="E30" s="224">
        <f t="shared" si="2"/>
        <v>88906668</v>
      </c>
    </row>
    <row r="31" spans="1:5" ht="12.75">
      <c r="A31" s="223" t="s">
        <v>143</v>
      </c>
      <c r="B31" s="90"/>
      <c r="C31" s="90"/>
      <c r="D31" s="90"/>
      <c r="E31" s="224">
        <f t="shared" si="2"/>
        <v>0</v>
      </c>
    </row>
    <row r="32" spans="1:5" ht="12.75">
      <c r="A32" s="223" t="s">
        <v>130</v>
      </c>
      <c r="B32" s="90"/>
      <c r="C32" s="90"/>
      <c r="D32" s="90"/>
      <c r="E32" s="224">
        <f t="shared" si="2"/>
        <v>0</v>
      </c>
    </row>
    <row r="33" spans="1:5" ht="12.75">
      <c r="A33" s="223" t="s">
        <v>131</v>
      </c>
      <c r="B33" s="90"/>
      <c r="C33" s="90"/>
      <c r="D33" s="90"/>
      <c r="E33" s="224">
        <f t="shared" si="2"/>
        <v>0</v>
      </c>
    </row>
    <row r="34" spans="1:5" ht="13.5" thickBot="1">
      <c r="A34" s="91"/>
      <c r="B34" s="92"/>
      <c r="C34" s="92"/>
      <c r="D34" s="92"/>
      <c r="E34" s="224">
        <f t="shared" si="2"/>
        <v>0</v>
      </c>
    </row>
    <row r="35" spans="1:5" ht="13.5" thickBot="1">
      <c r="A35" s="225" t="s">
        <v>133</v>
      </c>
      <c r="B35" s="226">
        <f>B28+SUM(B30:B34)</f>
        <v>88906668</v>
      </c>
      <c r="C35" s="226">
        <f>C28+SUM(C30:C34)</f>
        <v>0</v>
      </c>
      <c r="D35" s="226">
        <f>D28+SUM(D30:D34)</f>
        <v>0</v>
      </c>
      <c r="E35" s="227">
        <f>E28+SUM(E30:E34)</f>
        <v>88906668</v>
      </c>
    </row>
    <row r="36" spans="1:5" ht="13.5" thickBot="1">
      <c r="A36" s="49"/>
      <c r="B36" s="49"/>
      <c r="C36" s="49"/>
      <c r="D36" s="49"/>
      <c r="E36" s="49"/>
    </row>
    <row r="37" spans="1:5" ht="13.5" thickBot="1">
      <c r="A37" s="216" t="s">
        <v>132</v>
      </c>
      <c r="B37" s="217" t="str">
        <f>+B27</f>
        <v>2018.</v>
      </c>
      <c r="C37" s="217" t="str">
        <f>+C27</f>
        <v>2019.</v>
      </c>
      <c r="D37" s="217" t="str">
        <f>+D27</f>
        <v>2019. után</v>
      </c>
      <c r="E37" s="218" t="s">
        <v>51</v>
      </c>
    </row>
    <row r="38" spans="1:5" ht="12.75">
      <c r="A38" s="219" t="s">
        <v>137</v>
      </c>
      <c r="B38" s="88"/>
      <c r="C38" s="88"/>
      <c r="D38" s="88"/>
      <c r="E38" s="220">
        <f aca="true" t="shared" si="3" ref="E38:E44">SUM(B38:D38)</f>
        <v>0</v>
      </c>
    </row>
    <row r="39" spans="1:5" ht="12.75">
      <c r="A39" s="228" t="s">
        <v>138</v>
      </c>
      <c r="B39" s="90">
        <v>88906668</v>
      </c>
      <c r="C39" s="90"/>
      <c r="D39" s="90"/>
      <c r="E39" s="224">
        <f t="shared" si="3"/>
        <v>88906668</v>
      </c>
    </row>
    <row r="40" spans="1:5" ht="12.75">
      <c r="A40" s="223" t="s">
        <v>139</v>
      </c>
      <c r="B40" s="90"/>
      <c r="C40" s="90"/>
      <c r="D40" s="90"/>
      <c r="E40" s="224">
        <f t="shared" si="3"/>
        <v>0</v>
      </c>
    </row>
    <row r="41" spans="1:5" ht="12.75">
      <c r="A41" s="223" t="s">
        <v>140</v>
      </c>
      <c r="B41" s="90"/>
      <c r="C41" s="90"/>
      <c r="D41" s="90"/>
      <c r="E41" s="224">
        <f t="shared" si="3"/>
        <v>0</v>
      </c>
    </row>
    <row r="42" spans="1:5" ht="12.75">
      <c r="A42" s="93"/>
      <c r="B42" s="90"/>
      <c r="C42" s="90"/>
      <c r="D42" s="90"/>
      <c r="E42" s="224">
        <f t="shared" si="3"/>
        <v>0</v>
      </c>
    </row>
    <row r="43" spans="1:5" ht="12.75">
      <c r="A43" s="93"/>
      <c r="B43" s="90"/>
      <c r="C43" s="90"/>
      <c r="D43" s="90"/>
      <c r="E43" s="224">
        <f t="shared" si="3"/>
        <v>0</v>
      </c>
    </row>
    <row r="44" spans="1:5" ht="13.5" thickBot="1">
      <c r="A44" s="91"/>
      <c r="B44" s="92"/>
      <c r="C44" s="92"/>
      <c r="D44" s="92"/>
      <c r="E44" s="224">
        <f t="shared" si="3"/>
        <v>0</v>
      </c>
    </row>
    <row r="45" spans="1:5" ht="13.5" thickBot="1">
      <c r="A45" s="225" t="s">
        <v>53</v>
      </c>
      <c r="B45" s="226">
        <f>SUM(B38:B44)</f>
        <v>88906668</v>
      </c>
      <c r="C45" s="226">
        <f>SUM(C38:C44)</f>
        <v>0</v>
      </c>
      <c r="D45" s="226">
        <f>SUM(D38:D44)</f>
        <v>0</v>
      </c>
      <c r="E45" s="227">
        <f>SUM(E38:E44)</f>
        <v>88906668</v>
      </c>
    </row>
    <row r="46" spans="1:5" ht="12.75">
      <c r="A46" s="215"/>
      <c r="B46" s="215"/>
      <c r="C46" s="215"/>
      <c r="D46" s="215"/>
      <c r="E46" s="215"/>
    </row>
    <row r="47" spans="1:5" ht="15">
      <c r="A47" s="649" t="str">
        <f>+CONCATENATE("Önkormányzaton kívüli EU-s projektekhez történő hozzájárulás ",LEFT(ÖSSZEFÜGGÉSEK!A5,4),". évi előirányzat")</f>
        <v>Önkormányzaton kívüli EU-s projektekhez történő hozzájárulás 2018. évi előirányzat</v>
      </c>
      <c r="B47" s="649"/>
      <c r="C47" s="649"/>
      <c r="D47" s="649"/>
      <c r="E47" s="649"/>
    </row>
    <row r="48" spans="1:5" ht="13.5" thickBot="1">
      <c r="A48" s="215"/>
      <c r="B48" s="215"/>
      <c r="C48" s="215"/>
      <c r="D48" s="215"/>
      <c r="E48" s="215"/>
    </row>
    <row r="49" spans="1:8" ht="13.5" thickBot="1">
      <c r="A49" s="654" t="s">
        <v>135</v>
      </c>
      <c r="B49" s="655"/>
      <c r="C49" s="656"/>
      <c r="D49" s="652" t="s">
        <v>565</v>
      </c>
      <c r="E49" s="653"/>
      <c r="H49" s="48"/>
    </row>
    <row r="50" spans="1:5" ht="12.75">
      <c r="A50" s="657"/>
      <c r="B50" s="658"/>
      <c r="C50" s="659"/>
      <c r="D50" s="645"/>
      <c r="E50" s="646"/>
    </row>
    <row r="51" spans="1:5" ht="13.5" thickBot="1">
      <c r="A51" s="660"/>
      <c r="B51" s="661"/>
      <c r="C51" s="662"/>
      <c r="D51" s="647"/>
      <c r="E51" s="648"/>
    </row>
    <row r="52" spans="1:5" ht="13.5" thickBot="1">
      <c r="A52" s="642" t="s">
        <v>53</v>
      </c>
      <c r="B52" s="643"/>
      <c r="C52" s="644"/>
      <c r="D52" s="650">
        <f>SUM(D50:E51)</f>
        <v>0</v>
      </c>
      <c r="E52" s="651"/>
    </row>
  </sheetData>
  <sheetProtection/>
  <mergeCells count="13">
    <mergeCell ref="A49:C49"/>
    <mergeCell ref="A50:C50"/>
    <mergeCell ref="A51:C51"/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6. melléklet a ……/2018. (….)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58"/>
  <sheetViews>
    <sheetView zoomScale="130" zoomScaleNormal="130" zoomScaleSheetLayoutView="85" workbookViewId="0" topLeftCell="A1">
      <selection activeCell="B1" sqref="B1"/>
    </sheetView>
  </sheetViews>
  <sheetFormatPr defaultColWidth="9.375" defaultRowHeight="12.75"/>
  <cols>
    <col min="1" max="1" width="19.50390625" style="404" customWidth="1"/>
    <col min="2" max="2" width="72.00390625" style="405" customWidth="1"/>
    <col min="3" max="3" width="25.00390625" style="406" customWidth="1"/>
    <col min="4" max="16384" width="9.375" style="3" customWidth="1"/>
  </cols>
  <sheetData>
    <row r="1" spans="1:5" s="2" customFormat="1" ht="16.5" customHeight="1" thickBot="1">
      <c r="A1" s="229"/>
      <c r="B1" s="231"/>
      <c r="C1" s="576" t="s">
        <v>679</v>
      </c>
      <c r="E1" s="589"/>
    </row>
    <row r="2" spans="1:3" s="94" customFormat="1" ht="21" customHeight="1">
      <c r="A2" s="420" t="s">
        <v>61</v>
      </c>
      <c r="B2" s="365" t="s">
        <v>582</v>
      </c>
      <c r="C2" s="367" t="s">
        <v>54</v>
      </c>
    </row>
    <row r="3" spans="1:3" s="94" customFormat="1" ht="15.75" thickBot="1">
      <c r="A3" s="232" t="s">
        <v>199</v>
      </c>
      <c r="B3" s="366" t="s">
        <v>396</v>
      </c>
      <c r="C3" s="504" t="s">
        <v>54</v>
      </c>
    </row>
    <row r="4" spans="1:3" s="95" customFormat="1" ht="15.75" customHeight="1" thickBot="1">
      <c r="A4" s="233"/>
      <c r="B4" s="233"/>
      <c r="C4" s="234" t="str">
        <f>'7.sz.mell.'!F2</f>
        <v>Forintban!</v>
      </c>
    </row>
    <row r="5" spans="1:3" ht="13.5" thickBot="1">
      <c r="A5" s="421" t="s">
        <v>201</v>
      </c>
      <c r="B5" s="235" t="s">
        <v>563</v>
      </c>
      <c r="C5" s="368" t="s">
        <v>55</v>
      </c>
    </row>
    <row r="6" spans="1:3" s="68" customFormat="1" ht="12.75" customHeight="1" thickBot="1">
      <c r="A6" s="198"/>
      <c r="B6" s="199" t="s">
        <v>491</v>
      </c>
      <c r="C6" s="200" t="s">
        <v>492</v>
      </c>
    </row>
    <row r="7" spans="1:3" s="68" customFormat="1" ht="15.75" customHeight="1" thickBot="1">
      <c r="A7" s="237"/>
      <c r="B7" s="238" t="s">
        <v>56</v>
      </c>
      <c r="C7" s="369"/>
    </row>
    <row r="8" spans="1:3" s="68" customFormat="1" ht="12" customHeight="1" thickBot="1">
      <c r="A8" s="32" t="s">
        <v>19</v>
      </c>
      <c r="B8" s="21" t="s">
        <v>249</v>
      </c>
      <c r="C8" s="304">
        <f>+C9+C10+C11+C12+C13+C14</f>
        <v>154304044</v>
      </c>
    </row>
    <row r="9" spans="1:3" s="96" customFormat="1" ht="12" customHeight="1">
      <c r="A9" s="449" t="s">
        <v>98</v>
      </c>
      <c r="B9" s="430" t="s">
        <v>250</v>
      </c>
      <c r="C9" s="307">
        <v>67577510</v>
      </c>
    </row>
    <row r="10" spans="1:3" s="97" customFormat="1" ht="12" customHeight="1">
      <c r="A10" s="450" t="s">
        <v>99</v>
      </c>
      <c r="B10" s="431" t="s">
        <v>251</v>
      </c>
      <c r="C10" s="306">
        <v>49824100</v>
      </c>
    </row>
    <row r="11" spans="1:3" s="97" customFormat="1" ht="12" customHeight="1">
      <c r="A11" s="450" t="s">
        <v>100</v>
      </c>
      <c r="B11" s="431" t="s">
        <v>550</v>
      </c>
      <c r="C11" s="306">
        <v>33201044</v>
      </c>
    </row>
    <row r="12" spans="1:3" s="97" customFormat="1" ht="12" customHeight="1">
      <c r="A12" s="450" t="s">
        <v>101</v>
      </c>
      <c r="B12" s="431" t="s">
        <v>253</v>
      </c>
      <c r="C12" s="306">
        <v>3701390</v>
      </c>
    </row>
    <row r="13" spans="1:3" s="97" customFormat="1" ht="12" customHeight="1">
      <c r="A13" s="450" t="s">
        <v>144</v>
      </c>
      <c r="B13" s="431" t="s">
        <v>504</v>
      </c>
      <c r="C13" s="306"/>
    </row>
    <row r="14" spans="1:3" s="96" customFormat="1" ht="12" customHeight="1" thickBot="1">
      <c r="A14" s="451" t="s">
        <v>102</v>
      </c>
      <c r="B14" s="578" t="s">
        <v>577</v>
      </c>
      <c r="C14" s="306"/>
    </row>
    <row r="15" spans="1:3" s="96" customFormat="1" ht="12" customHeight="1" thickBot="1">
      <c r="A15" s="32" t="s">
        <v>20</v>
      </c>
      <c r="B15" s="299" t="s">
        <v>254</v>
      </c>
      <c r="C15" s="304">
        <f>+C16+C17+C18+C19+C20</f>
        <v>33940000</v>
      </c>
    </row>
    <row r="16" spans="1:3" s="96" customFormat="1" ht="12" customHeight="1">
      <c r="A16" s="449" t="s">
        <v>104</v>
      </c>
      <c r="B16" s="430" t="s">
        <v>255</v>
      </c>
      <c r="C16" s="307"/>
    </row>
    <row r="17" spans="1:3" s="96" customFormat="1" ht="12" customHeight="1">
      <c r="A17" s="450" t="s">
        <v>105</v>
      </c>
      <c r="B17" s="431" t="s">
        <v>256</v>
      </c>
      <c r="C17" s="306"/>
    </row>
    <row r="18" spans="1:3" s="96" customFormat="1" ht="12" customHeight="1">
      <c r="A18" s="450" t="s">
        <v>106</v>
      </c>
      <c r="B18" s="431" t="s">
        <v>420</v>
      </c>
      <c r="C18" s="306"/>
    </row>
    <row r="19" spans="1:3" s="96" customFormat="1" ht="12" customHeight="1">
      <c r="A19" s="450" t="s">
        <v>107</v>
      </c>
      <c r="B19" s="431" t="s">
        <v>421</v>
      </c>
      <c r="C19" s="306"/>
    </row>
    <row r="20" spans="1:3" s="96" customFormat="1" ht="12" customHeight="1">
      <c r="A20" s="450" t="s">
        <v>108</v>
      </c>
      <c r="B20" s="431" t="s">
        <v>257</v>
      </c>
      <c r="C20" s="306">
        <v>33940000</v>
      </c>
    </row>
    <row r="21" spans="1:3" s="97" customFormat="1" ht="12" customHeight="1" thickBot="1">
      <c r="A21" s="451" t="s">
        <v>117</v>
      </c>
      <c r="B21" s="578" t="s">
        <v>578</v>
      </c>
      <c r="C21" s="308"/>
    </row>
    <row r="22" spans="1:3" s="97" customFormat="1" ht="12" customHeight="1" thickBot="1">
      <c r="A22" s="32" t="s">
        <v>21</v>
      </c>
      <c r="B22" s="21" t="s">
        <v>259</v>
      </c>
      <c r="C22" s="304">
        <f>+C23+C24+C25+C26+C27</f>
        <v>141019000</v>
      </c>
    </row>
    <row r="23" spans="1:3" s="97" customFormat="1" ht="12" customHeight="1">
      <c r="A23" s="449" t="s">
        <v>87</v>
      </c>
      <c r="B23" s="430" t="s">
        <v>260</v>
      </c>
      <c r="C23" s="307">
        <v>141019000</v>
      </c>
    </row>
    <row r="24" spans="1:3" s="96" customFormat="1" ht="12" customHeight="1">
      <c r="A24" s="450" t="s">
        <v>88</v>
      </c>
      <c r="B24" s="431" t="s">
        <v>261</v>
      </c>
      <c r="C24" s="306"/>
    </row>
    <row r="25" spans="1:3" s="97" customFormat="1" ht="12" customHeight="1">
      <c r="A25" s="450" t="s">
        <v>89</v>
      </c>
      <c r="B25" s="431" t="s">
        <v>422</v>
      </c>
      <c r="C25" s="306"/>
    </row>
    <row r="26" spans="1:3" s="97" customFormat="1" ht="12" customHeight="1">
      <c r="A26" s="450" t="s">
        <v>90</v>
      </c>
      <c r="B26" s="431" t="s">
        <v>423</v>
      </c>
      <c r="C26" s="306"/>
    </row>
    <row r="27" spans="1:3" s="97" customFormat="1" ht="12" customHeight="1">
      <c r="A27" s="450" t="s">
        <v>167</v>
      </c>
      <c r="B27" s="431" t="s">
        <v>262</v>
      </c>
      <c r="C27" s="306"/>
    </row>
    <row r="28" spans="1:3" s="97" customFormat="1" ht="12" customHeight="1" thickBot="1">
      <c r="A28" s="451" t="s">
        <v>168</v>
      </c>
      <c r="B28" s="578" t="s">
        <v>570</v>
      </c>
      <c r="C28" s="579"/>
    </row>
    <row r="29" spans="1:3" s="97" customFormat="1" ht="12" customHeight="1" thickBot="1">
      <c r="A29" s="32" t="s">
        <v>169</v>
      </c>
      <c r="B29" s="21" t="s">
        <v>560</v>
      </c>
      <c r="C29" s="310">
        <f>+C30+C34+C35+C36+C31+C32+C33</f>
        <v>64200000</v>
      </c>
    </row>
    <row r="30" spans="1:3" s="97" customFormat="1" ht="12" customHeight="1">
      <c r="A30" s="449" t="s">
        <v>265</v>
      </c>
      <c r="B30" s="430" t="s">
        <v>596</v>
      </c>
      <c r="C30" s="425">
        <v>6500000</v>
      </c>
    </row>
    <row r="31" spans="1:3" s="97" customFormat="1" ht="12" customHeight="1">
      <c r="A31" s="450" t="s">
        <v>266</v>
      </c>
      <c r="B31" s="431" t="s">
        <v>556</v>
      </c>
      <c r="C31" s="306"/>
    </row>
    <row r="32" spans="1:3" s="97" customFormat="1" ht="12" customHeight="1">
      <c r="A32" s="450" t="s">
        <v>267</v>
      </c>
      <c r="B32" s="431" t="s">
        <v>557</v>
      </c>
      <c r="C32" s="306">
        <v>53000000</v>
      </c>
    </row>
    <row r="33" spans="1:3" s="97" customFormat="1" ht="12" customHeight="1">
      <c r="A33" s="450" t="s">
        <v>268</v>
      </c>
      <c r="B33" s="431" t="s">
        <v>558</v>
      </c>
      <c r="C33" s="306"/>
    </row>
    <row r="34" spans="1:3" s="97" customFormat="1" ht="12" customHeight="1">
      <c r="A34" s="450" t="s">
        <v>552</v>
      </c>
      <c r="B34" s="431" t="s">
        <v>269</v>
      </c>
      <c r="C34" s="306">
        <v>4500000</v>
      </c>
    </row>
    <row r="35" spans="1:3" s="97" customFormat="1" ht="12" customHeight="1">
      <c r="A35" s="450" t="s">
        <v>553</v>
      </c>
      <c r="B35" s="431" t="s">
        <v>270</v>
      </c>
      <c r="C35" s="306"/>
    </row>
    <row r="36" spans="1:3" s="97" customFormat="1" ht="12" customHeight="1" thickBot="1">
      <c r="A36" s="451" t="s">
        <v>554</v>
      </c>
      <c r="B36" s="530" t="s">
        <v>271</v>
      </c>
      <c r="C36" s="308">
        <v>200000</v>
      </c>
    </row>
    <row r="37" spans="1:3" s="97" customFormat="1" ht="12" customHeight="1" thickBot="1">
      <c r="A37" s="32" t="s">
        <v>23</v>
      </c>
      <c r="B37" s="21" t="s">
        <v>432</v>
      </c>
      <c r="C37" s="304">
        <f>SUM(C38:C48)</f>
        <v>6400000</v>
      </c>
    </row>
    <row r="38" spans="1:3" s="97" customFormat="1" ht="12" customHeight="1">
      <c r="A38" s="449" t="s">
        <v>91</v>
      </c>
      <c r="B38" s="430" t="s">
        <v>274</v>
      </c>
      <c r="C38" s="307"/>
    </row>
    <row r="39" spans="1:3" s="97" customFormat="1" ht="12" customHeight="1">
      <c r="A39" s="450" t="s">
        <v>92</v>
      </c>
      <c r="B39" s="431" t="s">
        <v>275</v>
      </c>
      <c r="C39" s="306"/>
    </row>
    <row r="40" spans="1:3" s="97" customFormat="1" ht="12" customHeight="1">
      <c r="A40" s="450" t="s">
        <v>93</v>
      </c>
      <c r="B40" s="431" t="s">
        <v>276</v>
      </c>
      <c r="C40" s="306"/>
    </row>
    <row r="41" spans="1:3" s="97" customFormat="1" ht="12" customHeight="1">
      <c r="A41" s="450" t="s">
        <v>171</v>
      </c>
      <c r="B41" s="431" t="s">
        <v>277</v>
      </c>
      <c r="C41" s="306">
        <v>3200000</v>
      </c>
    </row>
    <row r="42" spans="1:3" s="97" customFormat="1" ht="12" customHeight="1">
      <c r="A42" s="450" t="s">
        <v>172</v>
      </c>
      <c r="B42" s="431" t="s">
        <v>278</v>
      </c>
      <c r="C42" s="306"/>
    </row>
    <row r="43" spans="1:3" s="97" customFormat="1" ht="12" customHeight="1">
      <c r="A43" s="450" t="s">
        <v>173</v>
      </c>
      <c r="B43" s="431" t="s">
        <v>279</v>
      </c>
      <c r="C43" s="306"/>
    </row>
    <row r="44" spans="1:3" s="97" customFormat="1" ht="12" customHeight="1">
      <c r="A44" s="450" t="s">
        <v>174</v>
      </c>
      <c r="B44" s="431" t="s">
        <v>280</v>
      </c>
      <c r="C44" s="306"/>
    </row>
    <row r="45" spans="1:3" s="97" customFormat="1" ht="12" customHeight="1">
      <c r="A45" s="450" t="s">
        <v>175</v>
      </c>
      <c r="B45" s="431" t="s">
        <v>559</v>
      </c>
      <c r="C45" s="306"/>
    </row>
    <row r="46" spans="1:3" s="97" customFormat="1" ht="12" customHeight="1">
      <c r="A46" s="450" t="s">
        <v>272</v>
      </c>
      <c r="B46" s="431" t="s">
        <v>282</v>
      </c>
      <c r="C46" s="309"/>
    </row>
    <row r="47" spans="1:3" s="97" customFormat="1" ht="12" customHeight="1">
      <c r="A47" s="451" t="s">
        <v>273</v>
      </c>
      <c r="B47" s="432" t="s">
        <v>434</v>
      </c>
      <c r="C47" s="417"/>
    </row>
    <row r="48" spans="1:3" s="97" customFormat="1" ht="12" customHeight="1" thickBot="1">
      <c r="A48" s="451" t="s">
        <v>433</v>
      </c>
      <c r="B48" s="578" t="s">
        <v>579</v>
      </c>
      <c r="C48" s="583">
        <v>3200000</v>
      </c>
    </row>
    <row r="49" spans="1:3" s="97" customFormat="1" ht="12" customHeight="1" thickBot="1">
      <c r="A49" s="32" t="s">
        <v>24</v>
      </c>
      <c r="B49" s="21" t="s">
        <v>284</v>
      </c>
      <c r="C49" s="304">
        <f>SUM(C50:C54)</f>
        <v>0</v>
      </c>
    </row>
    <row r="50" spans="1:3" s="97" customFormat="1" ht="12" customHeight="1">
      <c r="A50" s="449" t="s">
        <v>94</v>
      </c>
      <c r="B50" s="430" t="s">
        <v>288</v>
      </c>
      <c r="C50" s="474"/>
    </row>
    <row r="51" spans="1:3" s="97" customFormat="1" ht="12" customHeight="1">
      <c r="A51" s="450" t="s">
        <v>95</v>
      </c>
      <c r="B51" s="431" t="s">
        <v>289</v>
      </c>
      <c r="C51" s="309"/>
    </row>
    <row r="52" spans="1:3" s="97" customFormat="1" ht="12" customHeight="1">
      <c r="A52" s="450" t="s">
        <v>285</v>
      </c>
      <c r="B52" s="431" t="s">
        <v>290</v>
      </c>
      <c r="C52" s="309"/>
    </row>
    <row r="53" spans="1:3" s="97" customFormat="1" ht="12" customHeight="1">
      <c r="A53" s="450" t="s">
        <v>286</v>
      </c>
      <c r="B53" s="431" t="s">
        <v>291</v>
      </c>
      <c r="C53" s="309"/>
    </row>
    <row r="54" spans="1:3" s="97" customFormat="1" ht="12" customHeight="1" thickBot="1">
      <c r="A54" s="451" t="s">
        <v>287</v>
      </c>
      <c r="B54" s="432" t="s">
        <v>292</v>
      </c>
      <c r="C54" s="417"/>
    </row>
    <row r="55" spans="1:3" s="97" customFormat="1" ht="12" customHeight="1" thickBot="1">
      <c r="A55" s="32" t="s">
        <v>176</v>
      </c>
      <c r="B55" s="21" t="s">
        <v>293</v>
      </c>
      <c r="C55" s="304">
        <f>SUM(C56:C58)</f>
        <v>4331395</v>
      </c>
    </row>
    <row r="56" spans="1:3" s="97" customFormat="1" ht="12" customHeight="1">
      <c r="A56" s="449" t="s">
        <v>96</v>
      </c>
      <c r="B56" s="430" t="s">
        <v>294</v>
      </c>
      <c r="C56" s="307"/>
    </row>
    <row r="57" spans="1:3" s="97" customFormat="1" ht="12" customHeight="1">
      <c r="A57" s="450" t="s">
        <v>97</v>
      </c>
      <c r="B57" s="431" t="s">
        <v>424</v>
      </c>
      <c r="C57" s="306">
        <v>4331395</v>
      </c>
    </row>
    <row r="58" spans="1:3" s="97" customFormat="1" ht="12" customHeight="1">
      <c r="A58" s="450" t="s">
        <v>297</v>
      </c>
      <c r="B58" s="431" t="s">
        <v>295</v>
      </c>
      <c r="C58" s="306"/>
    </row>
    <row r="59" spans="1:3" s="97" customFormat="1" ht="12" customHeight="1" thickBot="1">
      <c r="A59" s="451" t="s">
        <v>298</v>
      </c>
      <c r="B59" s="432" t="s">
        <v>296</v>
      </c>
      <c r="C59" s="308"/>
    </row>
    <row r="60" spans="1:3" s="97" customFormat="1" ht="12" customHeight="1" thickBot="1">
      <c r="A60" s="32" t="s">
        <v>26</v>
      </c>
      <c r="B60" s="299" t="s">
        <v>299</v>
      </c>
      <c r="C60" s="304">
        <f>SUM(C61:C63)</f>
        <v>0</v>
      </c>
    </row>
    <row r="61" spans="1:3" s="97" customFormat="1" ht="12" customHeight="1">
      <c r="A61" s="449" t="s">
        <v>177</v>
      </c>
      <c r="B61" s="430" t="s">
        <v>301</v>
      </c>
      <c r="C61" s="309"/>
    </row>
    <row r="62" spans="1:3" s="97" customFormat="1" ht="12" customHeight="1">
      <c r="A62" s="450" t="s">
        <v>178</v>
      </c>
      <c r="B62" s="431" t="s">
        <v>425</v>
      </c>
      <c r="C62" s="309"/>
    </row>
    <row r="63" spans="1:3" s="97" customFormat="1" ht="12" customHeight="1">
      <c r="A63" s="450" t="s">
        <v>227</v>
      </c>
      <c r="B63" s="431" t="s">
        <v>302</v>
      </c>
      <c r="C63" s="309"/>
    </row>
    <row r="64" spans="1:3" s="97" customFormat="1" ht="12" customHeight="1" thickBot="1">
      <c r="A64" s="451" t="s">
        <v>300</v>
      </c>
      <c r="B64" s="432" t="s">
        <v>303</v>
      </c>
      <c r="C64" s="309"/>
    </row>
    <row r="65" spans="1:3" s="97" customFormat="1" ht="12" customHeight="1" thickBot="1">
      <c r="A65" s="32" t="s">
        <v>27</v>
      </c>
      <c r="B65" s="21" t="s">
        <v>304</v>
      </c>
      <c r="C65" s="310">
        <f>+C8+C15+C22+C29+C37+C49+C55+C60</f>
        <v>404194439</v>
      </c>
    </row>
    <row r="66" spans="1:3" s="97" customFormat="1" ht="12" customHeight="1" thickBot="1">
      <c r="A66" s="452" t="s">
        <v>392</v>
      </c>
      <c r="B66" s="299" t="s">
        <v>306</v>
      </c>
      <c r="C66" s="304">
        <f>SUM(C67:C69)</f>
        <v>0</v>
      </c>
    </row>
    <row r="67" spans="1:3" s="97" customFormat="1" ht="12" customHeight="1">
      <c r="A67" s="449" t="s">
        <v>334</v>
      </c>
      <c r="B67" s="430" t="s">
        <v>307</v>
      </c>
      <c r="C67" s="309"/>
    </row>
    <row r="68" spans="1:3" s="97" customFormat="1" ht="12" customHeight="1">
      <c r="A68" s="450" t="s">
        <v>343</v>
      </c>
      <c r="B68" s="431" t="s">
        <v>308</v>
      </c>
      <c r="C68" s="309"/>
    </row>
    <row r="69" spans="1:3" s="97" customFormat="1" ht="12" customHeight="1" thickBot="1">
      <c r="A69" s="451" t="s">
        <v>344</v>
      </c>
      <c r="B69" s="433" t="s">
        <v>459</v>
      </c>
      <c r="C69" s="309"/>
    </row>
    <row r="70" spans="1:3" s="97" customFormat="1" ht="12" customHeight="1" thickBot="1">
      <c r="A70" s="452" t="s">
        <v>310</v>
      </c>
      <c r="B70" s="299" t="s">
        <v>311</v>
      </c>
      <c r="C70" s="304">
        <f>SUM(C71:C74)</f>
        <v>0</v>
      </c>
    </row>
    <row r="71" spans="1:3" s="97" customFormat="1" ht="12" customHeight="1">
      <c r="A71" s="449" t="s">
        <v>145</v>
      </c>
      <c r="B71" s="430" t="s">
        <v>312</v>
      </c>
      <c r="C71" s="309"/>
    </row>
    <row r="72" spans="1:3" s="97" customFormat="1" ht="12" customHeight="1">
      <c r="A72" s="450" t="s">
        <v>146</v>
      </c>
      <c r="B72" s="431" t="s">
        <v>572</v>
      </c>
      <c r="C72" s="309"/>
    </row>
    <row r="73" spans="1:3" s="97" customFormat="1" ht="12" customHeight="1">
      <c r="A73" s="450" t="s">
        <v>335</v>
      </c>
      <c r="B73" s="431" t="s">
        <v>313</v>
      </c>
      <c r="C73" s="309"/>
    </row>
    <row r="74" spans="1:3" s="97" customFormat="1" ht="12" customHeight="1" thickBot="1">
      <c r="A74" s="451" t="s">
        <v>336</v>
      </c>
      <c r="B74" s="301" t="s">
        <v>573</v>
      </c>
      <c r="C74" s="309"/>
    </row>
    <row r="75" spans="1:3" s="97" customFormat="1" ht="12" customHeight="1" thickBot="1">
      <c r="A75" s="452" t="s">
        <v>314</v>
      </c>
      <c r="B75" s="299" t="s">
        <v>315</v>
      </c>
      <c r="C75" s="304">
        <f>SUM(C76:C77)</f>
        <v>255835846</v>
      </c>
    </row>
    <row r="76" spans="1:3" s="97" customFormat="1" ht="12" customHeight="1">
      <c r="A76" s="449" t="s">
        <v>337</v>
      </c>
      <c r="B76" s="430" t="s">
        <v>316</v>
      </c>
      <c r="C76" s="309">
        <v>255835846</v>
      </c>
    </row>
    <row r="77" spans="1:3" s="97" customFormat="1" ht="12" customHeight="1" thickBot="1">
      <c r="A77" s="451" t="s">
        <v>338</v>
      </c>
      <c r="B77" s="432" t="s">
        <v>317</v>
      </c>
      <c r="C77" s="309"/>
    </row>
    <row r="78" spans="1:3" s="96" customFormat="1" ht="12" customHeight="1" thickBot="1">
      <c r="A78" s="452" t="s">
        <v>318</v>
      </c>
      <c r="B78" s="299" t="s">
        <v>319</v>
      </c>
      <c r="C78" s="304">
        <f>SUM(C79:C81)</f>
        <v>0</v>
      </c>
    </row>
    <row r="79" spans="1:3" s="97" customFormat="1" ht="12" customHeight="1">
      <c r="A79" s="449" t="s">
        <v>339</v>
      </c>
      <c r="B79" s="430" t="s">
        <v>320</v>
      </c>
      <c r="C79" s="309"/>
    </row>
    <row r="80" spans="1:3" s="97" customFormat="1" ht="12" customHeight="1">
      <c r="A80" s="450" t="s">
        <v>340</v>
      </c>
      <c r="B80" s="431" t="s">
        <v>321</v>
      </c>
      <c r="C80" s="309"/>
    </row>
    <row r="81" spans="1:3" s="97" customFormat="1" ht="12" customHeight="1" thickBot="1">
      <c r="A81" s="451" t="s">
        <v>341</v>
      </c>
      <c r="B81" s="432" t="s">
        <v>574</v>
      </c>
      <c r="C81" s="309"/>
    </row>
    <row r="82" spans="1:3" s="97" customFormat="1" ht="12" customHeight="1" thickBot="1">
      <c r="A82" s="452" t="s">
        <v>322</v>
      </c>
      <c r="B82" s="299" t="s">
        <v>342</v>
      </c>
      <c r="C82" s="304">
        <f>SUM(C83:C86)</f>
        <v>0</v>
      </c>
    </row>
    <row r="83" spans="1:3" s="97" customFormat="1" ht="12" customHeight="1">
      <c r="A83" s="453" t="s">
        <v>323</v>
      </c>
      <c r="B83" s="430" t="s">
        <v>324</v>
      </c>
      <c r="C83" s="309"/>
    </row>
    <row r="84" spans="1:3" s="97" customFormat="1" ht="12" customHeight="1">
      <c r="A84" s="454" t="s">
        <v>325</v>
      </c>
      <c r="B84" s="431" t="s">
        <v>326</v>
      </c>
      <c r="C84" s="309"/>
    </row>
    <row r="85" spans="1:3" s="97" customFormat="1" ht="12" customHeight="1">
      <c r="A85" s="454" t="s">
        <v>327</v>
      </c>
      <c r="B85" s="431" t="s">
        <v>328</v>
      </c>
      <c r="C85" s="309"/>
    </row>
    <row r="86" spans="1:3" s="96" customFormat="1" ht="12" customHeight="1" thickBot="1">
      <c r="A86" s="455" t="s">
        <v>329</v>
      </c>
      <c r="B86" s="432" t="s">
        <v>330</v>
      </c>
      <c r="C86" s="309"/>
    </row>
    <row r="87" spans="1:3" s="96" customFormat="1" ht="12" customHeight="1" thickBot="1">
      <c r="A87" s="452" t="s">
        <v>331</v>
      </c>
      <c r="B87" s="299" t="s">
        <v>473</v>
      </c>
      <c r="C87" s="475"/>
    </row>
    <row r="88" spans="1:3" s="96" customFormat="1" ht="12" customHeight="1" thickBot="1">
      <c r="A88" s="452" t="s">
        <v>505</v>
      </c>
      <c r="B88" s="299" t="s">
        <v>332</v>
      </c>
      <c r="C88" s="475"/>
    </row>
    <row r="89" spans="1:3" s="96" customFormat="1" ht="12" customHeight="1" thickBot="1">
      <c r="A89" s="452" t="s">
        <v>506</v>
      </c>
      <c r="B89" s="437" t="s">
        <v>476</v>
      </c>
      <c r="C89" s="310">
        <f>+C66+C70+C75+C78+C82+C88+C87</f>
        <v>255835846</v>
      </c>
    </row>
    <row r="90" spans="1:3" s="96" customFormat="1" ht="12" customHeight="1" thickBot="1">
      <c r="A90" s="456" t="s">
        <v>507</v>
      </c>
      <c r="B90" s="438" t="s">
        <v>508</v>
      </c>
      <c r="C90" s="310">
        <f>+C65+C89</f>
        <v>660030285</v>
      </c>
    </row>
    <row r="91" spans="1:3" s="97" customFormat="1" ht="15" customHeight="1" thickBot="1">
      <c r="A91" s="243"/>
      <c r="B91" s="244"/>
      <c r="C91" s="374"/>
    </row>
    <row r="92" spans="1:3" s="68" customFormat="1" ht="16.5" customHeight="1" thickBot="1">
      <c r="A92" s="247"/>
      <c r="B92" s="248" t="s">
        <v>57</v>
      </c>
      <c r="C92" s="376"/>
    </row>
    <row r="93" spans="1:3" s="98" customFormat="1" ht="12" customHeight="1" thickBot="1">
      <c r="A93" s="422" t="s">
        <v>19</v>
      </c>
      <c r="B93" s="28" t="s">
        <v>512</v>
      </c>
      <c r="C93" s="303">
        <f>+C94+C95+C96+C97+C98+C111</f>
        <v>147701765</v>
      </c>
    </row>
    <row r="94" spans="1:3" ht="12" customHeight="1">
      <c r="A94" s="457" t="s">
        <v>98</v>
      </c>
      <c r="B94" s="10" t="s">
        <v>49</v>
      </c>
      <c r="C94" s="305">
        <v>54042652</v>
      </c>
    </row>
    <row r="95" spans="1:3" ht="12" customHeight="1">
      <c r="A95" s="450" t="s">
        <v>99</v>
      </c>
      <c r="B95" s="8" t="s">
        <v>179</v>
      </c>
      <c r="C95" s="306">
        <v>10056239</v>
      </c>
    </row>
    <row r="96" spans="1:3" ht="12" customHeight="1">
      <c r="A96" s="450" t="s">
        <v>100</v>
      </c>
      <c r="B96" s="8" t="s">
        <v>136</v>
      </c>
      <c r="C96" s="308">
        <v>51265874</v>
      </c>
    </row>
    <row r="97" spans="1:3" ht="12" customHeight="1">
      <c r="A97" s="450" t="s">
        <v>101</v>
      </c>
      <c r="B97" s="11" t="s">
        <v>180</v>
      </c>
      <c r="C97" s="308">
        <v>22437000</v>
      </c>
    </row>
    <row r="98" spans="1:3" ht="12" customHeight="1">
      <c r="A98" s="450" t="s">
        <v>112</v>
      </c>
      <c r="B98" s="19" t="s">
        <v>181</v>
      </c>
      <c r="C98" s="308">
        <v>9900000</v>
      </c>
    </row>
    <row r="99" spans="1:3" ht="12" customHeight="1">
      <c r="A99" s="450" t="s">
        <v>102</v>
      </c>
      <c r="B99" s="8" t="s">
        <v>509</v>
      </c>
      <c r="C99" s="308"/>
    </row>
    <row r="100" spans="1:3" ht="12" customHeight="1">
      <c r="A100" s="450" t="s">
        <v>103</v>
      </c>
      <c r="B100" s="143" t="s">
        <v>439</v>
      </c>
      <c r="C100" s="308"/>
    </row>
    <row r="101" spans="1:3" ht="12" customHeight="1">
      <c r="A101" s="450" t="s">
        <v>113</v>
      </c>
      <c r="B101" s="143" t="s">
        <v>438</v>
      </c>
      <c r="C101" s="308">
        <v>2000000</v>
      </c>
    </row>
    <row r="102" spans="1:3" ht="12" customHeight="1">
      <c r="A102" s="450" t="s">
        <v>114</v>
      </c>
      <c r="B102" s="143" t="s">
        <v>348</v>
      </c>
      <c r="C102" s="308"/>
    </row>
    <row r="103" spans="1:3" ht="12" customHeight="1">
      <c r="A103" s="450" t="s">
        <v>115</v>
      </c>
      <c r="B103" s="144" t="s">
        <v>349</v>
      </c>
      <c r="C103" s="308"/>
    </row>
    <row r="104" spans="1:3" ht="12" customHeight="1">
      <c r="A104" s="450" t="s">
        <v>116</v>
      </c>
      <c r="B104" s="144" t="s">
        <v>350</v>
      </c>
      <c r="C104" s="308"/>
    </row>
    <row r="105" spans="1:3" ht="12" customHeight="1">
      <c r="A105" s="450" t="s">
        <v>118</v>
      </c>
      <c r="B105" s="143" t="s">
        <v>351</v>
      </c>
      <c r="C105" s="308"/>
    </row>
    <row r="106" spans="1:3" ht="12" customHeight="1">
      <c r="A106" s="450" t="s">
        <v>182</v>
      </c>
      <c r="B106" s="143" t="s">
        <v>352</v>
      </c>
      <c r="C106" s="308"/>
    </row>
    <row r="107" spans="1:3" ht="12" customHeight="1">
      <c r="A107" s="450" t="s">
        <v>346</v>
      </c>
      <c r="B107" s="144" t="s">
        <v>353</v>
      </c>
      <c r="C107" s="308"/>
    </row>
    <row r="108" spans="1:3" ht="12" customHeight="1">
      <c r="A108" s="458" t="s">
        <v>347</v>
      </c>
      <c r="B108" s="145" t="s">
        <v>354</v>
      </c>
      <c r="C108" s="308"/>
    </row>
    <row r="109" spans="1:3" ht="12" customHeight="1">
      <c r="A109" s="450" t="s">
        <v>436</v>
      </c>
      <c r="B109" s="145" t="s">
        <v>355</v>
      </c>
      <c r="C109" s="308"/>
    </row>
    <row r="110" spans="1:3" ht="12" customHeight="1">
      <c r="A110" s="450" t="s">
        <v>437</v>
      </c>
      <c r="B110" s="144" t="s">
        <v>356</v>
      </c>
      <c r="C110" s="306">
        <v>7900000</v>
      </c>
    </row>
    <row r="111" spans="1:3" ht="12" customHeight="1">
      <c r="A111" s="450" t="s">
        <v>441</v>
      </c>
      <c r="B111" s="11" t="s">
        <v>50</v>
      </c>
      <c r="C111" s="306"/>
    </row>
    <row r="112" spans="1:3" ht="12" customHeight="1">
      <c r="A112" s="451" t="s">
        <v>442</v>
      </c>
      <c r="B112" s="8" t="s">
        <v>510</v>
      </c>
      <c r="C112" s="308"/>
    </row>
    <row r="113" spans="1:3" ht="12" customHeight="1" thickBot="1">
      <c r="A113" s="459" t="s">
        <v>443</v>
      </c>
      <c r="B113" s="146" t="s">
        <v>511</v>
      </c>
      <c r="C113" s="312"/>
    </row>
    <row r="114" spans="1:3" ht="12" customHeight="1" thickBot="1">
      <c r="A114" s="32" t="s">
        <v>20</v>
      </c>
      <c r="B114" s="27" t="s">
        <v>357</v>
      </c>
      <c r="C114" s="304">
        <f>+C115+C117+C119</f>
        <v>372439645</v>
      </c>
    </row>
    <row r="115" spans="1:3" ht="12" customHeight="1">
      <c r="A115" s="449" t="s">
        <v>104</v>
      </c>
      <c r="B115" s="8" t="s">
        <v>226</v>
      </c>
      <c r="C115" s="307">
        <v>3618390</v>
      </c>
    </row>
    <row r="116" spans="1:3" ht="12" customHeight="1">
      <c r="A116" s="449" t="s">
        <v>105</v>
      </c>
      <c r="B116" s="12" t="s">
        <v>361</v>
      </c>
      <c r="C116" s="307"/>
    </row>
    <row r="117" spans="1:3" ht="12" customHeight="1">
      <c r="A117" s="449" t="s">
        <v>106</v>
      </c>
      <c r="B117" s="12" t="s">
        <v>183</v>
      </c>
      <c r="C117" s="306">
        <v>368821255</v>
      </c>
    </row>
    <row r="118" spans="1:3" ht="12" customHeight="1">
      <c r="A118" s="449" t="s">
        <v>107</v>
      </c>
      <c r="B118" s="12" t="s">
        <v>362</v>
      </c>
      <c r="C118" s="272">
        <v>168349019</v>
      </c>
    </row>
    <row r="119" spans="1:3" ht="12" customHeight="1">
      <c r="A119" s="449" t="s">
        <v>108</v>
      </c>
      <c r="B119" s="301" t="s">
        <v>228</v>
      </c>
      <c r="C119" s="272"/>
    </row>
    <row r="120" spans="1:3" ht="12" customHeight="1">
      <c r="A120" s="449" t="s">
        <v>117</v>
      </c>
      <c r="B120" s="300" t="s">
        <v>426</v>
      </c>
      <c r="C120" s="272"/>
    </row>
    <row r="121" spans="1:3" ht="12" customHeight="1">
      <c r="A121" s="449" t="s">
        <v>119</v>
      </c>
      <c r="B121" s="426" t="s">
        <v>367</v>
      </c>
      <c r="C121" s="272"/>
    </row>
    <row r="122" spans="1:3" ht="12" customHeight="1">
      <c r="A122" s="449" t="s">
        <v>184</v>
      </c>
      <c r="B122" s="144" t="s">
        <v>350</v>
      </c>
      <c r="C122" s="272"/>
    </row>
    <row r="123" spans="1:3" ht="12" customHeight="1">
      <c r="A123" s="449" t="s">
        <v>185</v>
      </c>
      <c r="B123" s="144" t="s">
        <v>366</v>
      </c>
      <c r="C123" s="272"/>
    </row>
    <row r="124" spans="1:3" ht="12" customHeight="1">
      <c r="A124" s="449" t="s">
        <v>186</v>
      </c>
      <c r="B124" s="144" t="s">
        <v>365</v>
      </c>
      <c r="C124" s="272"/>
    </row>
    <row r="125" spans="1:3" ht="12" customHeight="1">
      <c r="A125" s="449" t="s">
        <v>358</v>
      </c>
      <c r="B125" s="144" t="s">
        <v>353</v>
      </c>
      <c r="C125" s="272"/>
    </row>
    <row r="126" spans="1:3" ht="12" customHeight="1">
      <c r="A126" s="449" t="s">
        <v>359</v>
      </c>
      <c r="B126" s="144" t="s">
        <v>364</v>
      </c>
      <c r="C126" s="272"/>
    </row>
    <row r="127" spans="1:3" ht="12" customHeight="1" thickBot="1">
      <c r="A127" s="458" t="s">
        <v>360</v>
      </c>
      <c r="B127" s="144" t="s">
        <v>363</v>
      </c>
      <c r="C127" s="274"/>
    </row>
    <row r="128" spans="1:3" ht="12" customHeight="1" thickBot="1">
      <c r="A128" s="32" t="s">
        <v>21</v>
      </c>
      <c r="B128" s="124" t="s">
        <v>446</v>
      </c>
      <c r="C128" s="304">
        <f>+C93+C114</f>
        <v>520141410</v>
      </c>
    </row>
    <row r="129" spans="1:3" ht="12" customHeight="1" thickBot="1">
      <c r="A129" s="32" t="s">
        <v>22</v>
      </c>
      <c r="B129" s="124" t="s">
        <v>447</v>
      </c>
      <c r="C129" s="304">
        <f>+C130+C131+C132</f>
        <v>0</v>
      </c>
    </row>
    <row r="130" spans="1:3" s="98" customFormat="1" ht="12" customHeight="1">
      <c r="A130" s="449" t="s">
        <v>265</v>
      </c>
      <c r="B130" s="9" t="s">
        <v>515</v>
      </c>
      <c r="C130" s="272"/>
    </row>
    <row r="131" spans="1:3" ht="12" customHeight="1">
      <c r="A131" s="449" t="s">
        <v>266</v>
      </c>
      <c r="B131" s="9" t="s">
        <v>455</v>
      </c>
      <c r="C131" s="272"/>
    </row>
    <row r="132" spans="1:3" ht="12" customHeight="1" thickBot="1">
      <c r="A132" s="458" t="s">
        <v>267</v>
      </c>
      <c r="B132" s="7" t="s">
        <v>514</v>
      </c>
      <c r="C132" s="272"/>
    </row>
    <row r="133" spans="1:3" ht="12" customHeight="1" thickBot="1">
      <c r="A133" s="32" t="s">
        <v>23</v>
      </c>
      <c r="B133" s="124" t="s">
        <v>448</v>
      </c>
      <c r="C133" s="304">
        <f>+C134+C135+C136+C137+C138+C139</f>
        <v>0</v>
      </c>
    </row>
    <row r="134" spans="1:3" ht="12" customHeight="1">
      <c r="A134" s="449" t="s">
        <v>91</v>
      </c>
      <c r="B134" s="9" t="s">
        <v>457</v>
      </c>
      <c r="C134" s="272"/>
    </row>
    <row r="135" spans="1:3" ht="12" customHeight="1">
      <c r="A135" s="449" t="s">
        <v>92</v>
      </c>
      <c r="B135" s="9" t="s">
        <v>449</v>
      </c>
      <c r="C135" s="272"/>
    </row>
    <row r="136" spans="1:3" ht="12" customHeight="1">
      <c r="A136" s="449" t="s">
        <v>93</v>
      </c>
      <c r="B136" s="9" t="s">
        <v>450</v>
      </c>
      <c r="C136" s="272"/>
    </row>
    <row r="137" spans="1:3" ht="12" customHeight="1">
      <c r="A137" s="449" t="s">
        <v>171</v>
      </c>
      <c r="B137" s="9" t="s">
        <v>513</v>
      </c>
      <c r="C137" s="272"/>
    </row>
    <row r="138" spans="1:3" ht="12" customHeight="1">
      <c r="A138" s="449" t="s">
        <v>172</v>
      </c>
      <c r="B138" s="9" t="s">
        <v>452</v>
      </c>
      <c r="C138" s="272"/>
    </row>
    <row r="139" spans="1:3" s="98" customFormat="1" ht="12" customHeight="1" thickBot="1">
      <c r="A139" s="458" t="s">
        <v>173</v>
      </c>
      <c r="B139" s="7" t="s">
        <v>453</v>
      </c>
      <c r="C139" s="272"/>
    </row>
    <row r="140" spans="1:11" ht="12" customHeight="1" thickBot="1">
      <c r="A140" s="32" t="s">
        <v>24</v>
      </c>
      <c r="B140" s="124" t="s">
        <v>541</v>
      </c>
      <c r="C140" s="310">
        <f>+C141+C142+C144+C145+C143</f>
        <v>139888875</v>
      </c>
      <c r="K140" s="254"/>
    </row>
    <row r="141" spans="1:3" ht="12.75">
      <c r="A141" s="449" t="s">
        <v>94</v>
      </c>
      <c r="B141" s="9" t="s">
        <v>368</v>
      </c>
      <c r="C141" s="272"/>
    </row>
    <row r="142" spans="1:3" ht="12" customHeight="1">
      <c r="A142" s="449" t="s">
        <v>95</v>
      </c>
      <c r="B142" s="9" t="s">
        <v>369</v>
      </c>
      <c r="C142" s="272">
        <v>5486454</v>
      </c>
    </row>
    <row r="143" spans="1:3" ht="12" customHeight="1">
      <c r="A143" s="449" t="s">
        <v>285</v>
      </c>
      <c r="B143" s="9" t="s">
        <v>540</v>
      </c>
      <c r="C143" s="272">
        <v>134402421</v>
      </c>
    </row>
    <row r="144" spans="1:3" s="98" customFormat="1" ht="12" customHeight="1">
      <c r="A144" s="449" t="s">
        <v>286</v>
      </c>
      <c r="B144" s="9" t="s">
        <v>462</v>
      </c>
      <c r="C144" s="272"/>
    </row>
    <row r="145" spans="1:3" s="98" customFormat="1" ht="12" customHeight="1" thickBot="1">
      <c r="A145" s="458" t="s">
        <v>287</v>
      </c>
      <c r="B145" s="7" t="s">
        <v>388</v>
      </c>
      <c r="C145" s="272"/>
    </row>
    <row r="146" spans="1:3" s="98" customFormat="1" ht="12" customHeight="1" thickBot="1">
      <c r="A146" s="32" t="s">
        <v>25</v>
      </c>
      <c r="B146" s="124" t="s">
        <v>463</v>
      </c>
      <c r="C146" s="313">
        <f>+C147+C148+C149+C150+C151</f>
        <v>0</v>
      </c>
    </row>
    <row r="147" spans="1:3" s="98" customFormat="1" ht="12" customHeight="1">
      <c r="A147" s="449" t="s">
        <v>96</v>
      </c>
      <c r="B147" s="9" t="s">
        <v>458</v>
      </c>
      <c r="C147" s="272"/>
    </row>
    <row r="148" spans="1:3" s="98" customFormat="1" ht="12" customHeight="1">
      <c r="A148" s="449" t="s">
        <v>97</v>
      </c>
      <c r="B148" s="9" t="s">
        <v>465</v>
      </c>
      <c r="C148" s="272"/>
    </row>
    <row r="149" spans="1:3" s="98" customFormat="1" ht="12" customHeight="1">
      <c r="A149" s="449" t="s">
        <v>297</v>
      </c>
      <c r="B149" s="9" t="s">
        <v>460</v>
      </c>
      <c r="C149" s="272"/>
    </row>
    <row r="150" spans="1:3" s="98" customFormat="1" ht="12" customHeight="1">
      <c r="A150" s="449" t="s">
        <v>298</v>
      </c>
      <c r="B150" s="9" t="s">
        <v>516</v>
      </c>
      <c r="C150" s="272"/>
    </row>
    <row r="151" spans="1:3" ht="12.75" customHeight="1" thickBot="1">
      <c r="A151" s="458" t="s">
        <v>464</v>
      </c>
      <c r="B151" s="7" t="s">
        <v>467</v>
      </c>
      <c r="C151" s="274"/>
    </row>
    <row r="152" spans="1:3" ht="12.75" customHeight="1" thickBot="1">
      <c r="A152" s="505" t="s">
        <v>26</v>
      </c>
      <c r="B152" s="124" t="s">
        <v>468</v>
      </c>
      <c r="C152" s="313"/>
    </row>
    <row r="153" spans="1:3" ht="12.75" customHeight="1" thickBot="1">
      <c r="A153" s="505" t="s">
        <v>27</v>
      </c>
      <c r="B153" s="124" t="s">
        <v>469</v>
      </c>
      <c r="C153" s="313"/>
    </row>
    <row r="154" spans="1:3" ht="12" customHeight="1" thickBot="1">
      <c r="A154" s="32" t="s">
        <v>28</v>
      </c>
      <c r="B154" s="124" t="s">
        <v>471</v>
      </c>
      <c r="C154" s="440">
        <f>+C129+C133+C140+C146+C152+C153</f>
        <v>139888875</v>
      </c>
    </row>
    <row r="155" spans="1:3" ht="15" customHeight="1" thickBot="1">
      <c r="A155" s="460" t="s">
        <v>29</v>
      </c>
      <c r="B155" s="393" t="s">
        <v>470</v>
      </c>
      <c r="C155" s="440">
        <f>+C128+C154</f>
        <v>660030285</v>
      </c>
    </row>
    <row r="156" spans="1:3" ht="13.5" thickBot="1">
      <c r="A156" s="401"/>
      <c r="B156" s="402"/>
      <c r="C156" s="403"/>
    </row>
    <row r="157" spans="1:3" ht="15" customHeight="1" thickBot="1">
      <c r="A157" s="252" t="s">
        <v>517</v>
      </c>
      <c r="B157" s="253"/>
      <c r="C157" s="121">
        <v>14</v>
      </c>
    </row>
    <row r="158" spans="1:3" ht="14.25" customHeight="1" thickBot="1">
      <c r="A158" s="252" t="s">
        <v>202</v>
      </c>
      <c r="B158" s="253"/>
      <c r="C158" s="121">
        <v>25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8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58"/>
  <sheetViews>
    <sheetView zoomScale="130" zoomScaleNormal="130" zoomScaleSheetLayoutView="85" workbookViewId="0" topLeftCell="A1">
      <selection activeCell="B1" sqref="B1"/>
    </sheetView>
  </sheetViews>
  <sheetFormatPr defaultColWidth="9.375" defaultRowHeight="12.75"/>
  <cols>
    <col min="1" max="1" width="19.50390625" style="404" customWidth="1"/>
    <col min="2" max="2" width="72.00390625" style="405" customWidth="1"/>
    <col min="3" max="3" width="25.00390625" style="406" customWidth="1"/>
    <col min="4" max="4" width="15.625" style="3" bestFit="1" customWidth="1"/>
    <col min="5" max="16384" width="9.375" style="3" customWidth="1"/>
  </cols>
  <sheetData>
    <row r="1" spans="1:5" s="2" customFormat="1" ht="16.5" customHeight="1" thickBot="1">
      <c r="A1" s="229"/>
      <c r="B1" s="231" t="s">
        <v>680</v>
      </c>
      <c r="C1" s="576"/>
      <c r="E1" s="589"/>
    </row>
    <row r="2" spans="1:3" s="94" customFormat="1" ht="21" customHeight="1">
      <c r="A2" s="420" t="s">
        <v>61</v>
      </c>
      <c r="B2" s="365" t="s">
        <v>583</v>
      </c>
      <c r="C2" s="367" t="s">
        <v>54</v>
      </c>
    </row>
    <row r="3" spans="1:3" s="94" customFormat="1" ht="15.75" thickBot="1">
      <c r="A3" s="232" t="s">
        <v>199</v>
      </c>
      <c r="B3" s="366" t="s">
        <v>427</v>
      </c>
      <c r="C3" s="504" t="s">
        <v>59</v>
      </c>
    </row>
    <row r="4" spans="1:3" s="95" customFormat="1" ht="15.75" customHeight="1" thickBot="1">
      <c r="A4" s="233"/>
      <c r="B4" s="233"/>
      <c r="C4" s="234" t="str">
        <f>'9.1. sz. mell'!C4</f>
        <v>Forintban!</v>
      </c>
    </row>
    <row r="5" spans="1:3" ht="13.5" thickBot="1">
      <c r="A5" s="421" t="s">
        <v>201</v>
      </c>
      <c r="B5" s="235" t="s">
        <v>563</v>
      </c>
      <c r="C5" s="368" t="s">
        <v>55</v>
      </c>
    </row>
    <row r="6" spans="1:3" s="68" customFormat="1" ht="12.75" customHeight="1" thickBot="1">
      <c r="A6" s="198"/>
      <c r="B6" s="199" t="s">
        <v>491</v>
      </c>
      <c r="C6" s="200" t="s">
        <v>492</v>
      </c>
    </row>
    <row r="7" spans="1:3" s="68" customFormat="1" ht="15.75" customHeight="1" thickBot="1">
      <c r="A7" s="237"/>
      <c r="B7" s="238" t="s">
        <v>56</v>
      </c>
      <c r="C7" s="369"/>
    </row>
    <row r="8" spans="1:3" s="68" customFormat="1" ht="12" customHeight="1" thickBot="1">
      <c r="A8" s="32" t="s">
        <v>19</v>
      </c>
      <c r="B8" s="21" t="s">
        <v>249</v>
      </c>
      <c r="C8" s="304">
        <f>+C9+C10+C11+C12+C13+C14</f>
        <v>154304044</v>
      </c>
    </row>
    <row r="9" spans="1:3" s="96" customFormat="1" ht="12" customHeight="1">
      <c r="A9" s="449" t="s">
        <v>98</v>
      </c>
      <c r="B9" s="430" t="s">
        <v>250</v>
      </c>
      <c r="C9" s="307">
        <v>67577510</v>
      </c>
    </row>
    <row r="10" spans="1:3" s="97" customFormat="1" ht="12" customHeight="1">
      <c r="A10" s="450" t="s">
        <v>99</v>
      </c>
      <c r="B10" s="431" t="s">
        <v>251</v>
      </c>
      <c r="C10" s="306">
        <v>49824100</v>
      </c>
    </row>
    <row r="11" spans="1:3" s="97" customFormat="1" ht="12" customHeight="1">
      <c r="A11" s="450" t="s">
        <v>100</v>
      </c>
      <c r="B11" s="431" t="s">
        <v>550</v>
      </c>
      <c r="C11" s="306">
        <v>33201044</v>
      </c>
    </row>
    <row r="12" spans="1:3" s="97" customFormat="1" ht="12" customHeight="1">
      <c r="A12" s="450" t="s">
        <v>101</v>
      </c>
      <c r="B12" s="431" t="s">
        <v>253</v>
      </c>
      <c r="C12" s="306">
        <v>3701390</v>
      </c>
    </row>
    <row r="13" spans="1:3" s="97" customFormat="1" ht="12" customHeight="1">
      <c r="A13" s="450" t="s">
        <v>144</v>
      </c>
      <c r="B13" s="431" t="s">
        <v>504</v>
      </c>
      <c r="C13" s="306"/>
    </row>
    <row r="14" spans="1:3" s="96" customFormat="1" ht="12" customHeight="1" thickBot="1">
      <c r="A14" s="451" t="s">
        <v>102</v>
      </c>
      <c r="B14" s="432" t="s">
        <v>431</v>
      </c>
      <c r="C14" s="306"/>
    </row>
    <row r="15" spans="1:3" s="96" customFormat="1" ht="12" customHeight="1" thickBot="1">
      <c r="A15" s="32" t="s">
        <v>20</v>
      </c>
      <c r="B15" s="299" t="s">
        <v>254</v>
      </c>
      <c r="C15" s="304">
        <f>+C16+C17+C18+C19+C20</f>
        <v>33940000</v>
      </c>
    </row>
    <row r="16" spans="1:3" s="96" customFormat="1" ht="12" customHeight="1">
      <c r="A16" s="449" t="s">
        <v>104</v>
      </c>
      <c r="B16" s="430" t="s">
        <v>255</v>
      </c>
      <c r="C16" s="307"/>
    </row>
    <row r="17" spans="1:3" s="96" customFormat="1" ht="12" customHeight="1">
      <c r="A17" s="450" t="s">
        <v>105</v>
      </c>
      <c r="B17" s="431" t="s">
        <v>256</v>
      </c>
      <c r="C17" s="306"/>
    </row>
    <row r="18" spans="1:3" s="96" customFormat="1" ht="12" customHeight="1">
      <c r="A18" s="450" t="s">
        <v>106</v>
      </c>
      <c r="B18" s="431" t="s">
        <v>420</v>
      </c>
      <c r="C18" s="306"/>
    </row>
    <row r="19" spans="1:3" s="96" customFormat="1" ht="12" customHeight="1">
      <c r="A19" s="450" t="s">
        <v>107</v>
      </c>
      <c r="B19" s="431" t="s">
        <v>421</v>
      </c>
      <c r="C19" s="306"/>
    </row>
    <row r="20" spans="1:3" s="96" customFormat="1" ht="12" customHeight="1">
      <c r="A20" s="450" t="s">
        <v>108</v>
      </c>
      <c r="B20" s="431" t="s">
        <v>257</v>
      </c>
      <c r="C20" s="306">
        <v>33940000</v>
      </c>
    </row>
    <row r="21" spans="1:3" s="97" customFormat="1" ht="12" customHeight="1" thickBot="1">
      <c r="A21" s="451" t="s">
        <v>117</v>
      </c>
      <c r="B21" s="432" t="s">
        <v>258</v>
      </c>
      <c r="C21" s="308"/>
    </row>
    <row r="22" spans="1:3" s="97" customFormat="1" ht="12" customHeight="1" thickBot="1">
      <c r="A22" s="32" t="s">
        <v>21</v>
      </c>
      <c r="B22" s="21" t="s">
        <v>259</v>
      </c>
      <c r="C22" s="304">
        <f>+C23+C24+C25+C26+C27</f>
        <v>141019000</v>
      </c>
    </row>
    <row r="23" spans="1:3" s="97" customFormat="1" ht="12" customHeight="1">
      <c r="A23" s="449" t="s">
        <v>87</v>
      </c>
      <c r="B23" s="430" t="s">
        <v>260</v>
      </c>
      <c r="C23" s="307">
        <v>141019000</v>
      </c>
    </row>
    <row r="24" spans="1:3" s="96" customFormat="1" ht="12" customHeight="1">
      <c r="A24" s="450" t="s">
        <v>88</v>
      </c>
      <c r="B24" s="431" t="s">
        <v>261</v>
      </c>
      <c r="C24" s="306"/>
    </row>
    <row r="25" spans="1:3" s="97" customFormat="1" ht="12" customHeight="1">
      <c r="A25" s="450" t="s">
        <v>89</v>
      </c>
      <c r="B25" s="431" t="s">
        <v>422</v>
      </c>
      <c r="C25" s="306"/>
    </row>
    <row r="26" spans="1:3" s="97" customFormat="1" ht="12" customHeight="1">
      <c r="A26" s="450" t="s">
        <v>90</v>
      </c>
      <c r="B26" s="431" t="s">
        <v>423</v>
      </c>
      <c r="C26" s="306"/>
    </row>
    <row r="27" spans="1:3" s="97" customFormat="1" ht="12" customHeight="1">
      <c r="A27" s="450" t="s">
        <v>167</v>
      </c>
      <c r="B27" s="431" t="s">
        <v>262</v>
      </c>
      <c r="C27" s="306"/>
    </row>
    <row r="28" spans="1:3" s="97" customFormat="1" ht="12" customHeight="1" thickBot="1">
      <c r="A28" s="451" t="s">
        <v>168</v>
      </c>
      <c r="B28" s="432" t="s">
        <v>263</v>
      </c>
      <c r="C28" s="308"/>
    </row>
    <row r="29" spans="1:3" s="97" customFormat="1" ht="12" customHeight="1" thickBot="1">
      <c r="A29" s="32" t="s">
        <v>169</v>
      </c>
      <c r="B29" s="21" t="s">
        <v>560</v>
      </c>
      <c r="C29" s="310">
        <f>+C30+C34+C35+C36+C31+C32+C33</f>
        <v>64200000</v>
      </c>
    </row>
    <row r="30" spans="1:3" s="97" customFormat="1" ht="12" customHeight="1">
      <c r="A30" s="449" t="s">
        <v>265</v>
      </c>
      <c r="B30" s="430" t="s">
        <v>555</v>
      </c>
      <c r="C30" s="307">
        <v>6500000</v>
      </c>
    </row>
    <row r="31" spans="1:3" s="97" customFormat="1" ht="12" customHeight="1">
      <c r="A31" s="450" t="s">
        <v>266</v>
      </c>
      <c r="B31" s="431" t="s">
        <v>556</v>
      </c>
      <c r="C31" s="306"/>
    </row>
    <row r="32" spans="1:3" s="97" customFormat="1" ht="12" customHeight="1">
      <c r="A32" s="450" t="s">
        <v>267</v>
      </c>
      <c r="B32" s="431" t="s">
        <v>557</v>
      </c>
      <c r="C32" s="306">
        <v>53000000</v>
      </c>
    </row>
    <row r="33" spans="1:3" s="97" customFormat="1" ht="12" customHeight="1">
      <c r="A33" s="450" t="s">
        <v>268</v>
      </c>
      <c r="B33" s="431" t="s">
        <v>558</v>
      </c>
      <c r="C33" s="306"/>
    </row>
    <row r="34" spans="1:3" s="97" customFormat="1" ht="12" customHeight="1">
      <c r="A34" s="450" t="s">
        <v>552</v>
      </c>
      <c r="B34" s="431" t="s">
        <v>269</v>
      </c>
      <c r="C34" s="306">
        <v>4500000</v>
      </c>
    </row>
    <row r="35" spans="1:3" s="97" customFormat="1" ht="12" customHeight="1">
      <c r="A35" s="450" t="s">
        <v>553</v>
      </c>
      <c r="B35" s="431" t="s">
        <v>270</v>
      </c>
      <c r="C35" s="306"/>
    </row>
    <row r="36" spans="1:3" s="97" customFormat="1" ht="12" customHeight="1" thickBot="1">
      <c r="A36" s="451" t="s">
        <v>554</v>
      </c>
      <c r="B36" s="530" t="s">
        <v>271</v>
      </c>
      <c r="C36" s="308">
        <v>200000</v>
      </c>
    </row>
    <row r="37" spans="1:3" s="97" customFormat="1" ht="12" customHeight="1" thickBot="1">
      <c r="A37" s="32" t="s">
        <v>23</v>
      </c>
      <c r="B37" s="21" t="s">
        <v>432</v>
      </c>
      <c r="C37" s="304">
        <f>SUM(C38:C48)</f>
        <v>6400000</v>
      </c>
    </row>
    <row r="38" spans="1:3" s="97" customFormat="1" ht="12" customHeight="1">
      <c r="A38" s="449" t="s">
        <v>91</v>
      </c>
      <c r="B38" s="430" t="s">
        <v>274</v>
      </c>
      <c r="C38" s="307"/>
    </row>
    <row r="39" spans="1:3" s="97" customFormat="1" ht="12" customHeight="1">
      <c r="A39" s="450" t="s">
        <v>92</v>
      </c>
      <c r="B39" s="431" t="s">
        <v>275</v>
      </c>
      <c r="C39" s="306"/>
    </row>
    <row r="40" spans="1:3" s="97" customFormat="1" ht="12" customHeight="1">
      <c r="A40" s="450" t="s">
        <v>93</v>
      </c>
      <c r="B40" s="431" t="s">
        <v>276</v>
      </c>
      <c r="C40" s="306"/>
    </row>
    <row r="41" spans="1:3" s="97" customFormat="1" ht="12" customHeight="1">
      <c r="A41" s="450" t="s">
        <v>171</v>
      </c>
      <c r="B41" s="431" t="s">
        <v>277</v>
      </c>
      <c r="C41" s="306">
        <v>3200000</v>
      </c>
    </row>
    <row r="42" spans="1:3" s="97" customFormat="1" ht="12" customHeight="1">
      <c r="A42" s="450" t="s">
        <v>172</v>
      </c>
      <c r="B42" s="431" t="s">
        <v>278</v>
      </c>
      <c r="C42" s="306"/>
    </row>
    <row r="43" spans="1:3" s="97" customFormat="1" ht="12" customHeight="1">
      <c r="A43" s="450" t="s">
        <v>173</v>
      </c>
      <c r="B43" s="431" t="s">
        <v>279</v>
      </c>
      <c r="C43" s="306"/>
    </row>
    <row r="44" spans="1:3" s="97" customFormat="1" ht="12" customHeight="1">
      <c r="A44" s="450" t="s">
        <v>174</v>
      </c>
      <c r="B44" s="431" t="s">
        <v>280</v>
      </c>
      <c r="C44" s="306"/>
    </row>
    <row r="45" spans="1:3" s="97" customFormat="1" ht="12" customHeight="1">
      <c r="A45" s="450" t="s">
        <v>175</v>
      </c>
      <c r="B45" s="431" t="s">
        <v>559</v>
      </c>
      <c r="C45" s="306"/>
    </row>
    <row r="46" spans="1:3" s="97" customFormat="1" ht="12" customHeight="1">
      <c r="A46" s="450" t="s">
        <v>272</v>
      </c>
      <c r="B46" s="431" t="s">
        <v>282</v>
      </c>
      <c r="C46" s="309"/>
    </row>
    <row r="47" spans="1:3" s="97" customFormat="1" ht="12" customHeight="1">
      <c r="A47" s="451" t="s">
        <v>273</v>
      </c>
      <c r="B47" s="432" t="s">
        <v>434</v>
      </c>
      <c r="C47" s="417"/>
    </row>
    <row r="48" spans="1:3" s="97" customFormat="1" ht="12" customHeight="1" thickBot="1">
      <c r="A48" s="451" t="s">
        <v>433</v>
      </c>
      <c r="B48" s="432" t="s">
        <v>283</v>
      </c>
      <c r="C48" s="417">
        <v>3200000</v>
      </c>
    </row>
    <row r="49" spans="1:3" s="97" customFormat="1" ht="12" customHeight="1" thickBot="1">
      <c r="A49" s="32" t="s">
        <v>24</v>
      </c>
      <c r="B49" s="21" t="s">
        <v>284</v>
      </c>
      <c r="C49" s="304">
        <f>SUM(C50:C54)</f>
        <v>0</v>
      </c>
    </row>
    <row r="50" spans="1:3" s="97" customFormat="1" ht="12" customHeight="1">
      <c r="A50" s="449" t="s">
        <v>94</v>
      </c>
      <c r="B50" s="430" t="s">
        <v>288</v>
      </c>
      <c r="C50" s="474"/>
    </row>
    <row r="51" spans="1:3" s="97" customFormat="1" ht="12" customHeight="1">
      <c r="A51" s="450" t="s">
        <v>95</v>
      </c>
      <c r="B51" s="431" t="s">
        <v>289</v>
      </c>
      <c r="C51" s="309"/>
    </row>
    <row r="52" spans="1:3" s="97" customFormat="1" ht="12" customHeight="1">
      <c r="A52" s="450" t="s">
        <v>285</v>
      </c>
      <c r="B52" s="431" t="s">
        <v>290</v>
      </c>
      <c r="C52" s="309"/>
    </row>
    <row r="53" spans="1:3" s="97" customFormat="1" ht="12" customHeight="1">
      <c r="A53" s="450" t="s">
        <v>286</v>
      </c>
      <c r="B53" s="431" t="s">
        <v>291</v>
      </c>
      <c r="C53" s="309"/>
    </row>
    <row r="54" spans="1:3" s="97" customFormat="1" ht="12" customHeight="1" thickBot="1">
      <c r="A54" s="451" t="s">
        <v>287</v>
      </c>
      <c r="B54" s="432" t="s">
        <v>292</v>
      </c>
      <c r="C54" s="417"/>
    </row>
    <row r="55" spans="1:3" s="97" customFormat="1" ht="12" customHeight="1" thickBot="1">
      <c r="A55" s="32" t="s">
        <v>176</v>
      </c>
      <c r="B55" s="21" t="s">
        <v>293</v>
      </c>
      <c r="C55" s="304">
        <f>SUM(C56:C58)</f>
        <v>4331395</v>
      </c>
    </row>
    <row r="56" spans="1:3" s="97" customFormat="1" ht="12" customHeight="1">
      <c r="A56" s="449" t="s">
        <v>96</v>
      </c>
      <c r="B56" s="430" t="s">
        <v>294</v>
      </c>
      <c r="C56" s="307"/>
    </row>
    <row r="57" spans="1:3" s="97" customFormat="1" ht="12" customHeight="1">
      <c r="A57" s="450" t="s">
        <v>97</v>
      </c>
      <c r="B57" s="431" t="s">
        <v>424</v>
      </c>
      <c r="C57" s="306">
        <v>4331395</v>
      </c>
    </row>
    <row r="58" spans="1:3" s="97" customFormat="1" ht="12" customHeight="1">
      <c r="A58" s="450" t="s">
        <v>297</v>
      </c>
      <c r="B58" s="431" t="s">
        <v>295</v>
      </c>
      <c r="C58" s="306"/>
    </row>
    <row r="59" spans="1:3" s="97" customFormat="1" ht="12" customHeight="1" thickBot="1">
      <c r="A59" s="451" t="s">
        <v>298</v>
      </c>
      <c r="B59" s="432" t="s">
        <v>296</v>
      </c>
      <c r="C59" s="308"/>
    </row>
    <row r="60" spans="1:3" s="97" customFormat="1" ht="12" customHeight="1" thickBot="1">
      <c r="A60" s="32" t="s">
        <v>26</v>
      </c>
      <c r="B60" s="299" t="s">
        <v>299</v>
      </c>
      <c r="C60" s="304">
        <f>SUM(C61:C63)</f>
        <v>0</v>
      </c>
    </row>
    <row r="61" spans="1:3" s="97" customFormat="1" ht="12" customHeight="1">
      <c r="A61" s="449" t="s">
        <v>177</v>
      </c>
      <c r="B61" s="430" t="s">
        <v>301</v>
      </c>
      <c r="C61" s="309"/>
    </row>
    <row r="62" spans="1:3" s="97" customFormat="1" ht="12" customHeight="1">
      <c r="A62" s="450" t="s">
        <v>178</v>
      </c>
      <c r="B62" s="431" t="s">
        <v>425</v>
      </c>
      <c r="C62" s="309"/>
    </row>
    <row r="63" spans="1:3" s="97" customFormat="1" ht="12" customHeight="1">
      <c r="A63" s="450" t="s">
        <v>227</v>
      </c>
      <c r="B63" s="431" t="s">
        <v>302</v>
      </c>
      <c r="C63" s="309"/>
    </row>
    <row r="64" spans="1:3" s="97" customFormat="1" ht="12" customHeight="1" thickBot="1">
      <c r="A64" s="451" t="s">
        <v>300</v>
      </c>
      <c r="B64" s="432" t="s">
        <v>303</v>
      </c>
      <c r="C64" s="309"/>
    </row>
    <row r="65" spans="1:3" s="97" customFormat="1" ht="12" customHeight="1" thickBot="1">
      <c r="A65" s="32" t="s">
        <v>27</v>
      </c>
      <c r="B65" s="21" t="s">
        <v>304</v>
      </c>
      <c r="C65" s="310">
        <f>+C8+C15+C22+C29+C37+C49+C55+C60</f>
        <v>404194439</v>
      </c>
    </row>
    <row r="66" spans="1:3" s="97" customFormat="1" ht="12" customHeight="1" thickBot="1">
      <c r="A66" s="452" t="s">
        <v>392</v>
      </c>
      <c r="B66" s="299" t="s">
        <v>306</v>
      </c>
      <c r="C66" s="304">
        <f>SUM(C67:C69)</f>
        <v>0</v>
      </c>
    </row>
    <row r="67" spans="1:3" s="97" customFormat="1" ht="12" customHeight="1">
      <c r="A67" s="449" t="s">
        <v>334</v>
      </c>
      <c r="B67" s="430" t="s">
        <v>307</v>
      </c>
      <c r="C67" s="309"/>
    </row>
    <row r="68" spans="1:3" s="97" customFormat="1" ht="12" customHeight="1">
      <c r="A68" s="450" t="s">
        <v>343</v>
      </c>
      <c r="B68" s="431" t="s">
        <v>308</v>
      </c>
      <c r="C68" s="309"/>
    </row>
    <row r="69" spans="1:3" s="97" customFormat="1" ht="12" customHeight="1" thickBot="1">
      <c r="A69" s="451" t="s">
        <v>344</v>
      </c>
      <c r="B69" s="433" t="s">
        <v>309</v>
      </c>
      <c r="C69" s="309"/>
    </row>
    <row r="70" spans="1:3" s="97" customFormat="1" ht="12" customHeight="1" thickBot="1">
      <c r="A70" s="452" t="s">
        <v>310</v>
      </c>
      <c r="B70" s="299" t="s">
        <v>311</v>
      </c>
      <c r="C70" s="304">
        <f>SUM(C71:C74)</f>
        <v>0</v>
      </c>
    </row>
    <row r="71" spans="1:3" s="97" customFormat="1" ht="12" customHeight="1">
      <c r="A71" s="449" t="s">
        <v>145</v>
      </c>
      <c r="B71" s="430" t="s">
        <v>312</v>
      </c>
      <c r="C71" s="309"/>
    </row>
    <row r="72" spans="1:3" s="97" customFormat="1" ht="12" customHeight="1">
      <c r="A72" s="450" t="s">
        <v>146</v>
      </c>
      <c r="B72" s="431" t="s">
        <v>572</v>
      </c>
      <c r="C72" s="309"/>
    </row>
    <row r="73" spans="1:3" s="97" customFormat="1" ht="12" customHeight="1">
      <c r="A73" s="450" t="s">
        <v>335</v>
      </c>
      <c r="B73" s="431" t="s">
        <v>313</v>
      </c>
      <c r="C73" s="309"/>
    </row>
    <row r="74" spans="1:3" s="97" customFormat="1" ht="12" customHeight="1" thickBot="1">
      <c r="A74" s="451" t="s">
        <v>336</v>
      </c>
      <c r="B74" s="301" t="s">
        <v>573</v>
      </c>
      <c r="C74" s="309"/>
    </row>
    <row r="75" spans="1:3" s="97" customFormat="1" ht="12" customHeight="1" thickBot="1">
      <c r="A75" s="452" t="s">
        <v>314</v>
      </c>
      <c r="B75" s="299" t="s">
        <v>315</v>
      </c>
      <c r="C75" s="304">
        <f>SUM(C76:C77)</f>
        <v>255835846</v>
      </c>
    </row>
    <row r="76" spans="1:3" s="97" customFormat="1" ht="12" customHeight="1">
      <c r="A76" s="449" t="s">
        <v>337</v>
      </c>
      <c r="B76" s="430" t="s">
        <v>316</v>
      </c>
      <c r="C76" s="309">
        <v>255835846</v>
      </c>
    </row>
    <row r="77" spans="1:3" s="97" customFormat="1" ht="12" customHeight="1" thickBot="1">
      <c r="A77" s="451" t="s">
        <v>338</v>
      </c>
      <c r="B77" s="432" t="s">
        <v>317</v>
      </c>
      <c r="C77" s="309"/>
    </row>
    <row r="78" spans="1:3" s="96" customFormat="1" ht="12" customHeight="1" thickBot="1">
      <c r="A78" s="452" t="s">
        <v>318</v>
      </c>
      <c r="B78" s="299" t="s">
        <v>319</v>
      </c>
      <c r="C78" s="304">
        <f>SUM(C79:C81)</f>
        <v>0</v>
      </c>
    </row>
    <row r="79" spans="1:3" s="97" customFormat="1" ht="12" customHeight="1">
      <c r="A79" s="449" t="s">
        <v>339</v>
      </c>
      <c r="B79" s="430" t="s">
        <v>320</v>
      </c>
      <c r="C79" s="309"/>
    </row>
    <row r="80" spans="1:3" s="97" customFormat="1" ht="12" customHeight="1">
      <c r="A80" s="450" t="s">
        <v>340</v>
      </c>
      <c r="B80" s="431" t="s">
        <v>321</v>
      </c>
      <c r="C80" s="309"/>
    </row>
    <row r="81" spans="1:3" s="97" customFormat="1" ht="12" customHeight="1" thickBot="1">
      <c r="A81" s="451" t="s">
        <v>341</v>
      </c>
      <c r="B81" s="432" t="s">
        <v>574</v>
      </c>
      <c r="C81" s="309"/>
    </row>
    <row r="82" spans="1:3" s="97" customFormat="1" ht="12" customHeight="1" thickBot="1">
      <c r="A82" s="452" t="s">
        <v>322</v>
      </c>
      <c r="B82" s="299" t="s">
        <v>342</v>
      </c>
      <c r="C82" s="304">
        <f>SUM(C83:C86)</f>
        <v>0</v>
      </c>
    </row>
    <row r="83" spans="1:3" s="97" customFormat="1" ht="12" customHeight="1">
      <c r="A83" s="453" t="s">
        <v>323</v>
      </c>
      <c r="B83" s="430" t="s">
        <v>324</v>
      </c>
      <c r="C83" s="309"/>
    </row>
    <row r="84" spans="1:3" s="97" customFormat="1" ht="12" customHeight="1">
      <c r="A84" s="454" t="s">
        <v>325</v>
      </c>
      <c r="B84" s="431" t="s">
        <v>326</v>
      </c>
      <c r="C84" s="309"/>
    </row>
    <row r="85" spans="1:3" s="97" customFormat="1" ht="12" customHeight="1">
      <c r="A85" s="454" t="s">
        <v>327</v>
      </c>
      <c r="B85" s="431" t="s">
        <v>328</v>
      </c>
      <c r="C85" s="309"/>
    </row>
    <row r="86" spans="1:3" s="96" customFormat="1" ht="12" customHeight="1" thickBot="1">
      <c r="A86" s="455" t="s">
        <v>329</v>
      </c>
      <c r="B86" s="432" t="s">
        <v>330</v>
      </c>
      <c r="C86" s="309"/>
    </row>
    <row r="87" spans="1:3" s="96" customFormat="1" ht="12" customHeight="1" thickBot="1">
      <c r="A87" s="452" t="s">
        <v>331</v>
      </c>
      <c r="B87" s="299" t="s">
        <v>473</v>
      </c>
      <c r="C87" s="475"/>
    </row>
    <row r="88" spans="1:3" s="96" customFormat="1" ht="12" customHeight="1" thickBot="1">
      <c r="A88" s="452" t="s">
        <v>505</v>
      </c>
      <c r="B88" s="299" t="s">
        <v>332</v>
      </c>
      <c r="C88" s="475"/>
    </row>
    <row r="89" spans="1:3" s="96" customFormat="1" ht="12" customHeight="1" thickBot="1">
      <c r="A89" s="452" t="s">
        <v>506</v>
      </c>
      <c r="B89" s="437" t="s">
        <v>476</v>
      </c>
      <c r="C89" s="310">
        <f>+C66+C70+C75+C78+C82+C88+C87</f>
        <v>255835846</v>
      </c>
    </row>
    <row r="90" spans="1:3" s="96" customFormat="1" ht="12" customHeight="1" thickBot="1">
      <c r="A90" s="456" t="s">
        <v>507</v>
      </c>
      <c r="B90" s="438" t="s">
        <v>508</v>
      </c>
      <c r="C90" s="310">
        <f>+C65+C89</f>
        <v>660030285</v>
      </c>
    </row>
    <row r="91" spans="1:3" s="97" customFormat="1" ht="15" customHeight="1" thickBot="1">
      <c r="A91" s="243"/>
      <c r="B91" s="244"/>
      <c r="C91" s="374"/>
    </row>
    <row r="92" spans="1:3" s="68" customFormat="1" ht="16.5" customHeight="1" thickBot="1">
      <c r="A92" s="247"/>
      <c r="B92" s="248" t="s">
        <v>57</v>
      </c>
      <c r="C92" s="376"/>
    </row>
    <row r="93" spans="1:3" s="98" customFormat="1" ht="12" customHeight="1" thickBot="1">
      <c r="A93" s="422" t="s">
        <v>19</v>
      </c>
      <c r="B93" s="28" t="s">
        <v>512</v>
      </c>
      <c r="C93" s="303">
        <f>+C94+C95+C96+C97+C98+C111</f>
        <v>34945645</v>
      </c>
    </row>
    <row r="94" spans="1:4" ht="12" customHeight="1">
      <c r="A94" s="457" t="s">
        <v>98</v>
      </c>
      <c r="B94" s="10" t="s">
        <v>49</v>
      </c>
      <c r="C94" s="305">
        <v>29517360</v>
      </c>
      <c r="D94" s="587" t="s">
        <v>594</v>
      </c>
    </row>
    <row r="95" spans="1:3" ht="12" customHeight="1">
      <c r="A95" s="450" t="s">
        <v>99</v>
      </c>
      <c r="B95" s="8" t="s">
        <v>179</v>
      </c>
      <c r="C95" s="306">
        <v>5428285</v>
      </c>
    </row>
    <row r="96" spans="1:3" ht="12" customHeight="1">
      <c r="A96" s="450" t="s">
        <v>100</v>
      </c>
      <c r="B96" s="8" t="s">
        <v>136</v>
      </c>
      <c r="C96" s="308"/>
    </row>
    <row r="97" spans="1:3" ht="12" customHeight="1">
      <c r="A97" s="450" t="s">
        <v>101</v>
      </c>
      <c r="B97" s="11" t="s">
        <v>180</v>
      </c>
      <c r="C97" s="308"/>
    </row>
    <row r="98" spans="1:3" ht="12" customHeight="1">
      <c r="A98" s="450" t="s">
        <v>112</v>
      </c>
      <c r="B98" s="19" t="s">
        <v>181</v>
      </c>
      <c r="C98" s="308"/>
    </row>
    <row r="99" spans="1:3" ht="12" customHeight="1">
      <c r="A99" s="450" t="s">
        <v>102</v>
      </c>
      <c r="B99" s="8" t="s">
        <v>509</v>
      </c>
      <c r="C99" s="308"/>
    </row>
    <row r="100" spans="1:3" ht="12" customHeight="1">
      <c r="A100" s="450" t="s">
        <v>103</v>
      </c>
      <c r="B100" s="143" t="s">
        <v>439</v>
      </c>
      <c r="C100" s="308"/>
    </row>
    <row r="101" spans="1:3" ht="12" customHeight="1">
      <c r="A101" s="450" t="s">
        <v>113</v>
      </c>
      <c r="B101" s="143" t="s">
        <v>438</v>
      </c>
      <c r="C101" s="308"/>
    </row>
    <row r="102" spans="1:3" ht="12" customHeight="1">
      <c r="A102" s="450" t="s">
        <v>114</v>
      </c>
      <c r="B102" s="143" t="s">
        <v>348</v>
      </c>
      <c r="C102" s="308"/>
    </row>
    <row r="103" spans="1:3" ht="12" customHeight="1">
      <c r="A103" s="450" t="s">
        <v>115</v>
      </c>
      <c r="B103" s="144" t="s">
        <v>349</v>
      </c>
      <c r="C103" s="308"/>
    </row>
    <row r="104" spans="1:3" ht="12" customHeight="1">
      <c r="A104" s="450" t="s">
        <v>116</v>
      </c>
      <c r="B104" s="144" t="s">
        <v>350</v>
      </c>
      <c r="C104" s="308"/>
    </row>
    <row r="105" spans="1:3" ht="12" customHeight="1">
      <c r="A105" s="450" t="s">
        <v>118</v>
      </c>
      <c r="B105" s="143" t="s">
        <v>351</v>
      </c>
      <c r="C105" s="308"/>
    </row>
    <row r="106" spans="1:3" ht="12" customHeight="1">
      <c r="A106" s="450" t="s">
        <v>182</v>
      </c>
      <c r="B106" s="143" t="s">
        <v>352</v>
      </c>
      <c r="C106" s="308"/>
    </row>
    <row r="107" spans="1:3" ht="12" customHeight="1">
      <c r="A107" s="450" t="s">
        <v>346</v>
      </c>
      <c r="B107" s="144" t="s">
        <v>353</v>
      </c>
      <c r="C107" s="308"/>
    </row>
    <row r="108" spans="1:3" ht="12" customHeight="1">
      <c r="A108" s="458" t="s">
        <v>347</v>
      </c>
      <c r="B108" s="145" t="s">
        <v>354</v>
      </c>
      <c r="C108" s="308"/>
    </row>
    <row r="109" spans="1:3" ht="12" customHeight="1">
      <c r="A109" s="450" t="s">
        <v>436</v>
      </c>
      <c r="B109" s="145" t="s">
        <v>355</v>
      </c>
      <c r="C109" s="308"/>
    </row>
    <row r="110" spans="1:3" ht="12" customHeight="1">
      <c r="A110" s="450" t="s">
        <v>437</v>
      </c>
      <c r="B110" s="144" t="s">
        <v>356</v>
      </c>
      <c r="C110" s="306"/>
    </row>
    <row r="111" spans="1:3" ht="12" customHeight="1">
      <c r="A111" s="450" t="s">
        <v>441</v>
      </c>
      <c r="B111" s="11" t="s">
        <v>50</v>
      </c>
      <c r="C111" s="306"/>
    </row>
    <row r="112" spans="1:3" ht="12" customHeight="1">
      <c r="A112" s="451" t="s">
        <v>442</v>
      </c>
      <c r="B112" s="8" t="s">
        <v>510</v>
      </c>
      <c r="C112" s="308"/>
    </row>
    <row r="113" spans="1:3" ht="12" customHeight="1" thickBot="1">
      <c r="A113" s="459" t="s">
        <v>443</v>
      </c>
      <c r="B113" s="146" t="s">
        <v>511</v>
      </c>
      <c r="C113" s="312"/>
    </row>
    <row r="114" spans="1:3" ht="12" customHeight="1" thickBot="1">
      <c r="A114" s="32" t="s">
        <v>20</v>
      </c>
      <c r="B114" s="27" t="s">
        <v>357</v>
      </c>
      <c r="C114" s="304">
        <f>+C115+C117+C119</f>
        <v>0</v>
      </c>
    </row>
    <row r="115" spans="1:3" ht="12" customHeight="1">
      <c r="A115" s="449" t="s">
        <v>104</v>
      </c>
      <c r="B115" s="8" t="s">
        <v>226</v>
      </c>
      <c r="C115" s="307"/>
    </row>
    <row r="116" spans="1:3" ht="12" customHeight="1">
      <c r="A116" s="449" t="s">
        <v>105</v>
      </c>
      <c r="B116" s="12" t="s">
        <v>361</v>
      </c>
      <c r="C116" s="307"/>
    </row>
    <row r="117" spans="1:3" ht="12" customHeight="1">
      <c r="A117" s="449" t="s">
        <v>106</v>
      </c>
      <c r="B117" s="12" t="s">
        <v>183</v>
      </c>
      <c r="C117" s="306"/>
    </row>
    <row r="118" spans="1:3" ht="12" customHeight="1">
      <c r="A118" s="449" t="s">
        <v>107</v>
      </c>
      <c r="B118" s="12" t="s">
        <v>362</v>
      </c>
      <c r="C118" s="272"/>
    </row>
    <row r="119" spans="1:3" ht="12" customHeight="1">
      <c r="A119" s="449" t="s">
        <v>108</v>
      </c>
      <c r="B119" s="301" t="s">
        <v>228</v>
      </c>
      <c r="C119" s="272"/>
    </row>
    <row r="120" spans="1:3" ht="12" customHeight="1">
      <c r="A120" s="449" t="s">
        <v>117</v>
      </c>
      <c r="B120" s="300" t="s">
        <v>426</v>
      </c>
      <c r="C120" s="272"/>
    </row>
    <row r="121" spans="1:3" ht="12" customHeight="1">
      <c r="A121" s="449" t="s">
        <v>119</v>
      </c>
      <c r="B121" s="426" t="s">
        <v>367</v>
      </c>
      <c r="C121" s="272"/>
    </row>
    <row r="122" spans="1:3" ht="12" customHeight="1">
      <c r="A122" s="449" t="s">
        <v>184</v>
      </c>
      <c r="B122" s="144" t="s">
        <v>350</v>
      </c>
      <c r="C122" s="272"/>
    </row>
    <row r="123" spans="1:3" ht="12" customHeight="1">
      <c r="A123" s="449" t="s">
        <v>185</v>
      </c>
      <c r="B123" s="144" t="s">
        <v>366</v>
      </c>
      <c r="C123" s="272"/>
    </row>
    <row r="124" spans="1:3" ht="12" customHeight="1">
      <c r="A124" s="449" t="s">
        <v>186</v>
      </c>
      <c r="B124" s="144" t="s">
        <v>365</v>
      </c>
      <c r="C124" s="272"/>
    </row>
    <row r="125" spans="1:3" ht="12" customHeight="1">
      <c r="A125" s="449" t="s">
        <v>358</v>
      </c>
      <c r="B125" s="144" t="s">
        <v>353</v>
      </c>
      <c r="C125" s="272"/>
    </row>
    <row r="126" spans="1:3" ht="12" customHeight="1">
      <c r="A126" s="449" t="s">
        <v>359</v>
      </c>
      <c r="B126" s="144" t="s">
        <v>364</v>
      </c>
      <c r="C126" s="272"/>
    </row>
    <row r="127" spans="1:3" ht="12" customHeight="1" thickBot="1">
      <c r="A127" s="458" t="s">
        <v>360</v>
      </c>
      <c r="B127" s="144" t="s">
        <v>363</v>
      </c>
      <c r="C127" s="274"/>
    </row>
    <row r="128" spans="1:3" ht="12" customHeight="1" thickBot="1">
      <c r="A128" s="32" t="s">
        <v>21</v>
      </c>
      <c r="B128" s="124" t="s">
        <v>446</v>
      </c>
      <c r="C128" s="304">
        <f>+C93+C114</f>
        <v>34945645</v>
      </c>
    </row>
    <row r="129" spans="1:3" ht="12" customHeight="1" thickBot="1">
      <c r="A129" s="32" t="s">
        <v>22</v>
      </c>
      <c r="B129" s="124" t="s">
        <v>447</v>
      </c>
      <c r="C129" s="304">
        <f>+C130+C131+C132</f>
        <v>0</v>
      </c>
    </row>
    <row r="130" spans="1:3" s="98" customFormat="1" ht="12" customHeight="1">
      <c r="A130" s="449" t="s">
        <v>265</v>
      </c>
      <c r="B130" s="9" t="s">
        <v>515</v>
      </c>
      <c r="C130" s="272"/>
    </row>
    <row r="131" spans="1:3" ht="12" customHeight="1">
      <c r="A131" s="449" t="s">
        <v>266</v>
      </c>
      <c r="B131" s="9" t="s">
        <v>455</v>
      </c>
      <c r="C131" s="272"/>
    </row>
    <row r="132" spans="1:3" ht="12" customHeight="1" thickBot="1">
      <c r="A132" s="458" t="s">
        <v>267</v>
      </c>
      <c r="B132" s="7" t="s">
        <v>514</v>
      </c>
      <c r="C132" s="272"/>
    </row>
    <row r="133" spans="1:3" ht="12" customHeight="1" thickBot="1">
      <c r="A133" s="32" t="s">
        <v>23</v>
      </c>
      <c r="B133" s="124" t="s">
        <v>448</v>
      </c>
      <c r="C133" s="304">
        <f>+C134+C135+C136+C137+C138+C139</f>
        <v>0</v>
      </c>
    </row>
    <row r="134" spans="1:3" ht="12" customHeight="1">
      <c r="A134" s="449" t="s">
        <v>91</v>
      </c>
      <c r="B134" s="9" t="s">
        <v>457</v>
      </c>
      <c r="C134" s="272"/>
    </row>
    <row r="135" spans="1:3" ht="12" customHeight="1">
      <c r="A135" s="449" t="s">
        <v>92</v>
      </c>
      <c r="B135" s="9" t="s">
        <v>449</v>
      </c>
      <c r="C135" s="272"/>
    </row>
    <row r="136" spans="1:3" ht="12" customHeight="1">
      <c r="A136" s="449" t="s">
        <v>93</v>
      </c>
      <c r="B136" s="9" t="s">
        <v>450</v>
      </c>
      <c r="C136" s="272"/>
    </row>
    <row r="137" spans="1:3" ht="12" customHeight="1">
      <c r="A137" s="449" t="s">
        <v>171</v>
      </c>
      <c r="B137" s="9" t="s">
        <v>513</v>
      </c>
      <c r="C137" s="272"/>
    </row>
    <row r="138" spans="1:3" ht="12" customHeight="1">
      <c r="A138" s="449" t="s">
        <v>172</v>
      </c>
      <c r="B138" s="9" t="s">
        <v>452</v>
      </c>
      <c r="C138" s="272"/>
    </row>
    <row r="139" spans="1:3" s="98" customFormat="1" ht="12" customHeight="1" thickBot="1">
      <c r="A139" s="458" t="s">
        <v>173</v>
      </c>
      <c r="B139" s="7" t="s">
        <v>453</v>
      </c>
      <c r="C139" s="272"/>
    </row>
    <row r="140" spans="1:11" ht="12" customHeight="1" thickBot="1">
      <c r="A140" s="32" t="s">
        <v>24</v>
      </c>
      <c r="B140" s="124" t="s">
        <v>541</v>
      </c>
      <c r="C140" s="310">
        <f>+C141+C142+C144+C145+C143</f>
        <v>139888875</v>
      </c>
      <c r="K140" s="254"/>
    </row>
    <row r="141" spans="1:3" ht="12.75">
      <c r="A141" s="449" t="s">
        <v>94</v>
      </c>
      <c r="B141" s="9" t="s">
        <v>368</v>
      </c>
      <c r="C141" s="272"/>
    </row>
    <row r="142" spans="1:3" ht="12" customHeight="1">
      <c r="A142" s="449" t="s">
        <v>95</v>
      </c>
      <c r="B142" s="9" t="s">
        <v>369</v>
      </c>
      <c r="C142" s="272">
        <v>5486454</v>
      </c>
    </row>
    <row r="143" spans="1:3" s="98" customFormat="1" ht="12" customHeight="1">
      <c r="A143" s="449" t="s">
        <v>285</v>
      </c>
      <c r="B143" s="9" t="s">
        <v>540</v>
      </c>
      <c r="C143" s="272">
        <v>134402421</v>
      </c>
    </row>
    <row r="144" spans="1:3" s="98" customFormat="1" ht="12" customHeight="1">
      <c r="A144" s="449" t="s">
        <v>286</v>
      </c>
      <c r="B144" s="9" t="s">
        <v>462</v>
      </c>
      <c r="C144" s="272"/>
    </row>
    <row r="145" spans="1:3" s="98" customFormat="1" ht="12" customHeight="1" thickBot="1">
      <c r="A145" s="458" t="s">
        <v>287</v>
      </c>
      <c r="B145" s="7" t="s">
        <v>388</v>
      </c>
      <c r="C145" s="272"/>
    </row>
    <row r="146" spans="1:3" s="98" customFormat="1" ht="12" customHeight="1" thickBot="1">
      <c r="A146" s="32" t="s">
        <v>25</v>
      </c>
      <c r="B146" s="124" t="s">
        <v>463</v>
      </c>
      <c r="C146" s="313">
        <f>+C147+C148+C149+C150+C151</f>
        <v>0</v>
      </c>
    </row>
    <row r="147" spans="1:3" s="98" customFormat="1" ht="12" customHeight="1">
      <c r="A147" s="449" t="s">
        <v>96</v>
      </c>
      <c r="B147" s="9" t="s">
        <v>458</v>
      </c>
      <c r="C147" s="272"/>
    </row>
    <row r="148" spans="1:3" s="98" customFormat="1" ht="12" customHeight="1">
      <c r="A148" s="449" t="s">
        <v>97</v>
      </c>
      <c r="B148" s="9" t="s">
        <v>465</v>
      </c>
      <c r="C148" s="272"/>
    </row>
    <row r="149" spans="1:3" s="98" customFormat="1" ht="12" customHeight="1">
      <c r="A149" s="449" t="s">
        <v>297</v>
      </c>
      <c r="B149" s="9" t="s">
        <v>460</v>
      </c>
      <c r="C149" s="272"/>
    </row>
    <row r="150" spans="1:3" ht="12.75" customHeight="1">
      <c r="A150" s="449" t="s">
        <v>298</v>
      </c>
      <c r="B150" s="9" t="s">
        <v>516</v>
      </c>
      <c r="C150" s="272"/>
    </row>
    <row r="151" spans="1:3" ht="12.75" customHeight="1" thickBot="1">
      <c r="A151" s="458" t="s">
        <v>464</v>
      </c>
      <c r="B151" s="7" t="s">
        <v>467</v>
      </c>
      <c r="C151" s="274"/>
    </row>
    <row r="152" spans="1:3" ht="12.75" customHeight="1" thickBot="1">
      <c r="A152" s="505" t="s">
        <v>26</v>
      </c>
      <c r="B152" s="124" t="s">
        <v>468</v>
      </c>
      <c r="C152" s="313"/>
    </row>
    <row r="153" spans="1:3" ht="12" customHeight="1" thickBot="1">
      <c r="A153" s="505" t="s">
        <v>27</v>
      </c>
      <c r="B153" s="124" t="s">
        <v>469</v>
      </c>
      <c r="C153" s="313"/>
    </row>
    <row r="154" spans="1:3" ht="15" customHeight="1" thickBot="1">
      <c r="A154" s="32" t="s">
        <v>28</v>
      </c>
      <c r="B154" s="124" t="s">
        <v>471</v>
      </c>
      <c r="C154" s="440">
        <f>+C129+C133+C140+C146+C152+C153</f>
        <v>139888875</v>
      </c>
    </row>
    <row r="155" spans="1:3" ht="13.5" thickBot="1">
      <c r="A155" s="460" t="s">
        <v>29</v>
      </c>
      <c r="B155" s="393" t="s">
        <v>470</v>
      </c>
      <c r="C155" s="440">
        <f>+C128+C154</f>
        <v>174834520</v>
      </c>
    </row>
    <row r="156" spans="1:3" ht="15" customHeight="1" thickBot="1">
      <c r="A156" s="401"/>
      <c r="B156" s="402"/>
      <c r="C156" s="403"/>
    </row>
    <row r="157" spans="1:3" ht="14.25" customHeight="1" thickBot="1">
      <c r="A157" s="252" t="s">
        <v>517</v>
      </c>
      <c r="B157" s="253"/>
      <c r="C157" s="121">
        <v>2</v>
      </c>
    </row>
    <row r="158" spans="1:3" ht="13.5" thickBot="1">
      <c r="A158" s="252" t="s">
        <v>202</v>
      </c>
      <c r="B158" s="253"/>
      <c r="C158" s="121">
        <v>25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67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58"/>
  <sheetViews>
    <sheetView zoomScale="130" zoomScaleNormal="130" zoomScaleSheetLayoutView="85" workbookViewId="0" topLeftCell="A1">
      <selection activeCell="B1" sqref="B1"/>
    </sheetView>
  </sheetViews>
  <sheetFormatPr defaultColWidth="9.375" defaultRowHeight="12.75"/>
  <cols>
    <col min="1" max="1" width="19.50390625" style="404" customWidth="1"/>
    <col min="2" max="2" width="72.00390625" style="405" customWidth="1"/>
    <col min="3" max="3" width="25.00390625" style="406" customWidth="1"/>
    <col min="4" max="4" width="18.375" style="3" bestFit="1" customWidth="1"/>
    <col min="5" max="16384" width="9.375" style="3" customWidth="1"/>
  </cols>
  <sheetData>
    <row r="1" spans="1:5" s="2" customFormat="1" ht="16.5" customHeight="1" thickBot="1">
      <c r="A1" s="229"/>
      <c r="B1" s="231" t="s">
        <v>681</v>
      </c>
      <c r="C1" s="576"/>
      <c r="E1" s="589" t="s">
        <v>597</v>
      </c>
    </row>
    <row r="2" spans="1:3" s="94" customFormat="1" ht="21" customHeight="1">
      <c r="A2" s="420" t="s">
        <v>61</v>
      </c>
      <c r="B2" s="365" t="s">
        <v>584</v>
      </c>
      <c r="C2" s="367" t="s">
        <v>54</v>
      </c>
    </row>
    <row r="3" spans="1:3" s="94" customFormat="1" ht="15.75" thickBot="1">
      <c r="A3" s="232" t="s">
        <v>199</v>
      </c>
      <c r="B3" s="366" t="s">
        <v>428</v>
      </c>
      <c r="C3" s="504" t="s">
        <v>60</v>
      </c>
    </row>
    <row r="4" spans="1:3" s="95" customFormat="1" ht="15.75" customHeight="1" thickBot="1">
      <c r="A4" s="233"/>
      <c r="B4" s="233"/>
      <c r="C4" s="234" t="str">
        <f>'9.1.1. sz. mell '!C4</f>
        <v>Forintban!</v>
      </c>
    </row>
    <row r="5" spans="1:3" ht="13.5" thickBot="1">
      <c r="A5" s="421" t="s">
        <v>201</v>
      </c>
      <c r="B5" s="235" t="s">
        <v>563</v>
      </c>
      <c r="C5" s="368" t="s">
        <v>55</v>
      </c>
    </row>
    <row r="6" spans="1:3" s="68" customFormat="1" ht="12.75" customHeight="1" thickBot="1">
      <c r="A6" s="198"/>
      <c r="B6" s="199" t="s">
        <v>491</v>
      </c>
      <c r="C6" s="200" t="s">
        <v>492</v>
      </c>
    </row>
    <row r="7" spans="1:3" s="68" customFormat="1" ht="15.75" customHeight="1" thickBot="1">
      <c r="A7" s="237"/>
      <c r="B7" s="238" t="s">
        <v>56</v>
      </c>
      <c r="C7" s="369"/>
    </row>
    <row r="8" spans="1:3" s="68" customFormat="1" ht="12" customHeight="1" thickBot="1">
      <c r="A8" s="32" t="s">
        <v>19</v>
      </c>
      <c r="B8" s="21" t="s">
        <v>249</v>
      </c>
      <c r="C8" s="304">
        <f>+C9+C10+C11+C12+C13+C14</f>
        <v>0</v>
      </c>
    </row>
    <row r="9" spans="1:3" s="96" customFormat="1" ht="12" customHeight="1">
      <c r="A9" s="449" t="s">
        <v>98</v>
      </c>
      <c r="B9" s="430" t="s">
        <v>250</v>
      </c>
      <c r="C9" s="307"/>
    </row>
    <row r="10" spans="1:3" s="97" customFormat="1" ht="12" customHeight="1">
      <c r="A10" s="450" t="s">
        <v>99</v>
      </c>
      <c r="B10" s="431" t="s">
        <v>251</v>
      </c>
      <c r="C10" s="306"/>
    </row>
    <row r="11" spans="1:3" s="97" customFormat="1" ht="12" customHeight="1">
      <c r="A11" s="450" t="s">
        <v>100</v>
      </c>
      <c r="B11" s="431" t="s">
        <v>550</v>
      </c>
      <c r="C11" s="306"/>
    </row>
    <row r="12" spans="1:3" s="97" customFormat="1" ht="12" customHeight="1">
      <c r="A12" s="450" t="s">
        <v>101</v>
      </c>
      <c r="B12" s="431" t="s">
        <v>253</v>
      </c>
      <c r="C12" s="306"/>
    </row>
    <row r="13" spans="1:3" s="97" customFormat="1" ht="12" customHeight="1">
      <c r="A13" s="450" t="s">
        <v>144</v>
      </c>
      <c r="B13" s="431" t="s">
        <v>504</v>
      </c>
      <c r="C13" s="306"/>
    </row>
    <row r="14" spans="1:3" s="96" customFormat="1" ht="12" customHeight="1" thickBot="1">
      <c r="A14" s="451" t="s">
        <v>102</v>
      </c>
      <c r="B14" s="432" t="s">
        <v>431</v>
      </c>
      <c r="C14" s="306"/>
    </row>
    <row r="15" spans="1:3" s="96" customFormat="1" ht="12" customHeight="1" thickBot="1">
      <c r="A15" s="32" t="s">
        <v>20</v>
      </c>
      <c r="B15" s="299" t="s">
        <v>254</v>
      </c>
      <c r="C15" s="304">
        <f>+C16+C17+C18+C19+C20</f>
        <v>0</v>
      </c>
    </row>
    <row r="16" spans="1:3" s="96" customFormat="1" ht="12" customHeight="1">
      <c r="A16" s="449" t="s">
        <v>104</v>
      </c>
      <c r="B16" s="430" t="s">
        <v>255</v>
      </c>
      <c r="C16" s="307"/>
    </row>
    <row r="17" spans="1:3" s="96" customFormat="1" ht="12" customHeight="1">
      <c r="A17" s="450" t="s">
        <v>105</v>
      </c>
      <c r="B17" s="431" t="s">
        <v>256</v>
      </c>
      <c r="C17" s="306"/>
    </row>
    <row r="18" spans="1:3" s="96" customFormat="1" ht="12" customHeight="1">
      <c r="A18" s="450" t="s">
        <v>106</v>
      </c>
      <c r="B18" s="431" t="s">
        <v>420</v>
      </c>
      <c r="C18" s="306"/>
    </row>
    <row r="19" spans="1:3" s="96" customFormat="1" ht="12" customHeight="1">
      <c r="A19" s="450" t="s">
        <v>107</v>
      </c>
      <c r="B19" s="431" t="s">
        <v>421</v>
      </c>
      <c r="C19" s="306"/>
    </row>
    <row r="20" spans="1:3" s="96" customFormat="1" ht="12" customHeight="1">
      <c r="A20" s="450" t="s">
        <v>108</v>
      </c>
      <c r="B20" s="431" t="s">
        <v>257</v>
      </c>
      <c r="C20" s="306"/>
    </row>
    <row r="21" spans="1:3" s="97" customFormat="1" ht="12" customHeight="1" thickBot="1">
      <c r="A21" s="451" t="s">
        <v>117</v>
      </c>
      <c r="B21" s="432" t="s">
        <v>258</v>
      </c>
      <c r="C21" s="308"/>
    </row>
    <row r="22" spans="1:3" s="97" customFormat="1" ht="12" customHeight="1" thickBot="1">
      <c r="A22" s="32" t="s">
        <v>21</v>
      </c>
      <c r="B22" s="21" t="s">
        <v>259</v>
      </c>
      <c r="C22" s="304">
        <f>+C23+C24+C25+C26+C27</f>
        <v>0</v>
      </c>
    </row>
    <row r="23" spans="1:3" s="97" customFormat="1" ht="12" customHeight="1">
      <c r="A23" s="449" t="s">
        <v>87</v>
      </c>
      <c r="B23" s="430" t="s">
        <v>260</v>
      </c>
      <c r="C23" s="307"/>
    </row>
    <row r="24" spans="1:3" s="96" customFormat="1" ht="12" customHeight="1">
      <c r="A24" s="450" t="s">
        <v>88</v>
      </c>
      <c r="B24" s="431" t="s">
        <v>261</v>
      </c>
      <c r="C24" s="306"/>
    </row>
    <row r="25" spans="1:3" s="97" customFormat="1" ht="12" customHeight="1">
      <c r="A25" s="450" t="s">
        <v>89</v>
      </c>
      <c r="B25" s="431" t="s">
        <v>422</v>
      </c>
      <c r="C25" s="306"/>
    </row>
    <row r="26" spans="1:3" s="97" customFormat="1" ht="12" customHeight="1">
      <c r="A26" s="450" t="s">
        <v>90</v>
      </c>
      <c r="B26" s="431" t="s">
        <v>423</v>
      </c>
      <c r="C26" s="306"/>
    </row>
    <row r="27" spans="1:3" s="97" customFormat="1" ht="12" customHeight="1">
      <c r="A27" s="450" t="s">
        <v>167</v>
      </c>
      <c r="B27" s="431" t="s">
        <v>262</v>
      </c>
      <c r="C27" s="306"/>
    </row>
    <row r="28" spans="1:3" s="97" customFormat="1" ht="12" customHeight="1" thickBot="1">
      <c r="A28" s="451" t="s">
        <v>168</v>
      </c>
      <c r="B28" s="432" t="s">
        <v>263</v>
      </c>
      <c r="C28" s="308"/>
    </row>
    <row r="29" spans="1:3" s="97" customFormat="1" ht="12" customHeight="1" thickBot="1">
      <c r="A29" s="32" t="s">
        <v>169</v>
      </c>
      <c r="B29" s="21" t="s">
        <v>264</v>
      </c>
      <c r="C29" s="310">
        <f>SUM(C30:C36)</f>
        <v>0</v>
      </c>
    </row>
    <row r="30" spans="1:3" s="97" customFormat="1" ht="12" customHeight="1">
      <c r="A30" s="449" t="s">
        <v>265</v>
      </c>
      <c r="B30" s="430" t="s">
        <v>555</v>
      </c>
      <c r="C30" s="307"/>
    </row>
    <row r="31" spans="1:3" s="97" customFormat="1" ht="12" customHeight="1">
      <c r="A31" s="450" t="s">
        <v>266</v>
      </c>
      <c r="B31" s="431" t="s">
        <v>556</v>
      </c>
      <c r="C31" s="306"/>
    </row>
    <row r="32" spans="1:3" s="97" customFormat="1" ht="12" customHeight="1">
      <c r="A32" s="450" t="s">
        <v>267</v>
      </c>
      <c r="B32" s="431" t="s">
        <v>557</v>
      </c>
      <c r="C32" s="306"/>
    </row>
    <row r="33" spans="1:3" s="97" customFormat="1" ht="12" customHeight="1">
      <c r="A33" s="450" t="s">
        <v>268</v>
      </c>
      <c r="B33" s="431" t="s">
        <v>558</v>
      </c>
      <c r="C33" s="306"/>
    </row>
    <row r="34" spans="1:3" s="97" customFormat="1" ht="12" customHeight="1">
      <c r="A34" s="450" t="s">
        <v>552</v>
      </c>
      <c r="B34" s="431" t="s">
        <v>269</v>
      </c>
      <c r="C34" s="306"/>
    </row>
    <row r="35" spans="1:3" s="97" customFormat="1" ht="12" customHeight="1">
      <c r="A35" s="450" t="s">
        <v>553</v>
      </c>
      <c r="B35" s="431" t="s">
        <v>270</v>
      </c>
      <c r="C35" s="306"/>
    </row>
    <row r="36" spans="1:3" s="97" customFormat="1" ht="12" customHeight="1" thickBot="1">
      <c r="A36" s="451" t="s">
        <v>554</v>
      </c>
      <c r="B36" s="432" t="s">
        <v>271</v>
      </c>
      <c r="C36" s="308"/>
    </row>
    <row r="37" spans="1:3" s="97" customFormat="1" ht="12" customHeight="1" thickBot="1">
      <c r="A37" s="32" t="s">
        <v>23</v>
      </c>
      <c r="B37" s="21" t="s">
        <v>432</v>
      </c>
      <c r="C37" s="304">
        <f>SUM(C38:C48)</f>
        <v>0</v>
      </c>
    </row>
    <row r="38" spans="1:3" s="97" customFormat="1" ht="12" customHeight="1">
      <c r="A38" s="449" t="s">
        <v>91</v>
      </c>
      <c r="B38" s="430" t="s">
        <v>274</v>
      </c>
      <c r="C38" s="307"/>
    </row>
    <row r="39" spans="1:3" s="97" customFormat="1" ht="12" customHeight="1">
      <c r="A39" s="450" t="s">
        <v>92</v>
      </c>
      <c r="B39" s="431" t="s">
        <v>275</v>
      </c>
      <c r="C39" s="306"/>
    </row>
    <row r="40" spans="1:3" s="97" customFormat="1" ht="12" customHeight="1">
      <c r="A40" s="450" t="s">
        <v>93</v>
      </c>
      <c r="B40" s="431" t="s">
        <v>276</v>
      </c>
      <c r="C40" s="306"/>
    </row>
    <row r="41" spans="1:3" s="97" customFormat="1" ht="12" customHeight="1">
      <c r="A41" s="450" t="s">
        <v>171</v>
      </c>
      <c r="B41" s="431" t="s">
        <v>277</v>
      </c>
      <c r="C41" s="306"/>
    </row>
    <row r="42" spans="1:3" s="97" customFormat="1" ht="12" customHeight="1">
      <c r="A42" s="450" t="s">
        <v>172</v>
      </c>
      <c r="B42" s="431" t="s">
        <v>278</v>
      </c>
      <c r="C42" s="306"/>
    </row>
    <row r="43" spans="1:3" s="97" customFormat="1" ht="12" customHeight="1">
      <c r="A43" s="450" t="s">
        <v>173</v>
      </c>
      <c r="B43" s="431" t="s">
        <v>279</v>
      </c>
      <c r="C43" s="306"/>
    </row>
    <row r="44" spans="1:3" s="97" customFormat="1" ht="12" customHeight="1">
      <c r="A44" s="450" t="s">
        <v>174</v>
      </c>
      <c r="B44" s="431" t="s">
        <v>280</v>
      </c>
      <c r="C44" s="306"/>
    </row>
    <row r="45" spans="1:3" s="97" customFormat="1" ht="12" customHeight="1">
      <c r="A45" s="450" t="s">
        <v>175</v>
      </c>
      <c r="B45" s="431" t="s">
        <v>561</v>
      </c>
      <c r="C45" s="306"/>
    </row>
    <row r="46" spans="1:3" s="97" customFormat="1" ht="12" customHeight="1">
      <c r="A46" s="450" t="s">
        <v>272</v>
      </c>
      <c r="B46" s="431" t="s">
        <v>282</v>
      </c>
      <c r="C46" s="309"/>
    </row>
    <row r="47" spans="1:3" s="97" customFormat="1" ht="12" customHeight="1">
      <c r="A47" s="451" t="s">
        <v>273</v>
      </c>
      <c r="B47" s="432" t="s">
        <v>434</v>
      </c>
      <c r="C47" s="417"/>
    </row>
    <row r="48" spans="1:3" s="97" customFormat="1" ht="12" customHeight="1" thickBot="1">
      <c r="A48" s="451" t="s">
        <v>433</v>
      </c>
      <c r="B48" s="432" t="s">
        <v>283</v>
      </c>
      <c r="C48" s="417"/>
    </row>
    <row r="49" spans="1:3" s="97" customFormat="1" ht="12" customHeight="1" thickBot="1">
      <c r="A49" s="32" t="s">
        <v>24</v>
      </c>
      <c r="B49" s="21" t="s">
        <v>284</v>
      </c>
      <c r="C49" s="304">
        <f>SUM(C50:C54)</f>
        <v>0</v>
      </c>
    </row>
    <row r="50" spans="1:3" s="97" customFormat="1" ht="12" customHeight="1">
      <c r="A50" s="449" t="s">
        <v>94</v>
      </c>
      <c r="B50" s="430" t="s">
        <v>288</v>
      </c>
      <c r="C50" s="474"/>
    </row>
    <row r="51" spans="1:3" s="97" customFormat="1" ht="12" customHeight="1">
      <c r="A51" s="450" t="s">
        <v>95</v>
      </c>
      <c r="B51" s="431" t="s">
        <v>289</v>
      </c>
      <c r="C51" s="309"/>
    </row>
    <row r="52" spans="1:3" s="97" customFormat="1" ht="12" customHeight="1">
      <c r="A52" s="450" t="s">
        <v>285</v>
      </c>
      <c r="B52" s="431" t="s">
        <v>290</v>
      </c>
      <c r="C52" s="309"/>
    </row>
    <row r="53" spans="1:3" s="97" customFormat="1" ht="12" customHeight="1">
      <c r="A53" s="450" t="s">
        <v>286</v>
      </c>
      <c r="B53" s="431" t="s">
        <v>291</v>
      </c>
      <c r="C53" s="309"/>
    </row>
    <row r="54" spans="1:3" s="97" customFormat="1" ht="12" customHeight="1" thickBot="1">
      <c r="A54" s="451" t="s">
        <v>287</v>
      </c>
      <c r="B54" s="432" t="s">
        <v>292</v>
      </c>
      <c r="C54" s="417"/>
    </row>
    <row r="55" spans="1:3" s="97" customFormat="1" ht="12" customHeight="1" thickBot="1">
      <c r="A55" s="32" t="s">
        <v>176</v>
      </c>
      <c r="B55" s="21" t="s">
        <v>293</v>
      </c>
      <c r="C55" s="304">
        <f>SUM(C56:C58)</f>
        <v>0</v>
      </c>
    </row>
    <row r="56" spans="1:3" s="97" customFormat="1" ht="12" customHeight="1">
      <c r="A56" s="449" t="s">
        <v>96</v>
      </c>
      <c r="B56" s="430" t="s">
        <v>294</v>
      </c>
      <c r="C56" s="307"/>
    </row>
    <row r="57" spans="1:3" s="97" customFormat="1" ht="12" customHeight="1">
      <c r="A57" s="450" t="s">
        <v>97</v>
      </c>
      <c r="B57" s="431" t="s">
        <v>424</v>
      </c>
      <c r="C57" s="306"/>
    </row>
    <row r="58" spans="1:3" s="97" customFormat="1" ht="12" customHeight="1">
      <c r="A58" s="450" t="s">
        <v>297</v>
      </c>
      <c r="B58" s="431" t="s">
        <v>295</v>
      </c>
      <c r="C58" s="306"/>
    </row>
    <row r="59" spans="1:3" s="97" customFormat="1" ht="12" customHeight="1" thickBot="1">
      <c r="A59" s="451" t="s">
        <v>298</v>
      </c>
      <c r="B59" s="432" t="s">
        <v>296</v>
      </c>
      <c r="C59" s="308"/>
    </row>
    <row r="60" spans="1:3" s="97" customFormat="1" ht="12" customHeight="1" thickBot="1">
      <c r="A60" s="32" t="s">
        <v>26</v>
      </c>
      <c r="B60" s="299" t="s">
        <v>299</v>
      </c>
      <c r="C60" s="304">
        <f>SUM(C61:C63)</f>
        <v>0</v>
      </c>
    </row>
    <row r="61" spans="1:3" s="97" customFormat="1" ht="12" customHeight="1">
      <c r="A61" s="449" t="s">
        <v>177</v>
      </c>
      <c r="B61" s="430" t="s">
        <v>301</v>
      </c>
      <c r="C61" s="309"/>
    </row>
    <row r="62" spans="1:3" s="97" customFormat="1" ht="12" customHeight="1">
      <c r="A62" s="450" t="s">
        <v>178</v>
      </c>
      <c r="B62" s="431" t="s">
        <v>425</v>
      </c>
      <c r="C62" s="309"/>
    </row>
    <row r="63" spans="1:3" s="97" customFormat="1" ht="12" customHeight="1">
      <c r="A63" s="450" t="s">
        <v>227</v>
      </c>
      <c r="B63" s="431" t="s">
        <v>302</v>
      </c>
      <c r="C63" s="309"/>
    </row>
    <row r="64" spans="1:3" s="97" customFormat="1" ht="12" customHeight="1" thickBot="1">
      <c r="A64" s="451" t="s">
        <v>300</v>
      </c>
      <c r="B64" s="432" t="s">
        <v>303</v>
      </c>
      <c r="C64" s="309"/>
    </row>
    <row r="65" spans="1:3" s="97" customFormat="1" ht="12" customHeight="1" thickBot="1">
      <c r="A65" s="32" t="s">
        <v>27</v>
      </c>
      <c r="B65" s="21" t="s">
        <v>304</v>
      </c>
      <c r="C65" s="310">
        <f>+C8+C15+C22+C29+C37+C49+C55+C60</f>
        <v>0</v>
      </c>
    </row>
    <row r="66" spans="1:3" s="97" customFormat="1" ht="12" customHeight="1" thickBot="1">
      <c r="A66" s="452" t="s">
        <v>392</v>
      </c>
      <c r="B66" s="299" t="s">
        <v>306</v>
      </c>
      <c r="C66" s="304">
        <f>SUM(C67:C69)</f>
        <v>0</v>
      </c>
    </row>
    <row r="67" spans="1:3" s="97" customFormat="1" ht="12" customHeight="1">
      <c r="A67" s="449" t="s">
        <v>334</v>
      </c>
      <c r="B67" s="430" t="s">
        <v>307</v>
      </c>
      <c r="C67" s="309"/>
    </row>
    <row r="68" spans="1:3" s="97" customFormat="1" ht="12" customHeight="1">
      <c r="A68" s="450" t="s">
        <v>343</v>
      </c>
      <c r="B68" s="431" t="s">
        <v>308</v>
      </c>
      <c r="C68" s="309"/>
    </row>
    <row r="69" spans="1:3" s="97" customFormat="1" ht="12" customHeight="1" thickBot="1">
      <c r="A69" s="451" t="s">
        <v>344</v>
      </c>
      <c r="B69" s="433" t="s">
        <v>309</v>
      </c>
      <c r="C69" s="309"/>
    </row>
    <row r="70" spans="1:3" s="97" customFormat="1" ht="12" customHeight="1" thickBot="1">
      <c r="A70" s="452" t="s">
        <v>310</v>
      </c>
      <c r="B70" s="299" t="s">
        <v>311</v>
      </c>
      <c r="C70" s="304">
        <f>SUM(C71:C74)</f>
        <v>0</v>
      </c>
    </row>
    <row r="71" spans="1:3" s="97" customFormat="1" ht="12" customHeight="1">
      <c r="A71" s="449" t="s">
        <v>145</v>
      </c>
      <c r="B71" s="430" t="s">
        <v>312</v>
      </c>
      <c r="C71" s="309"/>
    </row>
    <row r="72" spans="1:3" s="97" customFormat="1" ht="12" customHeight="1">
      <c r="A72" s="450" t="s">
        <v>146</v>
      </c>
      <c r="B72" s="431" t="s">
        <v>572</v>
      </c>
      <c r="C72" s="309"/>
    </row>
    <row r="73" spans="1:3" s="97" customFormat="1" ht="12" customHeight="1">
      <c r="A73" s="450" t="s">
        <v>335</v>
      </c>
      <c r="B73" s="431" t="s">
        <v>313</v>
      </c>
      <c r="C73" s="309"/>
    </row>
    <row r="74" spans="1:3" s="97" customFormat="1" ht="12" customHeight="1" thickBot="1">
      <c r="A74" s="451" t="s">
        <v>336</v>
      </c>
      <c r="B74" s="301" t="s">
        <v>573</v>
      </c>
      <c r="C74" s="309"/>
    </row>
    <row r="75" spans="1:3" s="97" customFormat="1" ht="12" customHeight="1" thickBot="1">
      <c r="A75" s="452" t="s">
        <v>314</v>
      </c>
      <c r="B75" s="299" t="s">
        <v>315</v>
      </c>
      <c r="C75" s="304">
        <f>SUM(C76:C77)</f>
        <v>0</v>
      </c>
    </row>
    <row r="76" spans="1:3" s="97" customFormat="1" ht="12" customHeight="1">
      <c r="A76" s="449" t="s">
        <v>337</v>
      </c>
      <c r="B76" s="430" t="s">
        <v>316</v>
      </c>
      <c r="C76" s="309"/>
    </row>
    <row r="77" spans="1:3" s="97" customFormat="1" ht="12" customHeight="1" thickBot="1">
      <c r="A77" s="451" t="s">
        <v>338</v>
      </c>
      <c r="B77" s="432" t="s">
        <v>317</v>
      </c>
      <c r="C77" s="309"/>
    </row>
    <row r="78" spans="1:3" s="96" customFormat="1" ht="12" customHeight="1" thickBot="1">
      <c r="A78" s="452" t="s">
        <v>318</v>
      </c>
      <c r="B78" s="299" t="s">
        <v>319</v>
      </c>
      <c r="C78" s="304">
        <f>SUM(C79:C81)</f>
        <v>0</v>
      </c>
    </row>
    <row r="79" spans="1:3" s="97" customFormat="1" ht="12" customHeight="1">
      <c r="A79" s="449" t="s">
        <v>339</v>
      </c>
      <c r="B79" s="430" t="s">
        <v>320</v>
      </c>
      <c r="C79" s="309"/>
    </row>
    <row r="80" spans="1:3" s="97" customFormat="1" ht="12" customHeight="1">
      <c r="A80" s="450" t="s">
        <v>340</v>
      </c>
      <c r="B80" s="431" t="s">
        <v>321</v>
      </c>
      <c r="C80" s="309"/>
    </row>
    <row r="81" spans="1:3" s="97" customFormat="1" ht="12" customHeight="1" thickBot="1">
      <c r="A81" s="451" t="s">
        <v>341</v>
      </c>
      <c r="B81" s="432" t="s">
        <v>574</v>
      </c>
      <c r="C81" s="309"/>
    </row>
    <row r="82" spans="1:3" s="97" customFormat="1" ht="12" customHeight="1" thickBot="1">
      <c r="A82" s="452" t="s">
        <v>322</v>
      </c>
      <c r="B82" s="299" t="s">
        <v>342</v>
      </c>
      <c r="C82" s="304">
        <f>SUM(C83:C86)</f>
        <v>0</v>
      </c>
    </row>
    <row r="83" spans="1:3" s="97" customFormat="1" ht="12" customHeight="1">
      <c r="A83" s="453" t="s">
        <v>323</v>
      </c>
      <c r="B83" s="430" t="s">
        <v>324</v>
      </c>
      <c r="C83" s="309"/>
    </row>
    <row r="84" spans="1:3" s="97" customFormat="1" ht="12" customHeight="1">
      <c r="A84" s="454" t="s">
        <v>325</v>
      </c>
      <c r="B84" s="431" t="s">
        <v>326</v>
      </c>
      <c r="C84" s="309"/>
    </row>
    <row r="85" spans="1:3" s="97" customFormat="1" ht="12" customHeight="1">
      <c r="A85" s="454" t="s">
        <v>327</v>
      </c>
      <c r="B85" s="431" t="s">
        <v>328</v>
      </c>
      <c r="C85" s="309"/>
    </row>
    <row r="86" spans="1:3" s="96" customFormat="1" ht="12" customHeight="1" thickBot="1">
      <c r="A86" s="455" t="s">
        <v>329</v>
      </c>
      <c r="B86" s="432" t="s">
        <v>330</v>
      </c>
      <c r="C86" s="309"/>
    </row>
    <row r="87" spans="1:3" s="96" customFormat="1" ht="12" customHeight="1" thickBot="1">
      <c r="A87" s="452" t="s">
        <v>331</v>
      </c>
      <c r="B87" s="299" t="s">
        <v>473</v>
      </c>
      <c r="C87" s="475"/>
    </row>
    <row r="88" spans="1:3" s="96" customFormat="1" ht="12" customHeight="1" thickBot="1">
      <c r="A88" s="452" t="s">
        <v>505</v>
      </c>
      <c r="B88" s="299" t="s">
        <v>332</v>
      </c>
      <c r="C88" s="475"/>
    </row>
    <row r="89" spans="1:3" s="96" customFormat="1" ht="12" customHeight="1" thickBot="1">
      <c r="A89" s="452" t="s">
        <v>506</v>
      </c>
      <c r="B89" s="437" t="s">
        <v>476</v>
      </c>
      <c r="C89" s="310">
        <f>+C66+C70+C75+C78+C82+C88+C87</f>
        <v>0</v>
      </c>
    </row>
    <row r="90" spans="1:3" s="96" customFormat="1" ht="12" customHeight="1" thickBot="1">
      <c r="A90" s="456" t="s">
        <v>507</v>
      </c>
      <c r="B90" s="438" t="s">
        <v>508</v>
      </c>
      <c r="C90" s="310">
        <f>+C65+C89</f>
        <v>0</v>
      </c>
    </row>
    <row r="91" spans="1:3" s="97" customFormat="1" ht="15" customHeight="1" thickBot="1">
      <c r="A91" s="243"/>
      <c r="B91" s="244"/>
      <c r="C91" s="374"/>
    </row>
    <row r="92" spans="1:3" s="68" customFormat="1" ht="16.5" customHeight="1" thickBot="1">
      <c r="A92" s="247"/>
      <c r="B92" s="248" t="s">
        <v>57</v>
      </c>
      <c r="C92" s="376"/>
    </row>
    <row r="93" spans="1:3" s="98" customFormat="1" ht="12" customHeight="1" thickBot="1">
      <c r="A93" s="422" t="s">
        <v>19</v>
      </c>
      <c r="B93" s="28" t="s">
        <v>512</v>
      </c>
      <c r="C93" s="303">
        <f>+C94+C95+C96+C97+C98+C111</f>
        <v>96560608</v>
      </c>
    </row>
    <row r="94" spans="1:3" ht="12" customHeight="1">
      <c r="A94" s="457" t="s">
        <v>98</v>
      </c>
      <c r="B94" s="10" t="s">
        <v>49</v>
      </c>
      <c r="C94" s="305">
        <v>10782100</v>
      </c>
    </row>
    <row r="95" spans="1:3" ht="12" customHeight="1">
      <c r="A95" s="450" t="s">
        <v>99</v>
      </c>
      <c r="B95" s="8" t="s">
        <v>179</v>
      </c>
      <c r="C95" s="306">
        <v>2175634</v>
      </c>
    </row>
    <row r="96" spans="1:3" ht="12" customHeight="1">
      <c r="A96" s="450" t="s">
        <v>100</v>
      </c>
      <c r="B96" s="8" t="s">
        <v>136</v>
      </c>
      <c r="C96" s="308">
        <v>51265874</v>
      </c>
    </row>
    <row r="97" spans="1:4" ht="12" customHeight="1">
      <c r="A97" s="450" t="s">
        <v>101</v>
      </c>
      <c r="B97" s="11" t="s">
        <v>180</v>
      </c>
      <c r="C97" s="308">
        <v>22437000</v>
      </c>
      <c r="D97" s="587"/>
    </row>
    <row r="98" spans="1:3" ht="12" customHeight="1">
      <c r="A98" s="450" t="s">
        <v>112</v>
      </c>
      <c r="B98" s="19" t="s">
        <v>181</v>
      </c>
      <c r="C98" s="308">
        <v>9900000</v>
      </c>
    </row>
    <row r="99" spans="1:3" ht="12" customHeight="1">
      <c r="A99" s="450" t="s">
        <v>102</v>
      </c>
      <c r="B99" s="8" t="s">
        <v>509</v>
      </c>
      <c r="C99" s="308"/>
    </row>
    <row r="100" spans="1:3" ht="12" customHeight="1">
      <c r="A100" s="450" t="s">
        <v>103</v>
      </c>
      <c r="B100" s="143" t="s">
        <v>439</v>
      </c>
      <c r="C100" s="308"/>
    </row>
    <row r="101" spans="1:3" ht="12" customHeight="1">
      <c r="A101" s="450" t="s">
        <v>113</v>
      </c>
      <c r="B101" s="143" t="s">
        <v>438</v>
      </c>
      <c r="C101" s="308">
        <v>2000000</v>
      </c>
    </row>
    <row r="102" spans="1:3" ht="12" customHeight="1">
      <c r="A102" s="450" t="s">
        <v>114</v>
      </c>
      <c r="B102" s="143" t="s">
        <v>348</v>
      </c>
      <c r="C102" s="308"/>
    </row>
    <row r="103" spans="1:3" ht="12" customHeight="1">
      <c r="A103" s="450" t="s">
        <v>115</v>
      </c>
      <c r="B103" s="144" t="s">
        <v>349</v>
      </c>
      <c r="C103" s="308"/>
    </row>
    <row r="104" spans="1:3" ht="12" customHeight="1">
      <c r="A104" s="450" t="s">
        <v>116</v>
      </c>
      <c r="B104" s="144" t="s">
        <v>350</v>
      </c>
      <c r="C104" s="308"/>
    </row>
    <row r="105" spans="1:3" ht="12" customHeight="1">
      <c r="A105" s="450" t="s">
        <v>118</v>
      </c>
      <c r="B105" s="143" t="s">
        <v>351</v>
      </c>
      <c r="C105" s="308"/>
    </row>
    <row r="106" spans="1:3" ht="12" customHeight="1">
      <c r="A106" s="450" t="s">
        <v>182</v>
      </c>
      <c r="B106" s="143" t="s">
        <v>352</v>
      </c>
      <c r="C106" s="308"/>
    </row>
    <row r="107" spans="1:3" ht="12" customHeight="1">
      <c r="A107" s="450" t="s">
        <v>346</v>
      </c>
      <c r="B107" s="144" t="s">
        <v>353</v>
      </c>
      <c r="C107" s="308"/>
    </row>
    <row r="108" spans="1:3" ht="12" customHeight="1">
      <c r="A108" s="458" t="s">
        <v>347</v>
      </c>
      <c r="B108" s="145" t="s">
        <v>354</v>
      </c>
      <c r="C108" s="308"/>
    </row>
    <row r="109" spans="1:3" ht="12" customHeight="1">
      <c r="A109" s="450" t="s">
        <v>436</v>
      </c>
      <c r="B109" s="145" t="s">
        <v>355</v>
      </c>
      <c r="C109" s="308"/>
    </row>
    <row r="110" spans="1:3" ht="12" customHeight="1">
      <c r="A110" s="450" t="s">
        <v>437</v>
      </c>
      <c r="B110" s="144" t="s">
        <v>356</v>
      </c>
      <c r="C110" s="306">
        <v>7900000</v>
      </c>
    </row>
    <row r="111" spans="1:3" ht="12" customHeight="1">
      <c r="A111" s="450" t="s">
        <v>441</v>
      </c>
      <c r="B111" s="11" t="s">
        <v>50</v>
      </c>
      <c r="C111" s="306"/>
    </row>
    <row r="112" spans="1:3" ht="12" customHeight="1">
      <c r="A112" s="451" t="s">
        <v>442</v>
      </c>
      <c r="B112" s="8" t="s">
        <v>510</v>
      </c>
      <c r="C112" s="308"/>
    </row>
    <row r="113" spans="1:3" ht="12" customHeight="1" thickBot="1">
      <c r="A113" s="459" t="s">
        <v>443</v>
      </c>
      <c r="B113" s="146" t="s">
        <v>511</v>
      </c>
      <c r="C113" s="312"/>
    </row>
    <row r="114" spans="1:3" ht="12" customHeight="1" thickBot="1">
      <c r="A114" s="32" t="s">
        <v>20</v>
      </c>
      <c r="B114" s="27" t="s">
        <v>357</v>
      </c>
      <c r="C114" s="304">
        <f>+C115+C117+C119</f>
        <v>372439645</v>
      </c>
    </row>
    <row r="115" spans="1:3" ht="12" customHeight="1">
      <c r="A115" s="449" t="s">
        <v>104</v>
      </c>
      <c r="B115" s="8" t="s">
        <v>226</v>
      </c>
      <c r="C115" s="307">
        <v>3618390</v>
      </c>
    </row>
    <row r="116" spans="1:3" ht="12" customHeight="1">
      <c r="A116" s="449" t="s">
        <v>105</v>
      </c>
      <c r="B116" s="12" t="s">
        <v>361</v>
      </c>
      <c r="C116" s="307"/>
    </row>
    <row r="117" spans="1:3" ht="12" customHeight="1">
      <c r="A117" s="449" t="s">
        <v>106</v>
      </c>
      <c r="B117" s="12" t="s">
        <v>183</v>
      </c>
      <c r="C117" s="306">
        <v>368821255</v>
      </c>
    </row>
    <row r="118" spans="1:3" ht="12" customHeight="1">
      <c r="A118" s="449" t="s">
        <v>107</v>
      </c>
      <c r="B118" s="12" t="s">
        <v>362</v>
      </c>
      <c r="C118" s="272">
        <v>168349019</v>
      </c>
    </row>
    <row r="119" spans="1:3" ht="12" customHeight="1">
      <c r="A119" s="449" t="s">
        <v>108</v>
      </c>
      <c r="B119" s="301" t="s">
        <v>228</v>
      </c>
      <c r="C119" s="272"/>
    </row>
    <row r="120" spans="1:3" ht="12" customHeight="1">
      <c r="A120" s="449" t="s">
        <v>117</v>
      </c>
      <c r="B120" s="300" t="s">
        <v>426</v>
      </c>
      <c r="C120" s="272"/>
    </row>
    <row r="121" spans="1:3" ht="12" customHeight="1">
      <c r="A121" s="449" t="s">
        <v>119</v>
      </c>
      <c r="B121" s="426" t="s">
        <v>367</v>
      </c>
      <c r="C121" s="272"/>
    </row>
    <row r="122" spans="1:3" ht="12" customHeight="1">
      <c r="A122" s="449" t="s">
        <v>184</v>
      </c>
      <c r="B122" s="144" t="s">
        <v>350</v>
      </c>
      <c r="C122" s="272"/>
    </row>
    <row r="123" spans="1:3" ht="12" customHeight="1">
      <c r="A123" s="449" t="s">
        <v>185</v>
      </c>
      <c r="B123" s="144" t="s">
        <v>366</v>
      </c>
      <c r="C123" s="272"/>
    </row>
    <row r="124" spans="1:3" ht="12" customHeight="1">
      <c r="A124" s="449" t="s">
        <v>186</v>
      </c>
      <c r="B124" s="144" t="s">
        <v>365</v>
      </c>
      <c r="C124" s="272"/>
    </row>
    <row r="125" spans="1:3" ht="12" customHeight="1">
      <c r="A125" s="449" t="s">
        <v>358</v>
      </c>
      <c r="B125" s="144" t="s">
        <v>353</v>
      </c>
      <c r="C125" s="272"/>
    </row>
    <row r="126" spans="1:3" ht="12" customHeight="1">
      <c r="A126" s="449" t="s">
        <v>359</v>
      </c>
      <c r="B126" s="144" t="s">
        <v>364</v>
      </c>
      <c r="C126" s="272"/>
    </row>
    <row r="127" spans="1:3" ht="12" customHeight="1" thickBot="1">
      <c r="A127" s="458" t="s">
        <v>360</v>
      </c>
      <c r="B127" s="144" t="s">
        <v>363</v>
      </c>
      <c r="C127" s="274"/>
    </row>
    <row r="128" spans="1:3" ht="12" customHeight="1" thickBot="1">
      <c r="A128" s="32" t="s">
        <v>21</v>
      </c>
      <c r="B128" s="124" t="s">
        <v>446</v>
      </c>
      <c r="C128" s="304">
        <f>+C93+C114</f>
        <v>469000253</v>
      </c>
    </row>
    <row r="129" spans="1:3" ht="12" customHeight="1" thickBot="1">
      <c r="A129" s="32" t="s">
        <v>22</v>
      </c>
      <c r="B129" s="124" t="s">
        <v>447</v>
      </c>
      <c r="C129" s="304">
        <f>+C130+C131+C132</f>
        <v>0</v>
      </c>
    </row>
    <row r="130" spans="1:3" s="98" customFormat="1" ht="12" customHeight="1">
      <c r="A130" s="449" t="s">
        <v>265</v>
      </c>
      <c r="B130" s="9" t="s">
        <v>515</v>
      </c>
      <c r="C130" s="272"/>
    </row>
    <row r="131" spans="1:3" ht="12" customHeight="1">
      <c r="A131" s="449" t="s">
        <v>266</v>
      </c>
      <c r="B131" s="9" t="s">
        <v>455</v>
      </c>
      <c r="C131" s="272"/>
    </row>
    <row r="132" spans="1:3" ht="12" customHeight="1" thickBot="1">
      <c r="A132" s="458" t="s">
        <v>267</v>
      </c>
      <c r="B132" s="7" t="s">
        <v>514</v>
      </c>
      <c r="C132" s="272"/>
    </row>
    <row r="133" spans="1:3" ht="12" customHeight="1" thickBot="1">
      <c r="A133" s="32" t="s">
        <v>23</v>
      </c>
      <c r="B133" s="124" t="s">
        <v>448</v>
      </c>
      <c r="C133" s="304">
        <f>+C134+C135+C136+C137+C138+C139</f>
        <v>0</v>
      </c>
    </row>
    <row r="134" spans="1:3" ht="12" customHeight="1">
      <c r="A134" s="449" t="s">
        <v>91</v>
      </c>
      <c r="B134" s="9" t="s">
        <v>457</v>
      </c>
      <c r="C134" s="272"/>
    </row>
    <row r="135" spans="1:3" ht="12" customHeight="1">
      <c r="A135" s="449" t="s">
        <v>92</v>
      </c>
      <c r="B135" s="9" t="s">
        <v>449</v>
      </c>
      <c r="C135" s="272"/>
    </row>
    <row r="136" spans="1:3" ht="12" customHeight="1">
      <c r="A136" s="449" t="s">
        <v>93</v>
      </c>
      <c r="B136" s="9" t="s">
        <v>450</v>
      </c>
      <c r="C136" s="272"/>
    </row>
    <row r="137" spans="1:3" ht="12" customHeight="1">
      <c r="A137" s="449" t="s">
        <v>171</v>
      </c>
      <c r="B137" s="9" t="s">
        <v>513</v>
      </c>
      <c r="C137" s="272"/>
    </row>
    <row r="138" spans="1:3" ht="12" customHeight="1">
      <c r="A138" s="449" t="s">
        <v>172</v>
      </c>
      <c r="B138" s="9" t="s">
        <v>452</v>
      </c>
      <c r="C138" s="272"/>
    </row>
    <row r="139" spans="1:3" s="98" customFormat="1" ht="12" customHeight="1" thickBot="1">
      <c r="A139" s="458" t="s">
        <v>173</v>
      </c>
      <c r="B139" s="7" t="s">
        <v>453</v>
      </c>
      <c r="C139" s="272"/>
    </row>
    <row r="140" spans="1:11" ht="12" customHeight="1" thickBot="1">
      <c r="A140" s="32" t="s">
        <v>24</v>
      </c>
      <c r="B140" s="124" t="s">
        <v>541</v>
      </c>
      <c r="C140" s="310">
        <f>+C141+C142+C144+C145+C143</f>
        <v>0</v>
      </c>
      <c r="K140" s="254"/>
    </row>
    <row r="141" spans="1:3" ht="12.75">
      <c r="A141" s="449" t="s">
        <v>94</v>
      </c>
      <c r="B141" s="9" t="s">
        <v>368</v>
      </c>
      <c r="C141" s="272"/>
    </row>
    <row r="142" spans="1:3" ht="12" customHeight="1">
      <c r="A142" s="449" t="s">
        <v>95</v>
      </c>
      <c r="B142" s="9" t="s">
        <v>369</v>
      </c>
      <c r="C142" s="272"/>
    </row>
    <row r="143" spans="1:3" s="98" customFormat="1" ht="12" customHeight="1">
      <c r="A143" s="449" t="s">
        <v>285</v>
      </c>
      <c r="B143" s="9" t="s">
        <v>540</v>
      </c>
      <c r="C143" s="272"/>
    </row>
    <row r="144" spans="1:3" s="98" customFormat="1" ht="12" customHeight="1">
      <c r="A144" s="449" t="s">
        <v>286</v>
      </c>
      <c r="B144" s="9" t="s">
        <v>462</v>
      </c>
      <c r="C144" s="272"/>
    </row>
    <row r="145" spans="1:3" s="98" customFormat="1" ht="12" customHeight="1" thickBot="1">
      <c r="A145" s="458" t="s">
        <v>287</v>
      </c>
      <c r="B145" s="7" t="s">
        <v>388</v>
      </c>
      <c r="C145" s="272"/>
    </row>
    <row r="146" spans="1:3" s="98" customFormat="1" ht="12" customHeight="1" thickBot="1">
      <c r="A146" s="32" t="s">
        <v>25</v>
      </c>
      <c r="B146" s="124" t="s">
        <v>463</v>
      </c>
      <c r="C146" s="313">
        <f>+C147+C148+C149+C150+C151</f>
        <v>0</v>
      </c>
    </row>
    <row r="147" spans="1:3" s="98" customFormat="1" ht="12" customHeight="1">
      <c r="A147" s="449" t="s">
        <v>96</v>
      </c>
      <c r="B147" s="9" t="s">
        <v>458</v>
      </c>
      <c r="C147" s="272"/>
    </row>
    <row r="148" spans="1:3" s="98" customFormat="1" ht="12" customHeight="1">
      <c r="A148" s="449" t="s">
        <v>97</v>
      </c>
      <c r="B148" s="9" t="s">
        <v>465</v>
      </c>
      <c r="C148" s="272"/>
    </row>
    <row r="149" spans="1:3" s="98" customFormat="1" ht="12" customHeight="1">
      <c r="A149" s="449" t="s">
        <v>297</v>
      </c>
      <c r="B149" s="9" t="s">
        <v>460</v>
      </c>
      <c r="C149" s="272"/>
    </row>
    <row r="150" spans="1:3" ht="12.75" customHeight="1">
      <c r="A150" s="449" t="s">
        <v>298</v>
      </c>
      <c r="B150" s="9" t="s">
        <v>516</v>
      </c>
      <c r="C150" s="272"/>
    </row>
    <row r="151" spans="1:3" ht="12.75" customHeight="1" thickBot="1">
      <c r="A151" s="458" t="s">
        <v>464</v>
      </c>
      <c r="B151" s="7" t="s">
        <v>467</v>
      </c>
      <c r="C151" s="274"/>
    </row>
    <row r="152" spans="1:3" ht="12.75" customHeight="1" thickBot="1">
      <c r="A152" s="505" t="s">
        <v>26</v>
      </c>
      <c r="B152" s="124" t="s">
        <v>468</v>
      </c>
      <c r="C152" s="313"/>
    </row>
    <row r="153" spans="1:3" ht="12" customHeight="1" thickBot="1">
      <c r="A153" s="505" t="s">
        <v>27</v>
      </c>
      <c r="B153" s="124" t="s">
        <v>469</v>
      </c>
      <c r="C153" s="313"/>
    </row>
    <row r="154" spans="1:3" ht="15" customHeight="1" thickBot="1">
      <c r="A154" s="32" t="s">
        <v>28</v>
      </c>
      <c r="B154" s="124" t="s">
        <v>471</v>
      </c>
      <c r="C154" s="440">
        <f>+C129+C133+C140+C146+C152+C153</f>
        <v>0</v>
      </c>
    </row>
    <row r="155" spans="1:3" ht="13.5" thickBot="1">
      <c r="A155" s="460" t="s">
        <v>29</v>
      </c>
      <c r="B155" s="393" t="s">
        <v>470</v>
      </c>
      <c r="C155" s="440">
        <f>+C128+C154</f>
        <v>469000253</v>
      </c>
    </row>
    <row r="156" spans="1:3" ht="15" customHeight="1" thickBot="1">
      <c r="A156" s="401"/>
      <c r="B156" s="402"/>
      <c r="C156" s="403"/>
    </row>
    <row r="157" spans="1:3" ht="14.25" customHeight="1" thickBot="1">
      <c r="A157" s="252" t="s">
        <v>517</v>
      </c>
      <c r="B157" s="253"/>
      <c r="C157" s="121">
        <v>5</v>
      </c>
    </row>
    <row r="158" spans="1:3" ht="13.5" thickBot="1">
      <c r="A158" s="252" t="s">
        <v>202</v>
      </c>
      <c r="B158" s="253"/>
      <c r="C158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66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58"/>
  <sheetViews>
    <sheetView zoomScale="130" zoomScaleNormal="130" zoomScaleSheetLayoutView="85" workbookViewId="0" topLeftCell="A1">
      <selection activeCell="B1" sqref="B1"/>
    </sheetView>
  </sheetViews>
  <sheetFormatPr defaultColWidth="9.375" defaultRowHeight="12.75"/>
  <cols>
    <col min="1" max="1" width="19.50390625" style="404" customWidth="1"/>
    <col min="2" max="2" width="72.00390625" style="405" customWidth="1"/>
    <col min="3" max="3" width="25.00390625" style="406" customWidth="1"/>
    <col min="4" max="16384" width="9.375" style="3" customWidth="1"/>
  </cols>
  <sheetData>
    <row r="1" spans="1:5" s="2" customFormat="1" ht="16.5" customHeight="1" thickBot="1">
      <c r="A1" s="229"/>
      <c r="B1" s="231" t="s">
        <v>682</v>
      </c>
      <c r="C1" s="576"/>
      <c r="E1" s="589" t="s">
        <v>597</v>
      </c>
    </row>
    <row r="2" spans="1:3" s="94" customFormat="1" ht="21" customHeight="1">
      <c r="A2" s="420" t="s">
        <v>61</v>
      </c>
      <c r="B2" s="365" t="s">
        <v>583</v>
      </c>
      <c r="C2" s="367" t="s">
        <v>54</v>
      </c>
    </row>
    <row r="3" spans="1:3" s="94" customFormat="1" ht="15.75" thickBot="1">
      <c r="A3" s="232" t="s">
        <v>199</v>
      </c>
      <c r="B3" s="366" t="s">
        <v>528</v>
      </c>
      <c r="C3" s="504" t="s">
        <v>429</v>
      </c>
    </row>
    <row r="4" spans="1:3" s="95" customFormat="1" ht="15.75" customHeight="1" thickBot="1">
      <c r="A4" s="233"/>
      <c r="B4" s="233"/>
      <c r="C4" s="234" t="str">
        <f>'9.1.2. sz. mell '!C4</f>
        <v>Forintban!</v>
      </c>
    </row>
    <row r="5" spans="1:3" ht="13.5" thickBot="1">
      <c r="A5" s="421" t="s">
        <v>201</v>
      </c>
      <c r="B5" s="235" t="s">
        <v>563</v>
      </c>
      <c r="C5" s="368" t="s">
        <v>55</v>
      </c>
    </row>
    <row r="6" spans="1:3" s="68" customFormat="1" ht="12.75" customHeight="1" thickBot="1">
      <c r="A6" s="198"/>
      <c r="B6" s="199" t="s">
        <v>491</v>
      </c>
      <c r="C6" s="200" t="s">
        <v>492</v>
      </c>
    </row>
    <row r="7" spans="1:3" s="68" customFormat="1" ht="15.75" customHeight="1" thickBot="1">
      <c r="A7" s="237"/>
      <c r="B7" s="238" t="s">
        <v>56</v>
      </c>
      <c r="C7" s="369"/>
    </row>
    <row r="8" spans="1:3" s="68" customFormat="1" ht="12" customHeight="1" thickBot="1">
      <c r="A8" s="32" t="s">
        <v>19</v>
      </c>
      <c r="B8" s="21" t="s">
        <v>249</v>
      </c>
      <c r="C8" s="304">
        <f>+C9+C10+C11+C12+C13+C14</f>
        <v>0</v>
      </c>
    </row>
    <row r="9" spans="1:3" s="96" customFormat="1" ht="12" customHeight="1">
      <c r="A9" s="449" t="s">
        <v>98</v>
      </c>
      <c r="B9" s="430" t="s">
        <v>250</v>
      </c>
      <c r="C9" s="307"/>
    </row>
    <row r="10" spans="1:3" s="97" customFormat="1" ht="12" customHeight="1">
      <c r="A10" s="450" t="s">
        <v>99</v>
      </c>
      <c r="B10" s="431" t="s">
        <v>251</v>
      </c>
      <c r="C10" s="306"/>
    </row>
    <row r="11" spans="1:3" s="97" customFormat="1" ht="12" customHeight="1">
      <c r="A11" s="450" t="s">
        <v>100</v>
      </c>
      <c r="B11" s="431" t="s">
        <v>550</v>
      </c>
      <c r="C11" s="306"/>
    </row>
    <row r="12" spans="1:3" s="97" customFormat="1" ht="12" customHeight="1">
      <c r="A12" s="450" t="s">
        <v>101</v>
      </c>
      <c r="B12" s="431" t="s">
        <v>253</v>
      </c>
      <c r="C12" s="306"/>
    </row>
    <row r="13" spans="1:3" s="97" customFormat="1" ht="12" customHeight="1">
      <c r="A13" s="450" t="s">
        <v>144</v>
      </c>
      <c r="B13" s="431" t="s">
        <v>504</v>
      </c>
      <c r="C13" s="306"/>
    </row>
    <row r="14" spans="1:3" s="96" customFormat="1" ht="12" customHeight="1" thickBot="1">
      <c r="A14" s="451" t="s">
        <v>102</v>
      </c>
      <c r="B14" s="432" t="s">
        <v>431</v>
      </c>
      <c r="C14" s="306"/>
    </row>
    <row r="15" spans="1:3" s="96" customFormat="1" ht="12" customHeight="1" thickBot="1">
      <c r="A15" s="32" t="s">
        <v>20</v>
      </c>
      <c r="B15" s="299" t="s">
        <v>254</v>
      </c>
      <c r="C15" s="304">
        <f>+C16+C17+C18+C19+C20</f>
        <v>0</v>
      </c>
    </row>
    <row r="16" spans="1:3" s="96" customFormat="1" ht="12" customHeight="1">
      <c r="A16" s="449" t="s">
        <v>104</v>
      </c>
      <c r="B16" s="430" t="s">
        <v>255</v>
      </c>
      <c r="C16" s="307"/>
    </row>
    <row r="17" spans="1:3" s="96" customFormat="1" ht="12" customHeight="1">
      <c r="A17" s="450" t="s">
        <v>105</v>
      </c>
      <c r="B17" s="431" t="s">
        <v>256</v>
      </c>
      <c r="C17" s="306"/>
    </row>
    <row r="18" spans="1:3" s="96" customFormat="1" ht="12" customHeight="1">
      <c r="A18" s="450" t="s">
        <v>106</v>
      </c>
      <c r="B18" s="431" t="s">
        <v>420</v>
      </c>
      <c r="C18" s="306"/>
    </row>
    <row r="19" spans="1:3" s="96" customFormat="1" ht="12" customHeight="1">
      <c r="A19" s="450" t="s">
        <v>107</v>
      </c>
      <c r="B19" s="431" t="s">
        <v>421</v>
      </c>
      <c r="C19" s="306"/>
    </row>
    <row r="20" spans="1:3" s="96" customFormat="1" ht="12" customHeight="1">
      <c r="A20" s="450" t="s">
        <v>108</v>
      </c>
      <c r="B20" s="431" t="s">
        <v>257</v>
      </c>
      <c r="C20" s="306"/>
    </row>
    <row r="21" spans="1:3" s="97" customFormat="1" ht="12" customHeight="1" thickBot="1">
      <c r="A21" s="451" t="s">
        <v>117</v>
      </c>
      <c r="B21" s="432" t="s">
        <v>258</v>
      </c>
      <c r="C21" s="308"/>
    </row>
    <row r="22" spans="1:3" s="97" customFormat="1" ht="12" customHeight="1" thickBot="1">
      <c r="A22" s="32" t="s">
        <v>21</v>
      </c>
      <c r="B22" s="21" t="s">
        <v>259</v>
      </c>
      <c r="C22" s="304">
        <f>+C23+C24+C25+C26+C27</f>
        <v>0</v>
      </c>
    </row>
    <row r="23" spans="1:3" s="97" customFormat="1" ht="12" customHeight="1">
      <c r="A23" s="449" t="s">
        <v>87</v>
      </c>
      <c r="B23" s="430" t="s">
        <v>260</v>
      </c>
      <c r="C23" s="307"/>
    </row>
    <row r="24" spans="1:3" s="96" customFormat="1" ht="12" customHeight="1">
      <c r="A24" s="450" t="s">
        <v>88</v>
      </c>
      <c r="B24" s="431" t="s">
        <v>261</v>
      </c>
      <c r="C24" s="306"/>
    </row>
    <row r="25" spans="1:3" s="97" customFormat="1" ht="12" customHeight="1">
      <c r="A25" s="450" t="s">
        <v>89</v>
      </c>
      <c r="B25" s="431" t="s">
        <v>422</v>
      </c>
      <c r="C25" s="306"/>
    </row>
    <row r="26" spans="1:3" s="97" customFormat="1" ht="12" customHeight="1">
      <c r="A26" s="450" t="s">
        <v>90</v>
      </c>
      <c r="B26" s="431" t="s">
        <v>423</v>
      </c>
      <c r="C26" s="306"/>
    </row>
    <row r="27" spans="1:3" s="97" customFormat="1" ht="12" customHeight="1">
      <c r="A27" s="450" t="s">
        <v>167</v>
      </c>
      <c r="B27" s="431" t="s">
        <v>262</v>
      </c>
      <c r="C27" s="306"/>
    </row>
    <row r="28" spans="1:3" s="97" customFormat="1" ht="12" customHeight="1" thickBot="1">
      <c r="A28" s="451" t="s">
        <v>168</v>
      </c>
      <c r="B28" s="432" t="s">
        <v>263</v>
      </c>
      <c r="C28" s="308"/>
    </row>
    <row r="29" spans="1:3" s="97" customFormat="1" ht="12" customHeight="1" thickBot="1">
      <c r="A29" s="32" t="s">
        <v>169</v>
      </c>
      <c r="B29" s="21" t="s">
        <v>264</v>
      </c>
      <c r="C29" s="310">
        <f>SUM(C30:C36)</f>
        <v>0</v>
      </c>
    </row>
    <row r="30" spans="1:3" s="97" customFormat="1" ht="12" customHeight="1">
      <c r="A30" s="449" t="s">
        <v>265</v>
      </c>
      <c r="B30" s="430" t="s">
        <v>555</v>
      </c>
      <c r="C30" s="307"/>
    </row>
    <row r="31" spans="1:3" s="97" customFormat="1" ht="12" customHeight="1">
      <c r="A31" s="450" t="s">
        <v>266</v>
      </c>
      <c r="B31" s="431" t="s">
        <v>556</v>
      </c>
      <c r="C31" s="306"/>
    </row>
    <row r="32" spans="1:3" s="97" customFormat="1" ht="12" customHeight="1">
      <c r="A32" s="450" t="s">
        <v>267</v>
      </c>
      <c r="B32" s="431" t="s">
        <v>557</v>
      </c>
      <c r="C32" s="306"/>
    </row>
    <row r="33" spans="1:3" s="97" customFormat="1" ht="12" customHeight="1">
      <c r="A33" s="450" t="s">
        <v>268</v>
      </c>
      <c r="B33" s="431" t="s">
        <v>558</v>
      </c>
      <c r="C33" s="306"/>
    </row>
    <row r="34" spans="1:3" s="97" customFormat="1" ht="12" customHeight="1">
      <c r="A34" s="450" t="s">
        <v>552</v>
      </c>
      <c r="B34" s="431" t="s">
        <v>269</v>
      </c>
      <c r="C34" s="306"/>
    </row>
    <row r="35" spans="1:3" s="97" customFormat="1" ht="12" customHeight="1">
      <c r="A35" s="450" t="s">
        <v>553</v>
      </c>
      <c r="B35" s="431" t="s">
        <v>270</v>
      </c>
      <c r="C35" s="306"/>
    </row>
    <row r="36" spans="1:3" s="97" customFormat="1" ht="12" customHeight="1" thickBot="1">
      <c r="A36" s="451" t="s">
        <v>554</v>
      </c>
      <c r="B36" s="530" t="s">
        <v>271</v>
      </c>
      <c r="C36" s="308"/>
    </row>
    <row r="37" spans="1:3" s="97" customFormat="1" ht="12" customHeight="1" thickBot="1">
      <c r="A37" s="32" t="s">
        <v>23</v>
      </c>
      <c r="B37" s="21" t="s">
        <v>432</v>
      </c>
      <c r="C37" s="304">
        <f>SUM(C38:C48)</f>
        <v>0</v>
      </c>
    </row>
    <row r="38" spans="1:3" s="97" customFormat="1" ht="12" customHeight="1">
      <c r="A38" s="449" t="s">
        <v>91</v>
      </c>
      <c r="B38" s="430" t="s">
        <v>274</v>
      </c>
      <c r="C38" s="307"/>
    </row>
    <row r="39" spans="1:3" s="97" customFormat="1" ht="12" customHeight="1">
      <c r="A39" s="450" t="s">
        <v>92</v>
      </c>
      <c r="B39" s="431" t="s">
        <v>275</v>
      </c>
      <c r="C39" s="306"/>
    </row>
    <row r="40" spans="1:3" s="97" customFormat="1" ht="12" customHeight="1">
      <c r="A40" s="450" t="s">
        <v>93</v>
      </c>
      <c r="B40" s="431" t="s">
        <v>276</v>
      </c>
      <c r="C40" s="306"/>
    </row>
    <row r="41" spans="1:3" s="97" customFormat="1" ht="12" customHeight="1">
      <c r="A41" s="450" t="s">
        <v>171</v>
      </c>
      <c r="B41" s="431" t="s">
        <v>277</v>
      </c>
      <c r="C41" s="306"/>
    </row>
    <row r="42" spans="1:3" s="97" customFormat="1" ht="12" customHeight="1">
      <c r="A42" s="450" t="s">
        <v>172</v>
      </c>
      <c r="B42" s="431" t="s">
        <v>278</v>
      </c>
      <c r="C42" s="306"/>
    </row>
    <row r="43" spans="1:3" s="97" customFormat="1" ht="12" customHeight="1">
      <c r="A43" s="450" t="s">
        <v>173</v>
      </c>
      <c r="B43" s="431" t="s">
        <v>279</v>
      </c>
      <c r="C43" s="306"/>
    </row>
    <row r="44" spans="1:3" s="97" customFormat="1" ht="12" customHeight="1">
      <c r="A44" s="450" t="s">
        <v>174</v>
      </c>
      <c r="B44" s="431" t="s">
        <v>280</v>
      </c>
      <c r="C44" s="306"/>
    </row>
    <row r="45" spans="1:3" s="97" customFormat="1" ht="12" customHeight="1">
      <c r="A45" s="450" t="s">
        <v>175</v>
      </c>
      <c r="B45" s="431" t="s">
        <v>559</v>
      </c>
      <c r="C45" s="306"/>
    </row>
    <row r="46" spans="1:3" s="97" customFormat="1" ht="12" customHeight="1">
      <c r="A46" s="450" t="s">
        <v>272</v>
      </c>
      <c r="B46" s="431" t="s">
        <v>282</v>
      </c>
      <c r="C46" s="309"/>
    </row>
    <row r="47" spans="1:3" s="97" customFormat="1" ht="12" customHeight="1">
      <c r="A47" s="451" t="s">
        <v>273</v>
      </c>
      <c r="B47" s="432" t="s">
        <v>434</v>
      </c>
      <c r="C47" s="417"/>
    </row>
    <row r="48" spans="1:3" s="97" customFormat="1" ht="12" customHeight="1" thickBot="1">
      <c r="A48" s="451" t="s">
        <v>433</v>
      </c>
      <c r="B48" s="432" t="s">
        <v>283</v>
      </c>
      <c r="C48" s="417"/>
    </row>
    <row r="49" spans="1:3" s="97" customFormat="1" ht="12" customHeight="1" thickBot="1">
      <c r="A49" s="32" t="s">
        <v>24</v>
      </c>
      <c r="B49" s="21" t="s">
        <v>284</v>
      </c>
      <c r="C49" s="304">
        <f>SUM(C50:C54)</f>
        <v>0</v>
      </c>
    </row>
    <row r="50" spans="1:3" s="97" customFormat="1" ht="12" customHeight="1">
      <c r="A50" s="449" t="s">
        <v>94</v>
      </c>
      <c r="B50" s="430" t="s">
        <v>288</v>
      </c>
      <c r="C50" s="474"/>
    </row>
    <row r="51" spans="1:3" s="97" customFormat="1" ht="12" customHeight="1">
      <c r="A51" s="450" t="s">
        <v>95</v>
      </c>
      <c r="B51" s="431" t="s">
        <v>289</v>
      </c>
      <c r="C51" s="309"/>
    </row>
    <row r="52" spans="1:3" s="97" customFormat="1" ht="12" customHeight="1">
      <c r="A52" s="450" t="s">
        <v>285</v>
      </c>
      <c r="B52" s="431" t="s">
        <v>290</v>
      </c>
      <c r="C52" s="309"/>
    </row>
    <row r="53" spans="1:3" s="97" customFormat="1" ht="12" customHeight="1">
      <c r="A53" s="450" t="s">
        <v>286</v>
      </c>
      <c r="B53" s="431" t="s">
        <v>291</v>
      </c>
      <c r="C53" s="309"/>
    </row>
    <row r="54" spans="1:3" s="97" customFormat="1" ht="12" customHeight="1" thickBot="1">
      <c r="A54" s="451" t="s">
        <v>287</v>
      </c>
      <c r="B54" s="530" t="s">
        <v>292</v>
      </c>
      <c r="C54" s="417"/>
    </row>
    <row r="55" spans="1:3" s="97" customFormat="1" ht="12" customHeight="1" thickBot="1">
      <c r="A55" s="32" t="s">
        <v>176</v>
      </c>
      <c r="B55" s="21" t="s">
        <v>293</v>
      </c>
      <c r="C55" s="304">
        <f>SUM(C56:C58)</f>
        <v>0</v>
      </c>
    </row>
    <row r="56" spans="1:3" s="97" customFormat="1" ht="12" customHeight="1">
      <c r="A56" s="449" t="s">
        <v>96</v>
      </c>
      <c r="B56" s="430" t="s">
        <v>294</v>
      </c>
      <c r="C56" s="307"/>
    </row>
    <row r="57" spans="1:3" s="97" customFormat="1" ht="12" customHeight="1">
      <c r="A57" s="450" t="s">
        <v>97</v>
      </c>
      <c r="B57" s="431" t="s">
        <v>424</v>
      </c>
      <c r="C57" s="306"/>
    </row>
    <row r="58" spans="1:3" s="97" customFormat="1" ht="12" customHeight="1">
      <c r="A58" s="450" t="s">
        <v>297</v>
      </c>
      <c r="B58" s="431" t="s">
        <v>295</v>
      </c>
      <c r="C58" s="306"/>
    </row>
    <row r="59" spans="1:3" s="97" customFormat="1" ht="12" customHeight="1" thickBot="1">
      <c r="A59" s="451" t="s">
        <v>298</v>
      </c>
      <c r="B59" s="530" t="s">
        <v>296</v>
      </c>
      <c r="C59" s="308"/>
    </row>
    <row r="60" spans="1:3" s="97" customFormat="1" ht="12" customHeight="1" thickBot="1">
      <c r="A60" s="32" t="s">
        <v>26</v>
      </c>
      <c r="B60" s="299" t="s">
        <v>299</v>
      </c>
      <c r="C60" s="304">
        <f>SUM(C61:C63)</f>
        <v>0</v>
      </c>
    </row>
    <row r="61" spans="1:3" s="97" customFormat="1" ht="12" customHeight="1">
      <c r="A61" s="449" t="s">
        <v>177</v>
      </c>
      <c r="B61" s="430" t="s">
        <v>301</v>
      </c>
      <c r="C61" s="309"/>
    </row>
    <row r="62" spans="1:3" s="97" customFormat="1" ht="12" customHeight="1">
      <c r="A62" s="450" t="s">
        <v>178</v>
      </c>
      <c r="B62" s="431" t="s">
        <v>425</v>
      </c>
      <c r="C62" s="309"/>
    </row>
    <row r="63" spans="1:3" s="97" customFormat="1" ht="12" customHeight="1">
      <c r="A63" s="450" t="s">
        <v>227</v>
      </c>
      <c r="B63" s="431" t="s">
        <v>302</v>
      </c>
      <c r="C63" s="309"/>
    </row>
    <row r="64" spans="1:3" s="97" customFormat="1" ht="12" customHeight="1" thickBot="1">
      <c r="A64" s="451" t="s">
        <v>300</v>
      </c>
      <c r="B64" s="530" t="s">
        <v>303</v>
      </c>
      <c r="C64" s="309"/>
    </row>
    <row r="65" spans="1:3" s="97" customFormat="1" ht="12" customHeight="1" thickBot="1">
      <c r="A65" s="32" t="s">
        <v>27</v>
      </c>
      <c r="B65" s="21" t="s">
        <v>304</v>
      </c>
      <c r="C65" s="310">
        <f>+C8+C15+C22+C29+C37+C49+C55+C60</f>
        <v>0</v>
      </c>
    </row>
    <row r="66" spans="1:3" s="97" customFormat="1" ht="12" customHeight="1" thickBot="1">
      <c r="A66" s="452" t="s">
        <v>392</v>
      </c>
      <c r="B66" s="299" t="s">
        <v>306</v>
      </c>
      <c r="C66" s="304">
        <f>SUM(C67:C69)</f>
        <v>0</v>
      </c>
    </row>
    <row r="67" spans="1:3" s="97" customFormat="1" ht="12" customHeight="1">
      <c r="A67" s="449" t="s">
        <v>334</v>
      </c>
      <c r="B67" s="430" t="s">
        <v>307</v>
      </c>
      <c r="C67" s="309"/>
    </row>
    <row r="68" spans="1:3" s="97" customFormat="1" ht="12" customHeight="1">
      <c r="A68" s="450" t="s">
        <v>343</v>
      </c>
      <c r="B68" s="431" t="s">
        <v>308</v>
      </c>
      <c r="C68" s="309"/>
    </row>
    <row r="69" spans="1:3" s="97" customFormat="1" ht="12" customHeight="1" thickBot="1">
      <c r="A69" s="451" t="s">
        <v>344</v>
      </c>
      <c r="B69" s="534" t="s">
        <v>309</v>
      </c>
      <c r="C69" s="309"/>
    </row>
    <row r="70" spans="1:3" s="97" customFormat="1" ht="12" customHeight="1" thickBot="1">
      <c r="A70" s="452" t="s">
        <v>310</v>
      </c>
      <c r="B70" s="299" t="s">
        <v>311</v>
      </c>
      <c r="C70" s="304">
        <f>SUM(C71:C74)</f>
        <v>0</v>
      </c>
    </row>
    <row r="71" spans="1:3" s="97" customFormat="1" ht="12" customHeight="1">
      <c r="A71" s="449" t="s">
        <v>145</v>
      </c>
      <c r="B71" s="430" t="s">
        <v>312</v>
      </c>
      <c r="C71" s="309"/>
    </row>
    <row r="72" spans="1:3" s="97" customFormat="1" ht="12" customHeight="1">
      <c r="A72" s="450" t="s">
        <v>146</v>
      </c>
      <c r="B72" s="431" t="s">
        <v>572</v>
      </c>
      <c r="C72" s="309"/>
    </row>
    <row r="73" spans="1:3" s="97" customFormat="1" ht="12" customHeight="1">
      <c r="A73" s="450" t="s">
        <v>335</v>
      </c>
      <c r="B73" s="431" t="s">
        <v>313</v>
      </c>
      <c r="C73" s="309"/>
    </row>
    <row r="74" spans="1:3" s="97" customFormat="1" ht="12" customHeight="1" thickBot="1">
      <c r="A74" s="451" t="s">
        <v>336</v>
      </c>
      <c r="B74" s="301" t="s">
        <v>573</v>
      </c>
      <c r="C74" s="309"/>
    </row>
    <row r="75" spans="1:3" s="97" customFormat="1" ht="12" customHeight="1" thickBot="1">
      <c r="A75" s="452" t="s">
        <v>314</v>
      </c>
      <c r="B75" s="299" t="s">
        <v>315</v>
      </c>
      <c r="C75" s="304">
        <f>SUM(C76:C77)</f>
        <v>0</v>
      </c>
    </row>
    <row r="76" spans="1:3" s="97" customFormat="1" ht="12" customHeight="1">
      <c r="A76" s="449" t="s">
        <v>337</v>
      </c>
      <c r="B76" s="430" t="s">
        <v>316</v>
      </c>
      <c r="C76" s="309"/>
    </row>
    <row r="77" spans="1:3" s="97" customFormat="1" ht="12" customHeight="1" thickBot="1">
      <c r="A77" s="451" t="s">
        <v>338</v>
      </c>
      <c r="B77" s="432" t="s">
        <v>317</v>
      </c>
      <c r="C77" s="309"/>
    </row>
    <row r="78" spans="1:3" s="96" customFormat="1" ht="12" customHeight="1" thickBot="1">
      <c r="A78" s="452" t="s">
        <v>318</v>
      </c>
      <c r="B78" s="299" t="s">
        <v>319</v>
      </c>
      <c r="C78" s="304">
        <f>SUM(C79:C81)</f>
        <v>0</v>
      </c>
    </row>
    <row r="79" spans="1:3" s="97" customFormat="1" ht="12" customHeight="1">
      <c r="A79" s="449" t="s">
        <v>339</v>
      </c>
      <c r="B79" s="430" t="s">
        <v>320</v>
      </c>
      <c r="C79" s="309"/>
    </row>
    <row r="80" spans="1:3" s="97" customFormat="1" ht="12" customHeight="1">
      <c r="A80" s="450" t="s">
        <v>340</v>
      </c>
      <c r="B80" s="431" t="s">
        <v>321</v>
      </c>
      <c r="C80" s="309"/>
    </row>
    <row r="81" spans="1:3" s="97" customFormat="1" ht="12" customHeight="1" thickBot="1">
      <c r="A81" s="451" t="s">
        <v>341</v>
      </c>
      <c r="B81" s="432" t="s">
        <v>574</v>
      </c>
      <c r="C81" s="309"/>
    </row>
    <row r="82" spans="1:3" s="97" customFormat="1" ht="12" customHeight="1" thickBot="1">
      <c r="A82" s="452" t="s">
        <v>322</v>
      </c>
      <c r="B82" s="299" t="s">
        <v>342</v>
      </c>
      <c r="C82" s="304">
        <f>SUM(C83:C86)</f>
        <v>0</v>
      </c>
    </row>
    <row r="83" spans="1:3" s="97" customFormat="1" ht="12" customHeight="1">
      <c r="A83" s="453" t="s">
        <v>323</v>
      </c>
      <c r="B83" s="430" t="s">
        <v>324</v>
      </c>
      <c r="C83" s="309"/>
    </row>
    <row r="84" spans="1:3" s="97" customFormat="1" ht="12" customHeight="1">
      <c r="A84" s="454" t="s">
        <v>325</v>
      </c>
      <c r="B84" s="431" t="s">
        <v>326</v>
      </c>
      <c r="C84" s="309"/>
    </row>
    <row r="85" spans="1:3" s="97" customFormat="1" ht="12" customHeight="1">
      <c r="A85" s="454" t="s">
        <v>327</v>
      </c>
      <c r="B85" s="431" t="s">
        <v>328</v>
      </c>
      <c r="C85" s="309"/>
    </row>
    <row r="86" spans="1:3" s="96" customFormat="1" ht="12" customHeight="1" thickBot="1">
      <c r="A86" s="455" t="s">
        <v>329</v>
      </c>
      <c r="B86" s="432" t="s">
        <v>330</v>
      </c>
      <c r="C86" s="309"/>
    </row>
    <row r="87" spans="1:3" s="96" customFormat="1" ht="12" customHeight="1" thickBot="1">
      <c r="A87" s="452" t="s">
        <v>331</v>
      </c>
      <c r="B87" s="299" t="s">
        <v>473</v>
      </c>
      <c r="C87" s="475"/>
    </row>
    <row r="88" spans="1:3" s="96" customFormat="1" ht="12" customHeight="1" thickBot="1">
      <c r="A88" s="452" t="s">
        <v>505</v>
      </c>
      <c r="B88" s="299" t="s">
        <v>332</v>
      </c>
      <c r="C88" s="475"/>
    </row>
    <row r="89" spans="1:3" s="96" customFormat="1" ht="12" customHeight="1" thickBot="1">
      <c r="A89" s="452" t="s">
        <v>506</v>
      </c>
      <c r="B89" s="437" t="s">
        <v>476</v>
      </c>
      <c r="C89" s="310">
        <f>+C66+C70+C75+C78+C82+C88+C87</f>
        <v>0</v>
      </c>
    </row>
    <row r="90" spans="1:3" s="96" customFormat="1" ht="12" customHeight="1" thickBot="1">
      <c r="A90" s="456" t="s">
        <v>507</v>
      </c>
      <c r="B90" s="438" t="s">
        <v>508</v>
      </c>
      <c r="C90" s="310">
        <f>+C65+C89</f>
        <v>0</v>
      </c>
    </row>
    <row r="91" spans="1:3" s="97" customFormat="1" ht="15" customHeight="1" thickBot="1">
      <c r="A91" s="243"/>
      <c r="B91" s="244"/>
      <c r="C91" s="374"/>
    </row>
    <row r="92" spans="1:3" s="68" customFormat="1" ht="16.5" customHeight="1" thickBot="1">
      <c r="A92" s="247"/>
      <c r="B92" s="248" t="s">
        <v>57</v>
      </c>
      <c r="C92" s="376"/>
    </row>
    <row r="93" spans="1:3" s="98" customFormat="1" ht="12" customHeight="1" thickBot="1">
      <c r="A93" s="422" t="s">
        <v>19</v>
      </c>
      <c r="B93" s="28" t="s">
        <v>512</v>
      </c>
      <c r="C93" s="303">
        <f>+C94+C95+C96+C97+C98+C111</f>
        <v>16195512</v>
      </c>
    </row>
    <row r="94" spans="1:3" ht="12" customHeight="1">
      <c r="A94" s="457" t="s">
        <v>98</v>
      </c>
      <c r="B94" s="10" t="s">
        <v>49</v>
      </c>
      <c r="C94" s="305">
        <v>13743192</v>
      </c>
    </row>
    <row r="95" spans="1:3" ht="12" customHeight="1">
      <c r="A95" s="450" t="s">
        <v>99</v>
      </c>
      <c r="B95" s="8" t="s">
        <v>179</v>
      </c>
      <c r="C95" s="306">
        <v>2452320</v>
      </c>
    </row>
    <row r="96" spans="1:3" ht="12" customHeight="1">
      <c r="A96" s="450" t="s">
        <v>100</v>
      </c>
      <c r="B96" s="8" t="s">
        <v>136</v>
      </c>
      <c r="C96" s="308"/>
    </row>
    <row r="97" spans="1:3" ht="12" customHeight="1">
      <c r="A97" s="450" t="s">
        <v>101</v>
      </c>
      <c r="B97" s="11" t="s">
        <v>180</v>
      </c>
      <c r="C97" s="308"/>
    </row>
    <row r="98" spans="1:3" ht="12" customHeight="1">
      <c r="A98" s="450" t="s">
        <v>112</v>
      </c>
      <c r="B98" s="19" t="s">
        <v>181</v>
      </c>
      <c r="C98" s="308"/>
    </row>
    <row r="99" spans="1:3" ht="12" customHeight="1">
      <c r="A99" s="450" t="s">
        <v>102</v>
      </c>
      <c r="B99" s="8" t="s">
        <v>509</v>
      </c>
      <c r="C99" s="308"/>
    </row>
    <row r="100" spans="1:3" ht="12" customHeight="1">
      <c r="A100" s="450" t="s">
        <v>103</v>
      </c>
      <c r="B100" s="143" t="s">
        <v>439</v>
      </c>
      <c r="C100" s="308"/>
    </row>
    <row r="101" spans="1:3" ht="12" customHeight="1">
      <c r="A101" s="450" t="s">
        <v>113</v>
      </c>
      <c r="B101" s="143" t="s">
        <v>438</v>
      </c>
      <c r="C101" s="308"/>
    </row>
    <row r="102" spans="1:3" ht="12" customHeight="1">
      <c r="A102" s="450" t="s">
        <v>114</v>
      </c>
      <c r="B102" s="143" t="s">
        <v>348</v>
      </c>
      <c r="C102" s="308"/>
    </row>
    <row r="103" spans="1:3" ht="12" customHeight="1">
      <c r="A103" s="450" t="s">
        <v>115</v>
      </c>
      <c r="B103" s="144" t="s">
        <v>349</v>
      </c>
      <c r="C103" s="308"/>
    </row>
    <row r="104" spans="1:3" ht="12" customHeight="1">
      <c r="A104" s="450" t="s">
        <v>116</v>
      </c>
      <c r="B104" s="144" t="s">
        <v>350</v>
      </c>
      <c r="C104" s="308"/>
    </row>
    <row r="105" spans="1:3" ht="12" customHeight="1">
      <c r="A105" s="450" t="s">
        <v>118</v>
      </c>
      <c r="B105" s="143" t="s">
        <v>351</v>
      </c>
      <c r="C105" s="308"/>
    </row>
    <row r="106" spans="1:3" ht="12" customHeight="1">
      <c r="A106" s="450" t="s">
        <v>182</v>
      </c>
      <c r="B106" s="143" t="s">
        <v>352</v>
      </c>
      <c r="C106" s="308"/>
    </row>
    <row r="107" spans="1:3" ht="12" customHeight="1">
      <c r="A107" s="450" t="s">
        <v>346</v>
      </c>
      <c r="B107" s="144" t="s">
        <v>353</v>
      </c>
      <c r="C107" s="308"/>
    </row>
    <row r="108" spans="1:3" ht="12" customHeight="1">
      <c r="A108" s="458" t="s">
        <v>347</v>
      </c>
      <c r="B108" s="145" t="s">
        <v>354</v>
      </c>
      <c r="C108" s="308"/>
    </row>
    <row r="109" spans="1:3" ht="12" customHeight="1">
      <c r="A109" s="450" t="s">
        <v>436</v>
      </c>
      <c r="B109" s="145" t="s">
        <v>355</v>
      </c>
      <c r="C109" s="308"/>
    </row>
    <row r="110" spans="1:3" ht="12" customHeight="1">
      <c r="A110" s="450" t="s">
        <v>437</v>
      </c>
      <c r="B110" s="144" t="s">
        <v>356</v>
      </c>
      <c r="C110" s="306"/>
    </row>
    <row r="111" spans="1:3" ht="12" customHeight="1">
      <c r="A111" s="450" t="s">
        <v>441</v>
      </c>
      <c r="B111" s="11" t="s">
        <v>50</v>
      </c>
      <c r="C111" s="306"/>
    </row>
    <row r="112" spans="1:3" ht="12" customHeight="1">
      <c r="A112" s="451" t="s">
        <v>442</v>
      </c>
      <c r="B112" s="8" t="s">
        <v>510</v>
      </c>
      <c r="C112" s="308"/>
    </row>
    <row r="113" spans="1:3" ht="12" customHeight="1" thickBot="1">
      <c r="A113" s="459" t="s">
        <v>443</v>
      </c>
      <c r="B113" s="146" t="s">
        <v>511</v>
      </c>
      <c r="C113" s="312"/>
    </row>
    <row r="114" spans="1:3" ht="12" customHeight="1" thickBot="1">
      <c r="A114" s="32" t="s">
        <v>20</v>
      </c>
      <c r="B114" s="27" t="s">
        <v>357</v>
      </c>
      <c r="C114" s="304">
        <f>+C115+C117+C119</f>
        <v>0</v>
      </c>
    </row>
    <row r="115" spans="1:3" ht="12" customHeight="1">
      <c r="A115" s="449" t="s">
        <v>104</v>
      </c>
      <c r="B115" s="8" t="s">
        <v>226</v>
      </c>
      <c r="C115" s="307"/>
    </row>
    <row r="116" spans="1:3" ht="12" customHeight="1">
      <c r="A116" s="449" t="s">
        <v>105</v>
      </c>
      <c r="B116" s="12" t="s">
        <v>361</v>
      </c>
      <c r="C116" s="307"/>
    </row>
    <row r="117" spans="1:3" ht="12" customHeight="1">
      <c r="A117" s="449" t="s">
        <v>106</v>
      </c>
      <c r="B117" s="12" t="s">
        <v>183</v>
      </c>
      <c r="C117" s="306"/>
    </row>
    <row r="118" spans="1:3" ht="12" customHeight="1">
      <c r="A118" s="449" t="s">
        <v>107</v>
      </c>
      <c r="B118" s="12" t="s">
        <v>362</v>
      </c>
      <c r="C118" s="272"/>
    </row>
    <row r="119" spans="1:3" ht="12" customHeight="1">
      <c r="A119" s="449" t="s">
        <v>108</v>
      </c>
      <c r="B119" s="301" t="s">
        <v>228</v>
      </c>
      <c r="C119" s="272"/>
    </row>
    <row r="120" spans="1:3" ht="12" customHeight="1">
      <c r="A120" s="449" t="s">
        <v>117</v>
      </c>
      <c r="B120" s="300" t="s">
        <v>426</v>
      </c>
      <c r="C120" s="272"/>
    </row>
    <row r="121" spans="1:3" ht="12" customHeight="1">
      <c r="A121" s="449" t="s">
        <v>119</v>
      </c>
      <c r="B121" s="426" t="s">
        <v>367</v>
      </c>
      <c r="C121" s="272"/>
    </row>
    <row r="122" spans="1:3" ht="12" customHeight="1">
      <c r="A122" s="449" t="s">
        <v>184</v>
      </c>
      <c r="B122" s="144" t="s">
        <v>350</v>
      </c>
      <c r="C122" s="272"/>
    </row>
    <row r="123" spans="1:3" ht="12" customHeight="1">
      <c r="A123" s="449" t="s">
        <v>185</v>
      </c>
      <c r="B123" s="144" t="s">
        <v>366</v>
      </c>
      <c r="C123" s="272"/>
    </row>
    <row r="124" spans="1:3" ht="12" customHeight="1">
      <c r="A124" s="449" t="s">
        <v>186</v>
      </c>
      <c r="B124" s="144" t="s">
        <v>365</v>
      </c>
      <c r="C124" s="272"/>
    </row>
    <row r="125" spans="1:3" ht="12" customHeight="1">
      <c r="A125" s="449" t="s">
        <v>358</v>
      </c>
      <c r="B125" s="144" t="s">
        <v>353</v>
      </c>
      <c r="C125" s="272"/>
    </row>
    <row r="126" spans="1:3" ht="12" customHeight="1">
      <c r="A126" s="449" t="s">
        <v>359</v>
      </c>
      <c r="B126" s="144" t="s">
        <v>364</v>
      </c>
      <c r="C126" s="272"/>
    </row>
    <row r="127" spans="1:3" ht="12" customHeight="1" thickBot="1">
      <c r="A127" s="458" t="s">
        <v>360</v>
      </c>
      <c r="B127" s="144" t="s">
        <v>363</v>
      </c>
      <c r="C127" s="274"/>
    </row>
    <row r="128" spans="1:3" ht="12" customHeight="1" thickBot="1">
      <c r="A128" s="32" t="s">
        <v>21</v>
      </c>
      <c r="B128" s="124" t="s">
        <v>446</v>
      </c>
      <c r="C128" s="304">
        <f>+C93+C114</f>
        <v>16195512</v>
      </c>
    </row>
    <row r="129" spans="1:3" ht="12" customHeight="1" thickBot="1">
      <c r="A129" s="32" t="s">
        <v>22</v>
      </c>
      <c r="B129" s="124" t="s">
        <v>447</v>
      </c>
      <c r="C129" s="304">
        <f>+C130+C131+C132</f>
        <v>0</v>
      </c>
    </row>
    <row r="130" spans="1:3" s="98" customFormat="1" ht="12" customHeight="1">
      <c r="A130" s="449" t="s">
        <v>265</v>
      </c>
      <c r="B130" s="9" t="s">
        <v>515</v>
      </c>
      <c r="C130" s="272"/>
    </row>
    <row r="131" spans="1:3" ht="12" customHeight="1">
      <c r="A131" s="449" t="s">
        <v>266</v>
      </c>
      <c r="B131" s="9" t="s">
        <v>455</v>
      </c>
      <c r="C131" s="272"/>
    </row>
    <row r="132" spans="1:3" ht="12" customHeight="1" thickBot="1">
      <c r="A132" s="458" t="s">
        <v>267</v>
      </c>
      <c r="B132" s="7" t="s">
        <v>514</v>
      </c>
      <c r="C132" s="272"/>
    </row>
    <row r="133" spans="1:3" ht="12" customHeight="1" thickBot="1">
      <c r="A133" s="32" t="s">
        <v>23</v>
      </c>
      <c r="B133" s="124" t="s">
        <v>448</v>
      </c>
      <c r="C133" s="304">
        <f>+C134+C135+C136+C137+C138+C139</f>
        <v>0</v>
      </c>
    </row>
    <row r="134" spans="1:3" ht="12" customHeight="1">
      <c r="A134" s="449" t="s">
        <v>91</v>
      </c>
      <c r="B134" s="9" t="s">
        <v>457</v>
      </c>
      <c r="C134" s="272"/>
    </row>
    <row r="135" spans="1:3" ht="12" customHeight="1">
      <c r="A135" s="449" t="s">
        <v>92</v>
      </c>
      <c r="B135" s="9" t="s">
        <v>449</v>
      </c>
      <c r="C135" s="272"/>
    </row>
    <row r="136" spans="1:3" ht="12" customHeight="1">
      <c r="A136" s="449" t="s">
        <v>93</v>
      </c>
      <c r="B136" s="9" t="s">
        <v>450</v>
      </c>
      <c r="C136" s="272"/>
    </row>
    <row r="137" spans="1:3" ht="12" customHeight="1">
      <c r="A137" s="449" t="s">
        <v>171</v>
      </c>
      <c r="B137" s="9" t="s">
        <v>513</v>
      </c>
      <c r="C137" s="272"/>
    </row>
    <row r="138" spans="1:3" ht="12" customHeight="1">
      <c r="A138" s="449" t="s">
        <v>172</v>
      </c>
      <c r="B138" s="9" t="s">
        <v>452</v>
      </c>
      <c r="C138" s="272"/>
    </row>
    <row r="139" spans="1:3" s="98" customFormat="1" ht="12" customHeight="1" thickBot="1">
      <c r="A139" s="458" t="s">
        <v>173</v>
      </c>
      <c r="B139" s="7" t="s">
        <v>453</v>
      </c>
      <c r="C139" s="272"/>
    </row>
    <row r="140" spans="1:11" ht="12" customHeight="1" thickBot="1">
      <c r="A140" s="32" t="s">
        <v>24</v>
      </c>
      <c r="B140" s="124" t="s">
        <v>541</v>
      </c>
      <c r="C140" s="310">
        <f>+C141+C142+C144+C145+C143</f>
        <v>0</v>
      </c>
      <c r="K140" s="254"/>
    </row>
    <row r="141" spans="1:3" ht="12.75">
      <c r="A141" s="449" t="s">
        <v>94</v>
      </c>
      <c r="B141" s="9" t="s">
        <v>368</v>
      </c>
      <c r="C141" s="272"/>
    </row>
    <row r="142" spans="1:3" ht="12" customHeight="1">
      <c r="A142" s="449" t="s">
        <v>95</v>
      </c>
      <c r="B142" s="9" t="s">
        <v>369</v>
      </c>
      <c r="C142" s="272"/>
    </row>
    <row r="143" spans="1:3" s="98" customFormat="1" ht="12" customHeight="1">
      <c r="A143" s="449" t="s">
        <v>285</v>
      </c>
      <c r="B143" s="9" t="s">
        <v>540</v>
      </c>
      <c r="C143" s="272"/>
    </row>
    <row r="144" spans="1:3" s="98" customFormat="1" ht="12" customHeight="1">
      <c r="A144" s="449" t="s">
        <v>286</v>
      </c>
      <c r="B144" s="9" t="s">
        <v>462</v>
      </c>
      <c r="C144" s="272"/>
    </row>
    <row r="145" spans="1:3" s="98" customFormat="1" ht="12" customHeight="1" thickBot="1">
      <c r="A145" s="458" t="s">
        <v>287</v>
      </c>
      <c r="B145" s="7" t="s">
        <v>388</v>
      </c>
      <c r="C145" s="272"/>
    </row>
    <row r="146" spans="1:3" s="98" customFormat="1" ht="12" customHeight="1" thickBot="1">
      <c r="A146" s="32" t="s">
        <v>25</v>
      </c>
      <c r="B146" s="124" t="s">
        <v>463</v>
      </c>
      <c r="C146" s="313">
        <f>+C147+C148+C149+C150+C151</f>
        <v>0</v>
      </c>
    </row>
    <row r="147" spans="1:3" s="98" customFormat="1" ht="12" customHeight="1">
      <c r="A147" s="449" t="s">
        <v>96</v>
      </c>
      <c r="B147" s="9" t="s">
        <v>458</v>
      </c>
      <c r="C147" s="272"/>
    </row>
    <row r="148" spans="1:3" s="98" customFormat="1" ht="12" customHeight="1">
      <c r="A148" s="449" t="s">
        <v>97</v>
      </c>
      <c r="B148" s="9" t="s">
        <v>465</v>
      </c>
      <c r="C148" s="272"/>
    </row>
    <row r="149" spans="1:3" s="98" customFormat="1" ht="12" customHeight="1">
      <c r="A149" s="449" t="s">
        <v>297</v>
      </c>
      <c r="B149" s="9" t="s">
        <v>460</v>
      </c>
      <c r="C149" s="272"/>
    </row>
    <row r="150" spans="1:3" ht="12.75" customHeight="1">
      <c r="A150" s="449" t="s">
        <v>298</v>
      </c>
      <c r="B150" s="9" t="s">
        <v>516</v>
      </c>
      <c r="C150" s="272"/>
    </row>
    <row r="151" spans="1:3" ht="12.75" customHeight="1" thickBot="1">
      <c r="A151" s="458" t="s">
        <v>464</v>
      </c>
      <c r="B151" s="7" t="s">
        <v>467</v>
      </c>
      <c r="C151" s="274"/>
    </row>
    <row r="152" spans="1:3" ht="12.75" customHeight="1" thickBot="1">
      <c r="A152" s="505" t="s">
        <v>26</v>
      </c>
      <c r="B152" s="124" t="s">
        <v>468</v>
      </c>
      <c r="C152" s="313"/>
    </row>
    <row r="153" spans="1:3" ht="12" customHeight="1" thickBot="1">
      <c r="A153" s="505" t="s">
        <v>27</v>
      </c>
      <c r="B153" s="124" t="s">
        <v>469</v>
      </c>
      <c r="C153" s="313"/>
    </row>
    <row r="154" spans="1:3" ht="15" customHeight="1" thickBot="1">
      <c r="A154" s="32" t="s">
        <v>28</v>
      </c>
      <c r="B154" s="124" t="s">
        <v>471</v>
      </c>
      <c r="C154" s="440">
        <f>+C129+C133+C140+C146+C152+C153</f>
        <v>0</v>
      </c>
    </row>
    <row r="155" spans="1:3" ht="13.5" thickBot="1">
      <c r="A155" s="460" t="s">
        <v>29</v>
      </c>
      <c r="B155" s="393" t="s">
        <v>470</v>
      </c>
      <c r="C155" s="440">
        <f>+C128+C154</f>
        <v>16195512</v>
      </c>
    </row>
    <row r="156" spans="1:3" ht="15" customHeight="1" thickBot="1">
      <c r="A156" s="401"/>
      <c r="B156" s="402"/>
      <c r="C156" s="403"/>
    </row>
    <row r="157" spans="1:3" ht="14.25" customHeight="1" thickBot="1">
      <c r="A157" s="252" t="s">
        <v>517</v>
      </c>
      <c r="B157" s="253"/>
      <c r="C157" s="121">
        <v>7</v>
      </c>
    </row>
    <row r="158" spans="1:3" ht="13.5" thickBot="1">
      <c r="A158" s="252" t="s">
        <v>202</v>
      </c>
      <c r="B158" s="253"/>
      <c r="C158" s="12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70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61"/>
  <sheetViews>
    <sheetView zoomScale="130" zoomScaleNormal="130" workbookViewId="0" topLeftCell="A1">
      <selection activeCell="B1" sqref="B1"/>
    </sheetView>
  </sheetViews>
  <sheetFormatPr defaultColWidth="9.375" defaultRowHeight="12.75"/>
  <cols>
    <col min="1" max="1" width="21.50390625" style="250" customWidth="1"/>
    <col min="2" max="2" width="79.125" style="251" customWidth="1"/>
    <col min="3" max="3" width="25.00390625" style="251" customWidth="1"/>
    <col min="4" max="16384" width="9.375" style="251" customWidth="1"/>
  </cols>
  <sheetData>
    <row r="1" spans="1:5" s="230" customFormat="1" ht="21" customHeight="1" thickBot="1">
      <c r="A1" s="229"/>
      <c r="B1" s="231" t="s">
        <v>683</v>
      </c>
      <c r="C1" s="576"/>
      <c r="E1" s="590"/>
    </row>
    <row r="2" spans="1:3" s="469" customFormat="1" ht="25.5" customHeight="1">
      <c r="A2" s="420" t="s">
        <v>200</v>
      </c>
      <c r="B2" s="365" t="s">
        <v>585</v>
      </c>
      <c r="C2" s="379" t="s">
        <v>59</v>
      </c>
    </row>
    <row r="3" spans="1:3" s="469" customFormat="1" ht="15.75" thickBot="1">
      <c r="A3" s="463" t="s">
        <v>199</v>
      </c>
      <c r="B3" s="366" t="s">
        <v>396</v>
      </c>
      <c r="C3" s="380"/>
    </row>
    <row r="4" spans="1:3" s="470" customFormat="1" ht="15.75" customHeight="1" thickBot="1">
      <c r="A4" s="233"/>
      <c r="B4" s="233"/>
      <c r="C4" s="234" t="str">
        <f>'9.1.3. sz. mell'!C4</f>
        <v>Forintban!</v>
      </c>
    </row>
    <row r="5" spans="1:3" ht="13.5" thickBot="1">
      <c r="A5" s="421" t="s">
        <v>201</v>
      </c>
      <c r="B5" s="235" t="s">
        <v>563</v>
      </c>
      <c r="C5" s="236" t="s">
        <v>55</v>
      </c>
    </row>
    <row r="6" spans="1:3" s="471" customFormat="1" ht="12.75" customHeight="1" thickBot="1">
      <c r="A6" s="198"/>
      <c r="B6" s="199" t="s">
        <v>491</v>
      </c>
      <c r="C6" s="200" t="s">
        <v>492</v>
      </c>
    </row>
    <row r="7" spans="1:3" s="471" customFormat="1" ht="15.75" customHeight="1" thickBot="1">
      <c r="A7" s="237"/>
      <c r="B7" s="238" t="s">
        <v>56</v>
      </c>
      <c r="C7" s="239"/>
    </row>
    <row r="8" spans="1:3" s="381" customFormat="1" ht="12" customHeight="1" thickBot="1">
      <c r="A8" s="198" t="s">
        <v>19</v>
      </c>
      <c r="B8" s="240" t="s">
        <v>518</v>
      </c>
      <c r="C8" s="324">
        <f>SUM(C9:C19)</f>
        <v>0</v>
      </c>
    </row>
    <row r="9" spans="1:3" s="381" customFormat="1" ht="12" customHeight="1">
      <c r="A9" s="464" t="s">
        <v>98</v>
      </c>
      <c r="B9" s="10" t="s">
        <v>274</v>
      </c>
      <c r="C9" s="370"/>
    </row>
    <row r="10" spans="1:3" s="381" customFormat="1" ht="12" customHeight="1">
      <c r="A10" s="465" t="s">
        <v>99</v>
      </c>
      <c r="B10" s="8" t="s">
        <v>275</v>
      </c>
      <c r="C10" s="322"/>
    </row>
    <row r="11" spans="1:3" s="381" customFormat="1" ht="12" customHeight="1">
      <c r="A11" s="465" t="s">
        <v>100</v>
      </c>
      <c r="B11" s="8" t="s">
        <v>276</v>
      </c>
      <c r="C11" s="322"/>
    </row>
    <row r="12" spans="1:3" s="381" customFormat="1" ht="12" customHeight="1">
      <c r="A12" s="465" t="s">
        <v>101</v>
      </c>
      <c r="B12" s="8" t="s">
        <v>277</v>
      </c>
      <c r="C12" s="322"/>
    </row>
    <row r="13" spans="1:3" s="381" customFormat="1" ht="12" customHeight="1">
      <c r="A13" s="465" t="s">
        <v>144</v>
      </c>
      <c r="B13" s="8" t="s">
        <v>278</v>
      </c>
      <c r="C13" s="322"/>
    </row>
    <row r="14" spans="1:3" s="381" customFormat="1" ht="12" customHeight="1">
      <c r="A14" s="465" t="s">
        <v>102</v>
      </c>
      <c r="B14" s="8" t="s">
        <v>397</v>
      </c>
      <c r="C14" s="322"/>
    </row>
    <row r="15" spans="1:3" s="381" customFormat="1" ht="12" customHeight="1">
      <c r="A15" s="465" t="s">
        <v>103</v>
      </c>
      <c r="B15" s="7" t="s">
        <v>398</v>
      </c>
      <c r="C15" s="322"/>
    </row>
    <row r="16" spans="1:3" s="381" customFormat="1" ht="12" customHeight="1">
      <c r="A16" s="465" t="s">
        <v>113</v>
      </c>
      <c r="B16" s="8" t="s">
        <v>281</v>
      </c>
      <c r="C16" s="371"/>
    </row>
    <row r="17" spans="1:3" s="472" customFormat="1" ht="12" customHeight="1">
      <c r="A17" s="465" t="s">
        <v>114</v>
      </c>
      <c r="B17" s="8" t="s">
        <v>282</v>
      </c>
      <c r="C17" s="322"/>
    </row>
    <row r="18" spans="1:3" s="472" customFormat="1" ht="12" customHeight="1">
      <c r="A18" s="465" t="s">
        <v>115</v>
      </c>
      <c r="B18" s="8" t="s">
        <v>434</v>
      </c>
      <c r="C18" s="323"/>
    </row>
    <row r="19" spans="1:3" s="472" customFormat="1" ht="12" customHeight="1" thickBot="1">
      <c r="A19" s="465" t="s">
        <v>116</v>
      </c>
      <c r="B19" s="7" t="s">
        <v>283</v>
      </c>
      <c r="C19" s="323"/>
    </row>
    <row r="20" spans="1:3" s="381" customFormat="1" ht="12" customHeight="1" thickBot="1">
      <c r="A20" s="198" t="s">
        <v>20</v>
      </c>
      <c r="B20" s="240" t="s">
        <v>399</v>
      </c>
      <c r="C20" s="324">
        <f>SUM(C21:C23)</f>
        <v>0</v>
      </c>
    </row>
    <row r="21" spans="1:3" s="472" customFormat="1" ht="12" customHeight="1">
      <c r="A21" s="465" t="s">
        <v>104</v>
      </c>
      <c r="B21" s="9" t="s">
        <v>255</v>
      </c>
      <c r="C21" s="322"/>
    </row>
    <row r="22" spans="1:3" s="472" customFormat="1" ht="12" customHeight="1">
      <c r="A22" s="465" t="s">
        <v>105</v>
      </c>
      <c r="B22" s="8" t="s">
        <v>400</v>
      </c>
      <c r="C22" s="322"/>
    </row>
    <row r="23" spans="1:3" s="472" customFormat="1" ht="12" customHeight="1">
      <c r="A23" s="465" t="s">
        <v>106</v>
      </c>
      <c r="B23" s="8" t="s">
        <v>401</v>
      </c>
      <c r="C23" s="322"/>
    </row>
    <row r="24" spans="1:3" s="472" customFormat="1" ht="12" customHeight="1" thickBot="1">
      <c r="A24" s="465" t="s">
        <v>107</v>
      </c>
      <c r="B24" s="8" t="s">
        <v>519</v>
      </c>
      <c r="C24" s="322"/>
    </row>
    <row r="25" spans="1:3" s="472" customFormat="1" ht="12" customHeight="1" thickBot="1">
      <c r="A25" s="206" t="s">
        <v>21</v>
      </c>
      <c r="B25" s="124" t="s">
        <v>170</v>
      </c>
      <c r="C25" s="351"/>
    </row>
    <row r="26" spans="1:3" s="472" customFormat="1" ht="12" customHeight="1" thickBot="1">
      <c r="A26" s="206" t="s">
        <v>22</v>
      </c>
      <c r="B26" s="124" t="s">
        <v>520</v>
      </c>
      <c r="C26" s="324">
        <f>+C27+C28+C29</f>
        <v>0</v>
      </c>
    </row>
    <row r="27" spans="1:3" s="472" customFormat="1" ht="12" customHeight="1">
      <c r="A27" s="466" t="s">
        <v>265</v>
      </c>
      <c r="B27" s="467" t="s">
        <v>260</v>
      </c>
      <c r="C27" s="77"/>
    </row>
    <row r="28" spans="1:3" s="472" customFormat="1" ht="12" customHeight="1">
      <c r="A28" s="466" t="s">
        <v>266</v>
      </c>
      <c r="B28" s="467" t="s">
        <v>400</v>
      </c>
      <c r="C28" s="322"/>
    </row>
    <row r="29" spans="1:3" s="472" customFormat="1" ht="12" customHeight="1">
      <c r="A29" s="466" t="s">
        <v>267</v>
      </c>
      <c r="B29" s="468" t="s">
        <v>403</v>
      </c>
      <c r="C29" s="322"/>
    </row>
    <row r="30" spans="1:3" s="472" customFormat="1" ht="12" customHeight="1" thickBot="1">
      <c r="A30" s="465" t="s">
        <v>268</v>
      </c>
      <c r="B30" s="142" t="s">
        <v>521</v>
      </c>
      <c r="C30" s="84"/>
    </row>
    <row r="31" spans="1:3" s="472" customFormat="1" ht="12" customHeight="1" thickBot="1">
      <c r="A31" s="206" t="s">
        <v>23</v>
      </c>
      <c r="B31" s="124" t="s">
        <v>404</v>
      </c>
      <c r="C31" s="324">
        <f>+C32+C33+C34</f>
        <v>0</v>
      </c>
    </row>
    <row r="32" spans="1:3" s="472" customFormat="1" ht="12" customHeight="1">
      <c r="A32" s="466" t="s">
        <v>91</v>
      </c>
      <c r="B32" s="467" t="s">
        <v>288</v>
      </c>
      <c r="C32" s="77"/>
    </row>
    <row r="33" spans="1:3" s="472" customFormat="1" ht="12" customHeight="1">
      <c r="A33" s="466" t="s">
        <v>92</v>
      </c>
      <c r="B33" s="468" t="s">
        <v>289</v>
      </c>
      <c r="C33" s="325"/>
    </row>
    <row r="34" spans="1:3" s="472" customFormat="1" ht="12" customHeight="1" thickBot="1">
      <c r="A34" s="465" t="s">
        <v>93</v>
      </c>
      <c r="B34" s="142" t="s">
        <v>290</v>
      </c>
      <c r="C34" s="84"/>
    </row>
    <row r="35" spans="1:3" s="381" customFormat="1" ht="12" customHeight="1" thickBot="1">
      <c r="A35" s="206" t="s">
        <v>24</v>
      </c>
      <c r="B35" s="124" t="s">
        <v>373</v>
      </c>
      <c r="C35" s="351"/>
    </row>
    <row r="36" spans="1:3" s="381" customFormat="1" ht="12" customHeight="1" thickBot="1">
      <c r="A36" s="206" t="s">
        <v>25</v>
      </c>
      <c r="B36" s="124" t="s">
        <v>405</v>
      </c>
      <c r="C36" s="372"/>
    </row>
    <row r="37" spans="1:3" s="381" customFormat="1" ht="12" customHeight="1" thickBot="1">
      <c r="A37" s="198" t="s">
        <v>26</v>
      </c>
      <c r="B37" s="124" t="s">
        <v>406</v>
      </c>
      <c r="C37" s="373">
        <f>+C8+C20+C25+C26+C31+C35+C36</f>
        <v>0</v>
      </c>
    </row>
    <row r="38" spans="1:3" s="381" customFormat="1" ht="12" customHeight="1" thickBot="1">
      <c r="A38" s="241" t="s">
        <v>27</v>
      </c>
      <c r="B38" s="124" t="s">
        <v>407</v>
      </c>
      <c r="C38" s="373">
        <f>+C39+C40+C41</f>
        <v>41161922</v>
      </c>
    </row>
    <row r="39" spans="1:3" s="381" customFormat="1" ht="12" customHeight="1">
      <c r="A39" s="466" t="s">
        <v>408</v>
      </c>
      <c r="B39" s="467" t="s">
        <v>233</v>
      </c>
      <c r="C39" s="77">
        <v>382608</v>
      </c>
    </row>
    <row r="40" spans="1:3" s="381" customFormat="1" ht="12" customHeight="1">
      <c r="A40" s="466" t="s">
        <v>409</v>
      </c>
      <c r="B40" s="468" t="s">
        <v>2</v>
      </c>
      <c r="C40" s="325"/>
    </row>
    <row r="41" spans="1:3" s="472" customFormat="1" ht="12" customHeight="1" thickBot="1">
      <c r="A41" s="465" t="s">
        <v>410</v>
      </c>
      <c r="B41" s="142" t="s">
        <v>411</v>
      </c>
      <c r="C41" s="84">
        <v>40779314</v>
      </c>
    </row>
    <row r="42" spans="1:3" s="472" customFormat="1" ht="15" customHeight="1" thickBot="1">
      <c r="A42" s="241" t="s">
        <v>28</v>
      </c>
      <c r="B42" s="242" t="s">
        <v>412</v>
      </c>
      <c r="C42" s="376">
        <f>+C37+C38</f>
        <v>41161922</v>
      </c>
    </row>
    <row r="43" spans="1:3" s="472" customFormat="1" ht="15" customHeight="1">
      <c r="A43" s="243"/>
      <c r="B43" s="244"/>
      <c r="C43" s="374"/>
    </row>
    <row r="44" spans="1:3" ht="13.5" thickBot="1">
      <c r="A44" s="245"/>
      <c r="B44" s="246"/>
      <c r="C44" s="375"/>
    </row>
    <row r="45" spans="1:3" s="471" customFormat="1" ht="16.5" customHeight="1" thickBot="1">
      <c r="A45" s="247"/>
      <c r="B45" s="248" t="s">
        <v>57</v>
      </c>
      <c r="C45" s="376"/>
    </row>
    <row r="46" spans="1:3" s="473" customFormat="1" ht="12" customHeight="1" thickBot="1">
      <c r="A46" s="206" t="s">
        <v>19</v>
      </c>
      <c r="B46" s="124" t="s">
        <v>413</v>
      </c>
      <c r="C46" s="324">
        <f>SUM(C47:C51)</f>
        <v>41161922</v>
      </c>
    </row>
    <row r="47" spans="1:3" ht="12" customHeight="1">
      <c r="A47" s="465" t="s">
        <v>98</v>
      </c>
      <c r="B47" s="9" t="s">
        <v>49</v>
      </c>
      <c r="C47" s="77">
        <v>30505600</v>
      </c>
    </row>
    <row r="48" spans="1:3" ht="12" customHeight="1">
      <c r="A48" s="465" t="s">
        <v>99</v>
      </c>
      <c r="B48" s="8" t="s">
        <v>179</v>
      </c>
      <c r="C48" s="80">
        <v>6160071</v>
      </c>
    </row>
    <row r="49" spans="1:3" ht="12" customHeight="1">
      <c r="A49" s="465" t="s">
        <v>100</v>
      </c>
      <c r="B49" s="8" t="s">
        <v>136</v>
      </c>
      <c r="C49" s="80">
        <v>4496251</v>
      </c>
    </row>
    <row r="50" spans="1:3" ht="12" customHeight="1">
      <c r="A50" s="465" t="s">
        <v>101</v>
      </c>
      <c r="B50" s="8" t="s">
        <v>180</v>
      </c>
      <c r="C50" s="80"/>
    </row>
    <row r="51" spans="1:3" ht="12" customHeight="1" thickBot="1">
      <c r="A51" s="465" t="s">
        <v>144</v>
      </c>
      <c r="B51" s="8" t="s">
        <v>181</v>
      </c>
      <c r="C51" s="80"/>
    </row>
    <row r="52" spans="1:3" ht="12" customHeight="1" thickBot="1">
      <c r="A52" s="206" t="s">
        <v>20</v>
      </c>
      <c r="B52" s="124" t="s">
        <v>414</v>
      </c>
      <c r="C52" s="324">
        <f>SUM(C53:C55)</f>
        <v>0</v>
      </c>
    </row>
    <row r="53" spans="1:3" s="473" customFormat="1" ht="12" customHeight="1">
      <c r="A53" s="465" t="s">
        <v>104</v>
      </c>
      <c r="B53" s="9" t="s">
        <v>226</v>
      </c>
      <c r="C53" s="77"/>
    </row>
    <row r="54" spans="1:3" ht="12" customHeight="1">
      <c r="A54" s="465" t="s">
        <v>105</v>
      </c>
      <c r="B54" s="8" t="s">
        <v>183</v>
      </c>
      <c r="C54" s="80"/>
    </row>
    <row r="55" spans="1:3" ht="12" customHeight="1">
      <c r="A55" s="465" t="s">
        <v>106</v>
      </c>
      <c r="B55" s="8" t="s">
        <v>58</v>
      </c>
      <c r="C55" s="80"/>
    </row>
    <row r="56" spans="1:3" ht="12" customHeight="1" thickBot="1">
      <c r="A56" s="465" t="s">
        <v>107</v>
      </c>
      <c r="B56" s="8" t="s">
        <v>522</v>
      </c>
      <c r="C56" s="80"/>
    </row>
    <row r="57" spans="1:3" ht="12" customHeight="1" thickBot="1">
      <c r="A57" s="206" t="s">
        <v>21</v>
      </c>
      <c r="B57" s="124" t="s">
        <v>13</v>
      </c>
      <c r="C57" s="351"/>
    </row>
    <row r="58" spans="1:3" ht="15" customHeight="1" thickBot="1">
      <c r="A58" s="206" t="s">
        <v>22</v>
      </c>
      <c r="B58" s="249" t="s">
        <v>529</v>
      </c>
      <c r="C58" s="377">
        <f>+C46+C52+C57</f>
        <v>41161922</v>
      </c>
    </row>
    <row r="59" ht="13.5" thickBot="1">
      <c r="C59" s="378"/>
    </row>
    <row r="60" spans="1:3" ht="15" customHeight="1" thickBot="1">
      <c r="A60" s="252" t="s">
        <v>517</v>
      </c>
      <c r="B60" s="253"/>
      <c r="C60" s="121">
        <v>9</v>
      </c>
    </row>
    <row r="61" spans="1:3" ht="14.25" customHeight="1" thickBot="1">
      <c r="A61" s="252" t="s">
        <v>202</v>
      </c>
      <c r="B61" s="253"/>
      <c r="C61" s="12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59"/>
  <sheetViews>
    <sheetView zoomScale="130" zoomScaleNormal="130" zoomScaleSheetLayoutView="100" workbookViewId="0" topLeftCell="A1">
      <selection activeCell="B2" sqref="B2"/>
    </sheetView>
  </sheetViews>
  <sheetFormatPr defaultColWidth="9.375" defaultRowHeight="12.75"/>
  <cols>
    <col min="1" max="1" width="9.50390625" style="394" customWidth="1"/>
    <col min="2" max="2" width="91.625" style="394" customWidth="1"/>
    <col min="3" max="3" width="21.625" style="395" customWidth="1"/>
    <col min="4" max="4" width="9.00390625" style="427" customWidth="1"/>
    <col min="5" max="16384" width="9.375" style="427" customWidth="1"/>
  </cols>
  <sheetData>
    <row r="1" spans="1:4" ht="15.75" customHeight="1">
      <c r="A1" s="617" t="s">
        <v>16</v>
      </c>
      <c r="B1" s="617"/>
      <c r="C1" s="617"/>
      <c r="D1" s="591"/>
    </row>
    <row r="2" spans="1:3" ht="15.75" customHeight="1" thickBot="1">
      <c r="A2" s="618" t="s">
        <v>669</v>
      </c>
      <c r="B2" s="618"/>
      <c r="C2" s="314" t="s">
        <v>564</v>
      </c>
    </row>
    <row r="3" spans="1:3" ht="37.5" customHeight="1" thickBot="1">
      <c r="A3" s="23" t="s">
        <v>69</v>
      </c>
      <c r="B3" s="24" t="s">
        <v>18</v>
      </c>
      <c r="C3" s="39" t="str">
        <f>+CONCATENATE(LEFT(ÖSSZEFÜGGÉSEK!A5,4),". évi előirányzat")</f>
        <v>2018. évi előirányzat</v>
      </c>
    </row>
    <row r="4" spans="1:3" s="428" customFormat="1" ht="12" customHeight="1" thickBot="1">
      <c r="A4" s="422"/>
      <c r="B4" s="423" t="s">
        <v>491</v>
      </c>
      <c r="C4" s="424" t="s">
        <v>492</v>
      </c>
    </row>
    <row r="5" spans="1:3" s="429" customFormat="1" ht="12" customHeight="1" thickBot="1">
      <c r="A5" s="20" t="s">
        <v>19</v>
      </c>
      <c r="B5" s="21" t="s">
        <v>249</v>
      </c>
      <c r="C5" s="304">
        <f>+C6+C7+C8+C9+C10+C11</f>
        <v>154304044</v>
      </c>
    </row>
    <row r="6" spans="1:3" s="429" customFormat="1" ht="12" customHeight="1">
      <c r="A6" s="15" t="s">
        <v>98</v>
      </c>
      <c r="B6" s="430" t="s">
        <v>250</v>
      </c>
      <c r="C6" s="307">
        <v>67577510</v>
      </c>
    </row>
    <row r="7" spans="1:3" s="429" customFormat="1" ht="12" customHeight="1">
      <c r="A7" s="14" t="s">
        <v>99</v>
      </c>
      <c r="B7" s="431" t="s">
        <v>251</v>
      </c>
      <c r="C7" s="306">
        <v>49824100</v>
      </c>
    </row>
    <row r="8" spans="1:3" s="429" customFormat="1" ht="12" customHeight="1">
      <c r="A8" s="14" t="s">
        <v>100</v>
      </c>
      <c r="B8" s="431" t="s">
        <v>550</v>
      </c>
      <c r="C8" s="306">
        <v>33201044</v>
      </c>
    </row>
    <row r="9" spans="1:3" s="429" customFormat="1" ht="12" customHeight="1">
      <c r="A9" s="14" t="s">
        <v>101</v>
      </c>
      <c r="B9" s="431" t="s">
        <v>253</v>
      </c>
      <c r="C9" s="306">
        <v>3701390</v>
      </c>
    </row>
    <row r="10" spans="1:3" s="429" customFormat="1" ht="12" customHeight="1">
      <c r="A10" s="14" t="s">
        <v>144</v>
      </c>
      <c r="B10" s="300" t="s">
        <v>430</v>
      </c>
      <c r="C10" s="306"/>
    </row>
    <row r="11" spans="1:3" s="429" customFormat="1" ht="12" customHeight="1" thickBot="1">
      <c r="A11" s="16" t="s">
        <v>102</v>
      </c>
      <c r="B11" s="301" t="s">
        <v>431</v>
      </c>
      <c r="C11" s="306"/>
    </row>
    <row r="12" spans="1:3" s="429" customFormat="1" ht="12" customHeight="1" thickBot="1">
      <c r="A12" s="20" t="s">
        <v>20</v>
      </c>
      <c r="B12" s="299" t="s">
        <v>254</v>
      </c>
      <c r="C12" s="304">
        <f>+C13+C14+C15+C16+C17</f>
        <v>33940000</v>
      </c>
    </row>
    <row r="13" spans="1:3" s="429" customFormat="1" ht="12" customHeight="1">
      <c r="A13" s="15" t="s">
        <v>104</v>
      </c>
      <c r="B13" s="430" t="s">
        <v>255</v>
      </c>
      <c r="C13" s="307"/>
    </row>
    <row r="14" spans="1:3" s="429" customFormat="1" ht="12" customHeight="1">
      <c r="A14" s="14" t="s">
        <v>105</v>
      </c>
      <c r="B14" s="431" t="s">
        <v>256</v>
      </c>
      <c r="C14" s="306"/>
    </row>
    <row r="15" spans="1:3" s="429" customFormat="1" ht="12" customHeight="1">
      <c r="A15" s="14" t="s">
        <v>106</v>
      </c>
      <c r="B15" s="431" t="s">
        <v>420</v>
      </c>
      <c r="C15" s="306"/>
    </row>
    <row r="16" spans="1:3" s="429" customFormat="1" ht="12" customHeight="1">
      <c r="A16" s="14" t="s">
        <v>107</v>
      </c>
      <c r="B16" s="431" t="s">
        <v>421</v>
      </c>
      <c r="C16" s="306"/>
    </row>
    <row r="17" spans="1:3" s="429" customFormat="1" ht="12" customHeight="1">
      <c r="A17" s="14" t="s">
        <v>108</v>
      </c>
      <c r="B17" s="431" t="s">
        <v>575</v>
      </c>
      <c r="C17" s="306">
        <v>33940000</v>
      </c>
    </row>
    <row r="18" spans="1:3" s="429" customFormat="1" ht="12" customHeight="1" thickBot="1">
      <c r="A18" s="16" t="s">
        <v>117</v>
      </c>
      <c r="B18" s="301" t="s">
        <v>258</v>
      </c>
      <c r="C18" s="308"/>
    </row>
    <row r="19" spans="1:3" s="429" customFormat="1" ht="12" customHeight="1" thickBot="1">
      <c r="A19" s="20" t="s">
        <v>21</v>
      </c>
      <c r="B19" s="21" t="s">
        <v>259</v>
      </c>
      <c r="C19" s="304">
        <f>+C20+C21+C22+C23+C24</f>
        <v>141019000</v>
      </c>
    </row>
    <row r="20" spans="1:3" s="429" customFormat="1" ht="12" customHeight="1">
      <c r="A20" s="15" t="s">
        <v>87</v>
      </c>
      <c r="B20" s="430" t="s">
        <v>260</v>
      </c>
      <c r="C20" s="307">
        <v>141019000</v>
      </c>
    </row>
    <row r="21" spans="1:3" s="429" customFormat="1" ht="12" customHeight="1">
      <c r="A21" s="14" t="s">
        <v>88</v>
      </c>
      <c r="B21" s="431" t="s">
        <v>261</v>
      </c>
      <c r="C21" s="306"/>
    </row>
    <row r="22" spans="1:3" s="429" customFormat="1" ht="12" customHeight="1">
      <c r="A22" s="14" t="s">
        <v>89</v>
      </c>
      <c r="B22" s="431" t="s">
        <v>422</v>
      </c>
      <c r="C22" s="306"/>
    </row>
    <row r="23" spans="1:3" s="429" customFormat="1" ht="12" customHeight="1">
      <c r="A23" s="14" t="s">
        <v>90</v>
      </c>
      <c r="B23" s="431" t="s">
        <v>423</v>
      </c>
      <c r="C23" s="306"/>
    </row>
    <row r="24" spans="1:3" s="429" customFormat="1" ht="12" customHeight="1">
      <c r="A24" s="14" t="s">
        <v>167</v>
      </c>
      <c r="B24" s="431" t="s">
        <v>262</v>
      </c>
      <c r="C24" s="306"/>
    </row>
    <row r="25" spans="1:3" s="580" customFormat="1" ht="12" customHeight="1" thickBot="1">
      <c r="A25" s="577" t="s">
        <v>168</v>
      </c>
      <c r="B25" s="578" t="s">
        <v>570</v>
      </c>
      <c r="C25" s="579"/>
    </row>
    <row r="26" spans="1:3" s="429" customFormat="1" ht="12" customHeight="1" thickBot="1">
      <c r="A26" s="20" t="s">
        <v>169</v>
      </c>
      <c r="B26" s="21" t="s">
        <v>551</v>
      </c>
      <c r="C26" s="310">
        <f>SUM(C27:C33)</f>
        <v>64200000</v>
      </c>
    </row>
    <row r="27" spans="1:3" s="429" customFormat="1" ht="12" customHeight="1">
      <c r="A27" s="15" t="s">
        <v>265</v>
      </c>
      <c r="B27" s="430" t="s">
        <v>596</v>
      </c>
      <c r="C27" s="307">
        <v>6500000</v>
      </c>
    </row>
    <row r="28" spans="1:3" s="429" customFormat="1" ht="12" customHeight="1">
      <c r="A28" s="14" t="s">
        <v>266</v>
      </c>
      <c r="B28" s="431" t="s">
        <v>556</v>
      </c>
      <c r="C28" s="306"/>
    </row>
    <row r="29" spans="1:3" s="429" customFormat="1" ht="12" customHeight="1">
      <c r="A29" s="14" t="s">
        <v>267</v>
      </c>
      <c r="B29" s="431" t="s">
        <v>557</v>
      </c>
      <c r="C29" s="306">
        <v>53000000</v>
      </c>
    </row>
    <row r="30" spans="1:3" s="429" customFormat="1" ht="12" customHeight="1">
      <c r="A30" s="14" t="s">
        <v>268</v>
      </c>
      <c r="B30" s="431" t="s">
        <v>558</v>
      </c>
      <c r="C30" s="306"/>
    </row>
    <row r="31" spans="1:3" s="429" customFormat="1" ht="12" customHeight="1">
      <c r="A31" s="14" t="s">
        <v>552</v>
      </c>
      <c r="B31" s="431" t="s">
        <v>269</v>
      </c>
      <c r="C31" s="306">
        <v>4500000</v>
      </c>
    </row>
    <row r="32" spans="1:3" s="429" customFormat="1" ht="12" customHeight="1">
      <c r="A32" s="14" t="s">
        <v>553</v>
      </c>
      <c r="B32" s="431" t="s">
        <v>270</v>
      </c>
      <c r="C32" s="306"/>
    </row>
    <row r="33" spans="1:3" s="429" customFormat="1" ht="12" customHeight="1" thickBot="1">
      <c r="A33" s="16" t="s">
        <v>554</v>
      </c>
      <c r="B33" s="530" t="s">
        <v>271</v>
      </c>
      <c r="C33" s="308">
        <v>200000</v>
      </c>
    </row>
    <row r="34" spans="1:3" s="429" customFormat="1" ht="12" customHeight="1" thickBot="1">
      <c r="A34" s="20" t="s">
        <v>23</v>
      </c>
      <c r="B34" s="21" t="s">
        <v>432</v>
      </c>
      <c r="C34" s="304">
        <f>SUM(C35:C45)</f>
        <v>7890000</v>
      </c>
    </row>
    <row r="35" spans="1:3" s="429" customFormat="1" ht="12" customHeight="1">
      <c r="A35" s="15" t="s">
        <v>91</v>
      </c>
      <c r="B35" s="430" t="s">
        <v>274</v>
      </c>
      <c r="C35" s="307"/>
    </row>
    <row r="36" spans="1:3" s="429" customFormat="1" ht="12" customHeight="1">
      <c r="A36" s="14" t="s">
        <v>92</v>
      </c>
      <c r="B36" s="431" t="s">
        <v>275</v>
      </c>
      <c r="C36" s="306"/>
    </row>
    <row r="37" spans="1:3" s="429" customFormat="1" ht="12" customHeight="1">
      <c r="A37" s="14" t="s">
        <v>93</v>
      </c>
      <c r="B37" s="431" t="s">
        <v>276</v>
      </c>
      <c r="C37" s="306"/>
    </row>
    <row r="38" spans="1:3" s="429" customFormat="1" ht="12" customHeight="1">
      <c r="A38" s="14" t="s">
        <v>171</v>
      </c>
      <c r="B38" s="431" t="s">
        <v>277</v>
      </c>
      <c r="C38" s="306">
        <v>3880000</v>
      </c>
    </row>
    <row r="39" spans="1:3" s="429" customFormat="1" ht="12" customHeight="1">
      <c r="A39" s="14" t="s">
        <v>172</v>
      </c>
      <c r="B39" s="431" t="s">
        <v>278</v>
      </c>
      <c r="C39" s="306">
        <v>650000</v>
      </c>
    </row>
    <row r="40" spans="1:3" s="429" customFormat="1" ht="12" customHeight="1">
      <c r="A40" s="14" t="s">
        <v>173</v>
      </c>
      <c r="B40" s="431" t="s">
        <v>279</v>
      </c>
      <c r="C40" s="306">
        <v>160000</v>
      </c>
    </row>
    <row r="41" spans="1:3" s="429" customFormat="1" ht="12" customHeight="1">
      <c r="A41" s="14" t="s">
        <v>174</v>
      </c>
      <c r="B41" s="431" t="s">
        <v>280</v>
      </c>
      <c r="C41" s="306"/>
    </row>
    <row r="42" spans="1:3" s="429" customFormat="1" ht="12" customHeight="1">
      <c r="A42" s="14" t="s">
        <v>175</v>
      </c>
      <c r="B42" s="431" t="s">
        <v>559</v>
      </c>
      <c r="C42" s="306"/>
    </row>
    <row r="43" spans="1:3" s="429" customFormat="1" ht="12" customHeight="1">
      <c r="A43" s="14" t="s">
        <v>272</v>
      </c>
      <c r="B43" s="431" t="s">
        <v>282</v>
      </c>
      <c r="C43" s="309"/>
    </row>
    <row r="44" spans="1:3" s="429" customFormat="1" ht="12" customHeight="1">
      <c r="A44" s="16" t="s">
        <v>273</v>
      </c>
      <c r="B44" s="432" t="s">
        <v>434</v>
      </c>
      <c r="C44" s="417"/>
    </row>
    <row r="45" spans="1:3" s="429" customFormat="1" ht="12" customHeight="1" thickBot="1">
      <c r="A45" s="16" t="s">
        <v>433</v>
      </c>
      <c r="B45" s="301" t="s">
        <v>283</v>
      </c>
      <c r="C45" s="417">
        <v>3200000</v>
      </c>
    </row>
    <row r="46" spans="1:3" s="429" customFormat="1" ht="12" customHeight="1" thickBot="1">
      <c r="A46" s="20" t="s">
        <v>24</v>
      </c>
      <c r="B46" s="21" t="s">
        <v>284</v>
      </c>
      <c r="C46" s="304">
        <f>SUM(C47:C51)</f>
        <v>0</v>
      </c>
    </row>
    <row r="47" spans="1:3" s="429" customFormat="1" ht="12" customHeight="1">
      <c r="A47" s="15" t="s">
        <v>94</v>
      </c>
      <c r="B47" s="430" t="s">
        <v>288</v>
      </c>
      <c r="C47" s="474"/>
    </row>
    <row r="48" spans="1:3" s="429" customFormat="1" ht="12" customHeight="1">
      <c r="A48" s="14" t="s">
        <v>95</v>
      </c>
      <c r="B48" s="431" t="s">
        <v>289</v>
      </c>
      <c r="C48" s="309"/>
    </row>
    <row r="49" spans="1:3" s="429" customFormat="1" ht="12" customHeight="1">
      <c r="A49" s="14" t="s">
        <v>285</v>
      </c>
      <c r="B49" s="431" t="s">
        <v>290</v>
      </c>
      <c r="C49" s="309"/>
    </row>
    <row r="50" spans="1:3" s="429" customFormat="1" ht="12" customHeight="1">
      <c r="A50" s="14" t="s">
        <v>286</v>
      </c>
      <c r="B50" s="431" t="s">
        <v>291</v>
      </c>
      <c r="C50" s="309"/>
    </row>
    <row r="51" spans="1:3" s="429" customFormat="1" ht="12" customHeight="1" thickBot="1">
      <c r="A51" s="16" t="s">
        <v>287</v>
      </c>
      <c r="B51" s="301" t="s">
        <v>292</v>
      </c>
      <c r="C51" s="417"/>
    </row>
    <row r="52" spans="1:3" s="429" customFormat="1" ht="12" customHeight="1" thickBot="1">
      <c r="A52" s="20" t="s">
        <v>176</v>
      </c>
      <c r="B52" s="21" t="s">
        <v>293</v>
      </c>
      <c r="C52" s="304">
        <f>SUM(C53:C55)</f>
        <v>4331395</v>
      </c>
    </row>
    <row r="53" spans="1:3" s="429" customFormat="1" ht="12" customHeight="1">
      <c r="A53" s="15" t="s">
        <v>96</v>
      </c>
      <c r="B53" s="430" t="s">
        <v>294</v>
      </c>
      <c r="C53" s="307"/>
    </row>
    <row r="54" spans="1:3" s="429" customFormat="1" ht="12" customHeight="1">
      <c r="A54" s="14" t="s">
        <v>97</v>
      </c>
      <c r="B54" s="431" t="s">
        <v>424</v>
      </c>
      <c r="C54" s="306">
        <v>4331395</v>
      </c>
    </row>
    <row r="55" spans="1:3" s="429" customFormat="1" ht="12" customHeight="1">
      <c r="A55" s="14" t="s">
        <v>297</v>
      </c>
      <c r="B55" s="431" t="s">
        <v>295</v>
      </c>
      <c r="C55" s="306"/>
    </row>
    <row r="56" spans="1:3" s="429" customFormat="1" ht="12" customHeight="1" thickBot="1">
      <c r="A56" s="16" t="s">
        <v>298</v>
      </c>
      <c r="B56" s="301" t="s">
        <v>296</v>
      </c>
      <c r="C56" s="308"/>
    </row>
    <row r="57" spans="1:3" s="429" customFormat="1" ht="12" customHeight="1" thickBot="1">
      <c r="A57" s="20" t="s">
        <v>26</v>
      </c>
      <c r="B57" s="299" t="s">
        <v>299</v>
      </c>
      <c r="C57" s="304">
        <f>SUM(C58:C60)</f>
        <v>0</v>
      </c>
    </row>
    <row r="58" spans="1:3" s="429" customFormat="1" ht="12" customHeight="1">
      <c r="A58" s="15" t="s">
        <v>177</v>
      </c>
      <c r="B58" s="430" t="s">
        <v>301</v>
      </c>
      <c r="C58" s="309"/>
    </row>
    <row r="59" spans="1:3" s="429" customFormat="1" ht="12" customHeight="1">
      <c r="A59" s="14" t="s">
        <v>178</v>
      </c>
      <c r="B59" s="431" t="s">
        <v>425</v>
      </c>
      <c r="C59" s="309"/>
    </row>
    <row r="60" spans="1:3" s="429" customFormat="1" ht="12" customHeight="1">
      <c r="A60" s="14" t="s">
        <v>227</v>
      </c>
      <c r="B60" s="431" t="s">
        <v>302</v>
      </c>
      <c r="C60" s="309"/>
    </row>
    <row r="61" spans="1:3" s="429" customFormat="1" ht="12" customHeight="1" thickBot="1">
      <c r="A61" s="16" t="s">
        <v>300</v>
      </c>
      <c r="B61" s="301" t="s">
        <v>303</v>
      </c>
      <c r="C61" s="309"/>
    </row>
    <row r="62" spans="1:3" s="429" customFormat="1" ht="12" customHeight="1" thickBot="1">
      <c r="A62" s="502" t="s">
        <v>474</v>
      </c>
      <c r="B62" s="21" t="s">
        <v>304</v>
      </c>
      <c r="C62" s="310">
        <f>+C5+C12+C19+C26+C34+C46+C52+C57</f>
        <v>405684439</v>
      </c>
    </row>
    <row r="63" spans="1:3" s="429" customFormat="1" ht="12" customHeight="1" thickBot="1">
      <c r="A63" s="477" t="s">
        <v>305</v>
      </c>
      <c r="B63" s="299" t="s">
        <v>306</v>
      </c>
      <c r="C63" s="304">
        <f>SUM(C64:C66)</f>
        <v>0</v>
      </c>
    </row>
    <row r="64" spans="1:3" s="429" customFormat="1" ht="12" customHeight="1">
      <c r="A64" s="15" t="s">
        <v>334</v>
      </c>
      <c r="B64" s="430" t="s">
        <v>307</v>
      </c>
      <c r="C64" s="309"/>
    </row>
    <row r="65" spans="1:3" s="429" customFormat="1" ht="12" customHeight="1">
      <c r="A65" s="14" t="s">
        <v>343</v>
      </c>
      <c r="B65" s="431" t="s">
        <v>308</v>
      </c>
      <c r="C65" s="309"/>
    </row>
    <row r="66" spans="1:3" s="429" customFormat="1" ht="12" customHeight="1" thickBot="1">
      <c r="A66" s="16" t="s">
        <v>344</v>
      </c>
      <c r="B66" s="496" t="s">
        <v>571</v>
      </c>
      <c r="C66" s="309"/>
    </row>
    <row r="67" spans="1:3" s="429" customFormat="1" ht="12" customHeight="1" thickBot="1">
      <c r="A67" s="477" t="s">
        <v>310</v>
      </c>
      <c r="B67" s="299" t="s">
        <v>311</v>
      </c>
      <c r="C67" s="304">
        <f>SUM(C68:C71)</f>
        <v>0</v>
      </c>
    </row>
    <row r="68" spans="1:3" s="429" customFormat="1" ht="12" customHeight="1">
      <c r="A68" s="15" t="s">
        <v>145</v>
      </c>
      <c r="B68" s="430" t="s">
        <v>312</v>
      </c>
      <c r="C68" s="309"/>
    </row>
    <row r="69" spans="1:3" s="429" customFormat="1" ht="12" customHeight="1">
      <c r="A69" s="14" t="s">
        <v>146</v>
      </c>
      <c r="B69" s="431" t="s">
        <v>572</v>
      </c>
      <c r="C69" s="309"/>
    </row>
    <row r="70" spans="1:3" s="429" customFormat="1" ht="12" customHeight="1">
      <c r="A70" s="14" t="s">
        <v>335</v>
      </c>
      <c r="B70" s="431" t="s">
        <v>313</v>
      </c>
      <c r="C70" s="309"/>
    </row>
    <row r="71" spans="1:3" s="429" customFormat="1" ht="12" customHeight="1" thickBot="1">
      <c r="A71" s="16" t="s">
        <v>336</v>
      </c>
      <c r="B71" s="301" t="s">
        <v>573</v>
      </c>
      <c r="C71" s="309"/>
    </row>
    <row r="72" spans="1:3" s="429" customFormat="1" ht="12" customHeight="1" thickBot="1">
      <c r="A72" s="477" t="s">
        <v>314</v>
      </c>
      <c r="B72" s="299" t="s">
        <v>315</v>
      </c>
      <c r="C72" s="304">
        <f>SUM(C73:C74)</f>
        <v>257041967</v>
      </c>
    </row>
    <row r="73" spans="1:3" s="429" customFormat="1" ht="12" customHeight="1">
      <c r="A73" s="15" t="s">
        <v>337</v>
      </c>
      <c r="B73" s="430" t="s">
        <v>316</v>
      </c>
      <c r="C73" s="309">
        <v>257041967</v>
      </c>
    </row>
    <row r="74" spans="1:3" s="429" customFormat="1" ht="12" customHeight="1" thickBot="1">
      <c r="A74" s="16" t="s">
        <v>338</v>
      </c>
      <c r="B74" s="301" t="s">
        <v>317</v>
      </c>
      <c r="C74" s="309"/>
    </row>
    <row r="75" spans="1:3" s="429" customFormat="1" ht="12" customHeight="1" thickBot="1">
      <c r="A75" s="477" t="s">
        <v>318</v>
      </c>
      <c r="B75" s="299" t="s">
        <v>319</v>
      </c>
      <c r="C75" s="304">
        <f>SUM(C76:C78)</f>
        <v>0</v>
      </c>
    </row>
    <row r="76" spans="1:3" s="429" customFormat="1" ht="12" customHeight="1">
      <c r="A76" s="15" t="s">
        <v>339</v>
      </c>
      <c r="B76" s="430" t="s">
        <v>320</v>
      </c>
      <c r="C76" s="309"/>
    </row>
    <row r="77" spans="1:3" s="429" customFormat="1" ht="12" customHeight="1">
      <c r="A77" s="14" t="s">
        <v>340</v>
      </c>
      <c r="B77" s="431" t="s">
        <v>321</v>
      </c>
      <c r="C77" s="309"/>
    </row>
    <row r="78" spans="1:3" s="429" customFormat="1" ht="12" customHeight="1" thickBot="1">
      <c r="A78" s="18" t="s">
        <v>341</v>
      </c>
      <c r="B78" s="581" t="s">
        <v>574</v>
      </c>
      <c r="C78" s="582"/>
    </row>
    <row r="79" spans="1:3" s="429" customFormat="1" ht="12" customHeight="1" thickBot="1">
      <c r="A79" s="477" t="s">
        <v>322</v>
      </c>
      <c r="B79" s="299" t="s">
        <v>342</v>
      </c>
      <c r="C79" s="304">
        <f>SUM(C80:C83)</f>
        <v>0</v>
      </c>
    </row>
    <row r="80" spans="1:3" s="429" customFormat="1" ht="12" customHeight="1">
      <c r="A80" s="434" t="s">
        <v>323</v>
      </c>
      <c r="B80" s="430" t="s">
        <v>324</v>
      </c>
      <c r="C80" s="309"/>
    </row>
    <row r="81" spans="1:3" s="429" customFormat="1" ht="12" customHeight="1">
      <c r="A81" s="435" t="s">
        <v>325</v>
      </c>
      <c r="B81" s="431" t="s">
        <v>326</v>
      </c>
      <c r="C81" s="309"/>
    </row>
    <row r="82" spans="1:3" s="429" customFormat="1" ht="12" customHeight="1">
      <c r="A82" s="435" t="s">
        <v>327</v>
      </c>
      <c r="B82" s="431" t="s">
        <v>328</v>
      </c>
      <c r="C82" s="309"/>
    </row>
    <row r="83" spans="1:3" s="429" customFormat="1" ht="12" customHeight="1" thickBot="1">
      <c r="A83" s="436" t="s">
        <v>329</v>
      </c>
      <c r="B83" s="301" t="s">
        <v>330</v>
      </c>
      <c r="C83" s="309"/>
    </row>
    <row r="84" spans="1:3" s="429" customFormat="1" ht="12" customHeight="1" thickBot="1">
      <c r="A84" s="477" t="s">
        <v>331</v>
      </c>
      <c r="B84" s="299" t="s">
        <v>473</v>
      </c>
      <c r="C84" s="475"/>
    </row>
    <row r="85" spans="1:3" s="429" customFormat="1" ht="13.5" customHeight="1" thickBot="1">
      <c r="A85" s="477" t="s">
        <v>333</v>
      </c>
      <c r="B85" s="299" t="s">
        <v>332</v>
      </c>
      <c r="C85" s="475"/>
    </row>
    <row r="86" spans="1:3" s="429" customFormat="1" ht="15.75" customHeight="1" thickBot="1">
      <c r="A86" s="477" t="s">
        <v>345</v>
      </c>
      <c r="B86" s="437" t="s">
        <v>476</v>
      </c>
      <c r="C86" s="310">
        <f>+C63+C67+C72+C75+C79+C85+C84</f>
        <v>257041967</v>
      </c>
    </row>
    <row r="87" spans="1:3" s="429" customFormat="1" ht="16.5" customHeight="1" thickBot="1">
      <c r="A87" s="478" t="s">
        <v>475</v>
      </c>
      <c r="B87" s="438" t="s">
        <v>477</v>
      </c>
      <c r="C87" s="310">
        <f>+C62+C86</f>
        <v>662726406</v>
      </c>
    </row>
    <row r="88" spans="1:3" s="429" customFormat="1" ht="47.25" customHeight="1">
      <c r="A88" s="5"/>
      <c r="B88" s="6"/>
      <c r="C88" s="311"/>
    </row>
    <row r="89" spans="1:3" ht="16.5" customHeight="1">
      <c r="A89" s="617" t="s">
        <v>47</v>
      </c>
      <c r="B89" s="617"/>
      <c r="C89" s="617"/>
    </row>
    <row r="90" spans="1:3" s="439" customFormat="1" ht="16.5" customHeight="1" thickBot="1">
      <c r="A90" s="619" t="s">
        <v>149</v>
      </c>
      <c r="B90" s="619"/>
      <c r="C90" s="140" t="str">
        <f>C2</f>
        <v>Forintban!</v>
      </c>
    </row>
    <row r="91" spans="1:3" ht="37.5" customHeight="1" thickBot="1">
      <c r="A91" s="23" t="s">
        <v>69</v>
      </c>
      <c r="B91" s="24" t="s">
        <v>48</v>
      </c>
      <c r="C91" s="39" t="str">
        <f>+C3</f>
        <v>2018. évi előirányzat</v>
      </c>
    </row>
    <row r="92" spans="1:3" s="428" customFormat="1" ht="12" customHeight="1" thickBot="1">
      <c r="A92" s="32"/>
      <c r="B92" s="33" t="s">
        <v>491</v>
      </c>
      <c r="C92" s="34" t="s">
        <v>492</v>
      </c>
    </row>
    <row r="93" spans="1:3" ht="12" customHeight="1" thickBot="1">
      <c r="A93" s="22" t="s">
        <v>19</v>
      </c>
      <c r="B93" s="28" t="s">
        <v>435</v>
      </c>
      <c r="C93" s="303">
        <f>C94+C95+C96+C97+C98+C111</f>
        <v>284800307</v>
      </c>
    </row>
    <row r="94" spans="1:3" ht="12" customHeight="1">
      <c r="A94" s="17" t="s">
        <v>98</v>
      </c>
      <c r="B94" s="10" t="s">
        <v>49</v>
      </c>
      <c r="C94" s="305">
        <v>145642457</v>
      </c>
    </row>
    <row r="95" spans="1:3" ht="12" customHeight="1">
      <c r="A95" s="14" t="s">
        <v>99</v>
      </c>
      <c r="B95" s="8" t="s">
        <v>179</v>
      </c>
      <c r="C95" s="306">
        <v>28279624</v>
      </c>
    </row>
    <row r="96" spans="1:3" ht="12" customHeight="1">
      <c r="A96" s="14" t="s">
        <v>100</v>
      </c>
      <c r="B96" s="8" t="s">
        <v>136</v>
      </c>
      <c r="C96" s="308">
        <v>78541226</v>
      </c>
    </row>
    <row r="97" spans="1:3" ht="12" customHeight="1">
      <c r="A97" s="14" t="s">
        <v>101</v>
      </c>
      <c r="B97" s="11" t="s">
        <v>180</v>
      </c>
      <c r="C97" s="308">
        <v>22437000</v>
      </c>
    </row>
    <row r="98" spans="1:3" ht="12" customHeight="1">
      <c r="A98" s="14" t="s">
        <v>112</v>
      </c>
      <c r="B98" s="19" t="s">
        <v>181</v>
      </c>
      <c r="C98" s="308">
        <v>9900000</v>
      </c>
    </row>
    <row r="99" spans="1:3" ht="12" customHeight="1">
      <c r="A99" s="14" t="s">
        <v>102</v>
      </c>
      <c r="B99" s="8" t="s">
        <v>440</v>
      </c>
      <c r="C99" s="308"/>
    </row>
    <row r="100" spans="1:3" ht="12" customHeight="1">
      <c r="A100" s="14" t="s">
        <v>103</v>
      </c>
      <c r="B100" s="145" t="s">
        <v>439</v>
      </c>
      <c r="C100" s="308"/>
    </row>
    <row r="101" spans="1:3" ht="12" customHeight="1">
      <c r="A101" s="14" t="s">
        <v>113</v>
      </c>
      <c r="B101" s="145" t="s">
        <v>438</v>
      </c>
      <c r="C101" s="308">
        <v>2000000</v>
      </c>
    </row>
    <row r="102" spans="1:3" ht="12" customHeight="1">
      <c r="A102" s="14" t="s">
        <v>114</v>
      </c>
      <c r="B102" s="143" t="s">
        <v>348</v>
      </c>
      <c r="C102" s="308"/>
    </row>
    <row r="103" spans="1:3" ht="12" customHeight="1">
      <c r="A103" s="14" t="s">
        <v>115</v>
      </c>
      <c r="B103" s="144" t="s">
        <v>349</v>
      </c>
      <c r="C103" s="308"/>
    </row>
    <row r="104" spans="1:3" ht="12" customHeight="1">
      <c r="A104" s="14" t="s">
        <v>116</v>
      </c>
      <c r="B104" s="144" t="s">
        <v>350</v>
      </c>
      <c r="C104" s="308"/>
    </row>
    <row r="105" spans="1:3" ht="12" customHeight="1">
      <c r="A105" s="14" t="s">
        <v>118</v>
      </c>
      <c r="B105" s="143" t="s">
        <v>351</v>
      </c>
      <c r="C105" s="308"/>
    </row>
    <row r="106" spans="1:3" ht="12" customHeight="1">
      <c r="A106" s="14" t="s">
        <v>182</v>
      </c>
      <c r="B106" s="143" t="s">
        <v>352</v>
      </c>
      <c r="C106" s="308"/>
    </row>
    <row r="107" spans="1:3" ht="12" customHeight="1">
      <c r="A107" s="14" t="s">
        <v>346</v>
      </c>
      <c r="B107" s="144" t="s">
        <v>353</v>
      </c>
      <c r="C107" s="308"/>
    </row>
    <row r="108" spans="1:3" ht="12" customHeight="1">
      <c r="A108" s="13" t="s">
        <v>347</v>
      </c>
      <c r="B108" s="145" t="s">
        <v>354</v>
      </c>
      <c r="C108" s="308"/>
    </row>
    <row r="109" spans="1:3" ht="12" customHeight="1">
      <c r="A109" s="14" t="s">
        <v>436</v>
      </c>
      <c r="B109" s="145" t="s">
        <v>355</v>
      </c>
      <c r="C109" s="308"/>
    </row>
    <row r="110" spans="1:3" ht="12" customHeight="1">
      <c r="A110" s="16" t="s">
        <v>437</v>
      </c>
      <c r="B110" s="145" t="s">
        <v>356</v>
      </c>
      <c r="C110" s="308">
        <v>7900000</v>
      </c>
    </row>
    <row r="111" spans="1:3" ht="12" customHeight="1">
      <c r="A111" s="14" t="s">
        <v>441</v>
      </c>
      <c r="B111" s="11" t="s">
        <v>50</v>
      </c>
      <c r="C111" s="306"/>
    </row>
    <row r="112" spans="1:3" ht="12" customHeight="1">
      <c r="A112" s="14" t="s">
        <v>442</v>
      </c>
      <c r="B112" s="8" t="s">
        <v>444</v>
      </c>
      <c r="C112" s="306"/>
    </row>
    <row r="113" spans="1:3" ht="12" customHeight="1" thickBot="1">
      <c r="A113" s="18" t="s">
        <v>443</v>
      </c>
      <c r="B113" s="500" t="s">
        <v>445</v>
      </c>
      <c r="C113" s="312"/>
    </row>
    <row r="114" spans="1:3" ht="12" customHeight="1" thickBot="1">
      <c r="A114" s="497" t="s">
        <v>20</v>
      </c>
      <c r="B114" s="498" t="s">
        <v>357</v>
      </c>
      <c r="C114" s="499">
        <f>+C115+C117+C119</f>
        <v>372439645</v>
      </c>
    </row>
    <row r="115" spans="1:3" ht="12" customHeight="1">
      <c r="A115" s="15" t="s">
        <v>104</v>
      </c>
      <c r="B115" s="8" t="s">
        <v>226</v>
      </c>
      <c r="C115" s="307">
        <v>3618390</v>
      </c>
    </row>
    <row r="116" spans="1:3" ht="12" customHeight="1">
      <c r="A116" s="15" t="s">
        <v>105</v>
      </c>
      <c r="B116" s="12" t="s">
        <v>361</v>
      </c>
      <c r="C116" s="307"/>
    </row>
    <row r="117" spans="1:3" ht="12" customHeight="1">
      <c r="A117" s="15" t="s">
        <v>106</v>
      </c>
      <c r="B117" s="12" t="s">
        <v>183</v>
      </c>
      <c r="C117" s="306">
        <v>368821255</v>
      </c>
    </row>
    <row r="118" spans="1:3" ht="12" customHeight="1">
      <c r="A118" s="15" t="s">
        <v>107</v>
      </c>
      <c r="B118" s="12" t="s">
        <v>362</v>
      </c>
      <c r="C118" s="272">
        <v>168349019</v>
      </c>
    </row>
    <row r="119" spans="1:3" ht="12" customHeight="1">
      <c r="A119" s="15" t="s">
        <v>108</v>
      </c>
      <c r="B119" s="301" t="s">
        <v>576</v>
      </c>
      <c r="C119" s="272"/>
    </row>
    <row r="120" spans="1:3" ht="12" customHeight="1">
      <c r="A120" s="15" t="s">
        <v>117</v>
      </c>
      <c r="B120" s="300" t="s">
        <v>426</v>
      </c>
      <c r="C120" s="272"/>
    </row>
    <row r="121" spans="1:3" ht="12" customHeight="1">
      <c r="A121" s="15" t="s">
        <v>119</v>
      </c>
      <c r="B121" s="426" t="s">
        <v>367</v>
      </c>
      <c r="C121" s="272"/>
    </row>
    <row r="122" spans="1:3" ht="15">
      <c r="A122" s="15" t="s">
        <v>184</v>
      </c>
      <c r="B122" s="144" t="s">
        <v>350</v>
      </c>
      <c r="C122" s="272"/>
    </row>
    <row r="123" spans="1:3" ht="12" customHeight="1">
      <c r="A123" s="15" t="s">
        <v>185</v>
      </c>
      <c r="B123" s="144" t="s">
        <v>366</v>
      </c>
      <c r="C123" s="272"/>
    </row>
    <row r="124" spans="1:3" ht="12" customHeight="1">
      <c r="A124" s="15" t="s">
        <v>186</v>
      </c>
      <c r="B124" s="144" t="s">
        <v>365</v>
      </c>
      <c r="C124" s="272"/>
    </row>
    <row r="125" spans="1:3" ht="12" customHeight="1">
      <c r="A125" s="15" t="s">
        <v>358</v>
      </c>
      <c r="B125" s="144" t="s">
        <v>353</v>
      </c>
      <c r="C125" s="272"/>
    </row>
    <row r="126" spans="1:3" ht="12" customHeight="1">
      <c r="A126" s="15" t="s">
        <v>359</v>
      </c>
      <c r="B126" s="144" t="s">
        <v>364</v>
      </c>
      <c r="C126" s="272"/>
    </row>
    <row r="127" spans="1:3" ht="15.75" thickBot="1">
      <c r="A127" s="13" t="s">
        <v>360</v>
      </c>
      <c r="B127" s="144" t="s">
        <v>363</v>
      </c>
      <c r="C127" s="274"/>
    </row>
    <row r="128" spans="1:3" ht="12" customHeight="1" thickBot="1">
      <c r="A128" s="20" t="s">
        <v>21</v>
      </c>
      <c r="B128" s="124" t="s">
        <v>446</v>
      </c>
      <c r="C128" s="304">
        <f>+C93+C114</f>
        <v>657239952</v>
      </c>
    </row>
    <row r="129" spans="1:3" ht="12" customHeight="1" thickBot="1">
      <c r="A129" s="20" t="s">
        <v>22</v>
      </c>
      <c r="B129" s="124" t="s">
        <v>447</v>
      </c>
      <c r="C129" s="304">
        <f>+C130+C131+C132</f>
        <v>0</v>
      </c>
    </row>
    <row r="130" spans="1:3" ht="12" customHeight="1">
      <c r="A130" s="15" t="s">
        <v>265</v>
      </c>
      <c r="B130" s="12" t="s">
        <v>454</v>
      </c>
      <c r="C130" s="272"/>
    </row>
    <row r="131" spans="1:3" ht="12" customHeight="1">
      <c r="A131" s="15" t="s">
        <v>266</v>
      </c>
      <c r="B131" s="12" t="s">
        <v>455</v>
      </c>
      <c r="C131" s="272"/>
    </row>
    <row r="132" spans="1:3" ht="12" customHeight="1" thickBot="1">
      <c r="A132" s="13" t="s">
        <v>267</v>
      </c>
      <c r="B132" s="12" t="s">
        <v>456</v>
      </c>
      <c r="C132" s="272"/>
    </row>
    <row r="133" spans="1:3" ht="12" customHeight="1" thickBot="1">
      <c r="A133" s="20" t="s">
        <v>23</v>
      </c>
      <c r="B133" s="124" t="s">
        <v>448</v>
      </c>
      <c r="C133" s="304">
        <f>SUM(C134:C139)</f>
        <v>0</v>
      </c>
    </row>
    <row r="134" spans="1:3" ht="12" customHeight="1">
      <c r="A134" s="15" t="s">
        <v>91</v>
      </c>
      <c r="B134" s="9" t="s">
        <v>457</v>
      </c>
      <c r="C134" s="272"/>
    </row>
    <row r="135" spans="1:3" ht="12" customHeight="1">
      <c r="A135" s="15" t="s">
        <v>92</v>
      </c>
      <c r="B135" s="9" t="s">
        <v>449</v>
      </c>
      <c r="C135" s="272"/>
    </row>
    <row r="136" spans="1:3" ht="12" customHeight="1">
      <c r="A136" s="15" t="s">
        <v>93</v>
      </c>
      <c r="B136" s="9" t="s">
        <v>450</v>
      </c>
      <c r="C136" s="272"/>
    </row>
    <row r="137" spans="1:3" ht="12" customHeight="1">
      <c r="A137" s="15" t="s">
        <v>171</v>
      </c>
      <c r="B137" s="9" t="s">
        <v>451</v>
      </c>
      <c r="C137" s="272"/>
    </row>
    <row r="138" spans="1:3" ht="12" customHeight="1">
      <c r="A138" s="15" t="s">
        <v>172</v>
      </c>
      <c r="B138" s="9" t="s">
        <v>452</v>
      </c>
      <c r="C138" s="272"/>
    </row>
    <row r="139" spans="1:3" ht="12" customHeight="1" thickBot="1">
      <c r="A139" s="13" t="s">
        <v>173</v>
      </c>
      <c r="B139" s="9" t="s">
        <v>453</v>
      </c>
      <c r="C139" s="272"/>
    </row>
    <row r="140" spans="1:3" ht="12" customHeight="1" thickBot="1">
      <c r="A140" s="20" t="s">
        <v>24</v>
      </c>
      <c r="B140" s="124" t="s">
        <v>461</v>
      </c>
      <c r="C140" s="310">
        <f>+C141+C142+C143+C144</f>
        <v>5486454</v>
      </c>
    </row>
    <row r="141" spans="1:3" ht="12" customHeight="1">
      <c r="A141" s="15" t="s">
        <v>94</v>
      </c>
      <c r="B141" s="9" t="s">
        <v>368</v>
      </c>
      <c r="C141" s="272"/>
    </row>
    <row r="142" spans="1:3" ht="12" customHeight="1">
      <c r="A142" s="15" t="s">
        <v>95</v>
      </c>
      <c r="B142" s="9" t="s">
        <v>369</v>
      </c>
      <c r="C142" s="272">
        <v>5486454</v>
      </c>
    </row>
    <row r="143" spans="1:3" ht="12" customHeight="1">
      <c r="A143" s="15" t="s">
        <v>285</v>
      </c>
      <c r="B143" s="9" t="s">
        <v>462</v>
      </c>
      <c r="C143" s="272"/>
    </row>
    <row r="144" spans="1:3" ht="12" customHeight="1" thickBot="1">
      <c r="A144" s="13" t="s">
        <v>286</v>
      </c>
      <c r="B144" s="7" t="s">
        <v>388</v>
      </c>
      <c r="C144" s="272"/>
    </row>
    <row r="145" spans="1:3" ht="12" customHeight="1" thickBot="1">
      <c r="A145" s="20" t="s">
        <v>25</v>
      </c>
      <c r="B145" s="124" t="s">
        <v>463</v>
      </c>
      <c r="C145" s="313">
        <f>SUM(C146:C150)</f>
        <v>0</v>
      </c>
    </row>
    <row r="146" spans="1:3" ht="12" customHeight="1">
      <c r="A146" s="15" t="s">
        <v>96</v>
      </c>
      <c r="B146" s="9" t="s">
        <v>458</v>
      </c>
      <c r="C146" s="272"/>
    </row>
    <row r="147" spans="1:3" ht="12" customHeight="1">
      <c r="A147" s="15" t="s">
        <v>97</v>
      </c>
      <c r="B147" s="9" t="s">
        <v>465</v>
      </c>
      <c r="C147" s="272"/>
    </row>
    <row r="148" spans="1:3" ht="12" customHeight="1">
      <c r="A148" s="15" t="s">
        <v>297</v>
      </c>
      <c r="B148" s="9" t="s">
        <v>460</v>
      </c>
      <c r="C148" s="272"/>
    </row>
    <row r="149" spans="1:3" ht="12" customHeight="1">
      <c r="A149" s="15" t="s">
        <v>298</v>
      </c>
      <c r="B149" s="9" t="s">
        <v>466</v>
      </c>
      <c r="C149" s="272"/>
    </row>
    <row r="150" spans="1:3" ht="12" customHeight="1" thickBot="1">
      <c r="A150" s="15" t="s">
        <v>464</v>
      </c>
      <c r="B150" s="9" t="s">
        <v>467</v>
      </c>
      <c r="C150" s="272"/>
    </row>
    <row r="151" spans="1:3" ht="12" customHeight="1" thickBot="1">
      <c r="A151" s="20" t="s">
        <v>26</v>
      </c>
      <c r="B151" s="124" t="s">
        <v>468</v>
      </c>
      <c r="C151" s="501"/>
    </row>
    <row r="152" spans="1:3" ht="12" customHeight="1" thickBot="1">
      <c r="A152" s="20" t="s">
        <v>27</v>
      </c>
      <c r="B152" s="124" t="s">
        <v>469</v>
      </c>
      <c r="C152" s="501"/>
    </row>
    <row r="153" spans="1:9" ht="15" customHeight="1" thickBot="1">
      <c r="A153" s="20" t="s">
        <v>28</v>
      </c>
      <c r="B153" s="124" t="s">
        <v>471</v>
      </c>
      <c r="C153" s="440">
        <f>+C129+C133+C140+C145+C151+C152</f>
        <v>5486454</v>
      </c>
      <c r="F153" s="441"/>
      <c r="G153" s="442"/>
      <c r="H153" s="442"/>
      <c r="I153" s="442"/>
    </row>
    <row r="154" spans="1:3" s="429" customFormat="1" ht="12.75" customHeight="1" thickBot="1">
      <c r="A154" s="302" t="s">
        <v>29</v>
      </c>
      <c r="B154" s="393" t="s">
        <v>470</v>
      </c>
      <c r="C154" s="440">
        <f>+C128+C153</f>
        <v>662726406</v>
      </c>
    </row>
    <row r="155" ht="7.5" customHeight="1"/>
    <row r="156" spans="1:3" ht="15">
      <c r="A156" s="620" t="s">
        <v>370</v>
      </c>
      <c r="B156" s="620"/>
      <c r="C156" s="620"/>
    </row>
    <row r="157" spans="1:3" ht="15" customHeight="1" thickBot="1">
      <c r="A157" s="618" t="s">
        <v>150</v>
      </c>
      <c r="B157" s="618"/>
      <c r="C157" s="314" t="str">
        <f>C90</f>
        <v>Forintban!</v>
      </c>
    </row>
    <row r="158" spans="1:4" ht="17.25" customHeight="1" thickBot="1">
      <c r="A158" s="20">
        <v>1</v>
      </c>
      <c r="B158" s="27" t="s">
        <v>472</v>
      </c>
      <c r="C158" s="304">
        <f>+C62-C128</f>
        <v>-251555513</v>
      </c>
      <c r="D158" s="443"/>
    </row>
    <row r="159" spans="1:3" ht="24.75" customHeight="1" thickBot="1">
      <c r="A159" s="20" t="s">
        <v>20</v>
      </c>
      <c r="B159" s="27" t="s">
        <v>478</v>
      </c>
      <c r="C159" s="304">
        <f>+C86-C153</f>
        <v>251555513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6692913385826772" header="0.7874015748031497" footer="0.5905511811023623"/>
  <pageSetup fitToHeight="0" fitToWidth="1" horizontalDpi="600" verticalDpi="600" orientation="portrait" paperSize="8" r:id="rId1"/>
  <headerFooter alignWithMargins="0">
    <oddHeader>&amp;C&amp;"Times New Roman CE,Félkövér"&amp;12
Karácsond Községi Önkormányzat
2018. ÉVI KÖLTSÉGVETÉSÉNEK ÖSSZEVONT MÉRLEGE&amp;10
&amp;R&amp;"Times New Roman CE,Félkövér dőlt"&amp;11 1.1. melléklet a ........./2018. (.......)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61"/>
  <sheetViews>
    <sheetView zoomScale="130" zoomScaleNormal="130" workbookViewId="0" topLeftCell="A1">
      <selection activeCell="B1" sqref="B1"/>
    </sheetView>
  </sheetViews>
  <sheetFormatPr defaultColWidth="9.375" defaultRowHeight="12.75"/>
  <cols>
    <col min="1" max="1" width="21.125" style="250" customWidth="1"/>
    <col min="2" max="2" width="79.125" style="251" customWidth="1"/>
    <col min="3" max="3" width="25.00390625" style="251" customWidth="1"/>
    <col min="4" max="16384" width="9.375" style="251" customWidth="1"/>
  </cols>
  <sheetData>
    <row r="1" spans="1:5" s="230" customFormat="1" ht="21" customHeight="1" thickBot="1">
      <c r="A1" s="229"/>
      <c r="B1" s="231" t="s">
        <v>683</v>
      </c>
      <c r="C1" s="576"/>
      <c r="E1" s="590" t="s">
        <v>597</v>
      </c>
    </row>
    <row r="2" spans="1:3" s="469" customFormat="1" ht="25.5" customHeight="1">
      <c r="A2" s="420" t="s">
        <v>200</v>
      </c>
      <c r="B2" s="365" t="s">
        <v>585</v>
      </c>
      <c r="C2" s="379" t="s">
        <v>59</v>
      </c>
    </row>
    <row r="3" spans="1:3" s="469" customFormat="1" ht="15.75" thickBot="1">
      <c r="A3" s="463" t="s">
        <v>199</v>
      </c>
      <c r="B3" s="366" t="s">
        <v>415</v>
      </c>
      <c r="C3" s="380" t="s">
        <v>54</v>
      </c>
    </row>
    <row r="4" spans="1:3" s="470" customFormat="1" ht="15.75" customHeight="1" thickBot="1">
      <c r="A4" s="233"/>
      <c r="B4" s="233"/>
      <c r="C4" s="234" t="str">
        <f>'9.2. sz. mell'!C4</f>
        <v>Forintban!</v>
      </c>
    </row>
    <row r="5" spans="1:3" ht="13.5" thickBot="1">
      <c r="A5" s="421" t="s">
        <v>201</v>
      </c>
      <c r="B5" s="235" t="s">
        <v>563</v>
      </c>
      <c r="C5" s="236" t="s">
        <v>55</v>
      </c>
    </row>
    <row r="6" spans="1:3" s="471" customFormat="1" ht="12.75" customHeight="1" thickBot="1">
      <c r="A6" s="198"/>
      <c r="B6" s="199" t="s">
        <v>491</v>
      </c>
      <c r="C6" s="200" t="s">
        <v>492</v>
      </c>
    </row>
    <row r="7" spans="1:3" s="471" customFormat="1" ht="15.75" customHeight="1" thickBot="1">
      <c r="A7" s="237"/>
      <c r="B7" s="238" t="s">
        <v>56</v>
      </c>
      <c r="C7" s="239"/>
    </row>
    <row r="8" spans="1:3" s="381" customFormat="1" ht="12" customHeight="1" thickBot="1">
      <c r="A8" s="198" t="s">
        <v>19</v>
      </c>
      <c r="B8" s="240" t="s">
        <v>518</v>
      </c>
      <c r="C8" s="324">
        <f>SUM(C9:C19)</f>
        <v>0</v>
      </c>
    </row>
    <row r="9" spans="1:3" s="381" customFormat="1" ht="12" customHeight="1">
      <c r="A9" s="464" t="s">
        <v>98</v>
      </c>
      <c r="B9" s="10" t="s">
        <v>274</v>
      </c>
      <c r="C9" s="370"/>
    </row>
    <row r="10" spans="1:3" s="381" customFormat="1" ht="12" customHeight="1">
      <c r="A10" s="465" t="s">
        <v>99</v>
      </c>
      <c r="B10" s="8" t="s">
        <v>275</v>
      </c>
      <c r="C10" s="322"/>
    </row>
    <row r="11" spans="1:3" s="381" customFormat="1" ht="12" customHeight="1">
      <c r="A11" s="465" t="s">
        <v>100</v>
      </c>
      <c r="B11" s="8" t="s">
        <v>276</v>
      </c>
      <c r="C11" s="322"/>
    </row>
    <row r="12" spans="1:3" s="381" customFormat="1" ht="12" customHeight="1">
      <c r="A12" s="465" t="s">
        <v>101</v>
      </c>
      <c r="B12" s="8" t="s">
        <v>277</v>
      </c>
      <c r="C12" s="322"/>
    </row>
    <row r="13" spans="1:3" s="381" customFormat="1" ht="12" customHeight="1">
      <c r="A13" s="465" t="s">
        <v>144</v>
      </c>
      <c r="B13" s="8" t="s">
        <v>278</v>
      </c>
      <c r="C13" s="322"/>
    </row>
    <row r="14" spans="1:3" s="381" customFormat="1" ht="12" customHeight="1">
      <c r="A14" s="465" t="s">
        <v>102</v>
      </c>
      <c r="B14" s="8" t="s">
        <v>397</v>
      </c>
      <c r="C14" s="322"/>
    </row>
    <row r="15" spans="1:3" s="381" customFormat="1" ht="12" customHeight="1">
      <c r="A15" s="465" t="s">
        <v>103</v>
      </c>
      <c r="B15" s="7" t="s">
        <v>398</v>
      </c>
      <c r="C15" s="322"/>
    </row>
    <row r="16" spans="1:3" s="381" customFormat="1" ht="12" customHeight="1">
      <c r="A16" s="465" t="s">
        <v>113</v>
      </c>
      <c r="B16" s="8" t="s">
        <v>281</v>
      </c>
      <c r="C16" s="371"/>
    </row>
    <row r="17" spans="1:3" s="472" customFormat="1" ht="12" customHeight="1">
      <c r="A17" s="465" t="s">
        <v>114</v>
      </c>
      <c r="B17" s="8" t="s">
        <v>282</v>
      </c>
      <c r="C17" s="322"/>
    </row>
    <row r="18" spans="1:3" s="472" customFormat="1" ht="12" customHeight="1">
      <c r="A18" s="465" t="s">
        <v>115</v>
      </c>
      <c r="B18" s="8" t="s">
        <v>434</v>
      </c>
      <c r="C18" s="323"/>
    </row>
    <row r="19" spans="1:3" s="472" customFormat="1" ht="12" customHeight="1" thickBot="1">
      <c r="A19" s="465" t="s">
        <v>116</v>
      </c>
      <c r="B19" s="7" t="s">
        <v>283</v>
      </c>
      <c r="C19" s="323"/>
    </row>
    <row r="20" spans="1:3" s="381" customFormat="1" ht="12" customHeight="1" thickBot="1">
      <c r="A20" s="198" t="s">
        <v>20</v>
      </c>
      <c r="B20" s="240" t="s">
        <v>399</v>
      </c>
      <c r="C20" s="324">
        <f>SUM(C21:C23)</f>
        <v>0</v>
      </c>
    </row>
    <row r="21" spans="1:3" s="472" customFormat="1" ht="12" customHeight="1">
      <c r="A21" s="465" t="s">
        <v>104</v>
      </c>
      <c r="B21" s="9" t="s">
        <v>255</v>
      </c>
      <c r="C21" s="322"/>
    </row>
    <row r="22" spans="1:3" s="472" customFormat="1" ht="12" customHeight="1">
      <c r="A22" s="465" t="s">
        <v>105</v>
      </c>
      <c r="B22" s="8" t="s">
        <v>400</v>
      </c>
      <c r="C22" s="322"/>
    </row>
    <row r="23" spans="1:3" s="472" customFormat="1" ht="12" customHeight="1">
      <c r="A23" s="465" t="s">
        <v>106</v>
      </c>
      <c r="B23" s="8" t="s">
        <v>401</v>
      </c>
      <c r="C23" s="322"/>
    </row>
    <row r="24" spans="1:3" s="472" customFormat="1" ht="12" customHeight="1" thickBot="1">
      <c r="A24" s="465" t="s">
        <v>107</v>
      </c>
      <c r="B24" s="8" t="s">
        <v>519</v>
      </c>
      <c r="C24" s="322"/>
    </row>
    <row r="25" spans="1:3" s="472" customFormat="1" ht="12" customHeight="1" thickBot="1">
      <c r="A25" s="206" t="s">
        <v>21</v>
      </c>
      <c r="B25" s="124" t="s">
        <v>170</v>
      </c>
      <c r="C25" s="351"/>
    </row>
    <row r="26" spans="1:3" s="472" customFormat="1" ht="12" customHeight="1" thickBot="1">
      <c r="A26" s="206" t="s">
        <v>22</v>
      </c>
      <c r="B26" s="124" t="s">
        <v>520</v>
      </c>
      <c r="C26" s="324">
        <f>+C27+C28+C29</f>
        <v>0</v>
      </c>
    </row>
    <row r="27" spans="1:3" s="472" customFormat="1" ht="12" customHeight="1">
      <c r="A27" s="466" t="s">
        <v>265</v>
      </c>
      <c r="B27" s="467" t="s">
        <v>260</v>
      </c>
      <c r="C27" s="77"/>
    </row>
    <row r="28" spans="1:3" s="472" customFormat="1" ht="12" customHeight="1">
      <c r="A28" s="466" t="s">
        <v>266</v>
      </c>
      <c r="B28" s="467" t="s">
        <v>400</v>
      </c>
      <c r="C28" s="322"/>
    </row>
    <row r="29" spans="1:3" s="472" customFormat="1" ht="12" customHeight="1">
      <c r="A29" s="466" t="s">
        <v>267</v>
      </c>
      <c r="B29" s="468" t="s">
        <v>403</v>
      </c>
      <c r="C29" s="322"/>
    </row>
    <row r="30" spans="1:3" s="472" customFormat="1" ht="12" customHeight="1" thickBot="1">
      <c r="A30" s="465" t="s">
        <v>268</v>
      </c>
      <c r="B30" s="142" t="s">
        <v>521</v>
      </c>
      <c r="C30" s="84"/>
    </row>
    <row r="31" spans="1:3" s="472" customFormat="1" ht="12" customHeight="1" thickBot="1">
      <c r="A31" s="206" t="s">
        <v>23</v>
      </c>
      <c r="B31" s="124" t="s">
        <v>404</v>
      </c>
      <c r="C31" s="324">
        <f>+C32+C33+C34</f>
        <v>0</v>
      </c>
    </row>
    <row r="32" spans="1:3" s="472" customFormat="1" ht="12" customHeight="1">
      <c r="A32" s="466" t="s">
        <v>91</v>
      </c>
      <c r="B32" s="467" t="s">
        <v>288</v>
      </c>
      <c r="C32" s="77"/>
    </row>
    <row r="33" spans="1:3" s="472" customFormat="1" ht="12" customHeight="1">
      <c r="A33" s="466" t="s">
        <v>92</v>
      </c>
      <c r="B33" s="468" t="s">
        <v>289</v>
      </c>
      <c r="C33" s="325"/>
    </row>
    <row r="34" spans="1:3" s="472" customFormat="1" ht="12" customHeight="1" thickBot="1">
      <c r="A34" s="465" t="s">
        <v>93</v>
      </c>
      <c r="B34" s="142" t="s">
        <v>290</v>
      </c>
      <c r="C34" s="84"/>
    </row>
    <row r="35" spans="1:3" s="381" customFormat="1" ht="12" customHeight="1" thickBot="1">
      <c r="A35" s="206" t="s">
        <v>24</v>
      </c>
      <c r="B35" s="124" t="s">
        <v>373</v>
      </c>
      <c r="C35" s="351"/>
    </row>
    <row r="36" spans="1:3" s="381" customFormat="1" ht="12" customHeight="1" thickBot="1">
      <c r="A36" s="206" t="s">
        <v>25</v>
      </c>
      <c r="B36" s="124" t="s">
        <v>405</v>
      </c>
      <c r="C36" s="372"/>
    </row>
    <row r="37" spans="1:3" s="381" customFormat="1" ht="12" customHeight="1" thickBot="1">
      <c r="A37" s="198" t="s">
        <v>26</v>
      </c>
      <c r="B37" s="124" t="s">
        <v>406</v>
      </c>
      <c r="C37" s="373">
        <f>+C8+C20+C25+C26+C31+C35+C36</f>
        <v>0</v>
      </c>
    </row>
    <row r="38" spans="1:3" s="381" customFormat="1" ht="12" customHeight="1" thickBot="1">
      <c r="A38" s="241" t="s">
        <v>27</v>
      </c>
      <c r="B38" s="124" t="s">
        <v>407</v>
      </c>
      <c r="C38" s="373">
        <f>+C39+C40+C41</f>
        <v>4573546</v>
      </c>
    </row>
    <row r="39" spans="1:3" s="381" customFormat="1" ht="12" customHeight="1">
      <c r="A39" s="466" t="s">
        <v>408</v>
      </c>
      <c r="B39" s="467" t="s">
        <v>233</v>
      </c>
      <c r="C39" s="77">
        <v>42511</v>
      </c>
    </row>
    <row r="40" spans="1:3" s="381" customFormat="1" ht="12" customHeight="1">
      <c r="A40" s="466" t="s">
        <v>409</v>
      </c>
      <c r="B40" s="468" t="s">
        <v>2</v>
      </c>
      <c r="C40" s="325"/>
    </row>
    <row r="41" spans="1:3" s="472" customFormat="1" ht="12" customHeight="1" thickBot="1">
      <c r="A41" s="465" t="s">
        <v>410</v>
      </c>
      <c r="B41" s="142" t="s">
        <v>411</v>
      </c>
      <c r="C41" s="84">
        <v>4531035</v>
      </c>
    </row>
    <row r="42" spans="1:3" s="472" customFormat="1" ht="15" customHeight="1" thickBot="1">
      <c r="A42" s="241" t="s">
        <v>28</v>
      </c>
      <c r="B42" s="242" t="s">
        <v>412</v>
      </c>
      <c r="C42" s="376">
        <f>+C37+C38</f>
        <v>4573546</v>
      </c>
    </row>
    <row r="43" spans="1:3" s="472" customFormat="1" ht="15" customHeight="1">
      <c r="A43" s="243"/>
      <c r="B43" s="244"/>
      <c r="C43" s="374"/>
    </row>
    <row r="44" spans="1:3" ht="13.5" thickBot="1">
      <c r="A44" s="245"/>
      <c r="B44" s="246"/>
      <c r="C44" s="375"/>
    </row>
    <row r="45" spans="1:3" s="471" customFormat="1" ht="16.5" customHeight="1" thickBot="1">
      <c r="A45" s="247"/>
      <c r="B45" s="248" t="s">
        <v>57</v>
      </c>
      <c r="C45" s="376"/>
    </row>
    <row r="46" spans="1:3" s="473" customFormat="1" ht="12" customHeight="1" thickBot="1">
      <c r="A46" s="206" t="s">
        <v>19</v>
      </c>
      <c r="B46" s="124" t="s">
        <v>413</v>
      </c>
      <c r="C46" s="324">
        <f>SUM(C47:C51)</f>
        <v>4573546</v>
      </c>
    </row>
    <row r="47" spans="1:3" ht="12" customHeight="1">
      <c r="A47" s="465" t="s">
        <v>98</v>
      </c>
      <c r="B47" s="9" t="s">
        <v>49</v>
      </c>
      <c r="C47" s="77">
        <v>3389511</v>
      </c>
    </row>
    <row r="48" spans="1:3" ht="12" customHeight="1">
      <c r="A48" s="465" t="s">
        <v>99</v>
      </c>
      <c r="B48" s="8" t="s">
        <v>179</v>
      </c>
      <c r="C48" s="80">
        <v>684452</v>
      </c>
    </row>
    <row r="49" spans="1:3" ht="12" customHeight="1">
      <c r="A49" s="465" t="s">
        <v>100</v>
      </c>
      <c r="B49" s="8" t="s">
        <v>136</v>
      </c>
      <c r="C49" s="80">
        <v>499583</v>
      </c>
    </row>
    <row r="50" spans="1:3" ht="12" customHeight="1">
      <c r="A50" s="465" t="s">
        <v>101</v>
      </c>
      <c r="B50" s="8" t="s">
        <v>180</v>
      </c>
      <c r="C50" s="80"/>
    </row>
    <row r="51" spans="1:3" ht="12" customHeight="1" thickBot="1">
      <c r="A51" s="465" t="s">
        <v>144</v>
      </c>
      <c r="B51" s="8" t="s">
        <v>181</v>
      </c>
      <c r="C51" s="80"/>
    </row>
    <row r="52" spans="1:3" ht="12" customHeight="1" thickBot="1">
      <c r="A52" s="206" t="s">
        <v>20</v>
      </c>
      <c r="B52" s="124" t="s">
        <v>414</v>
      </c>
      <c r="C52" s="324">
        <f>SUM(C53:C55)</f>
        <v>0</v>
      </c>
    </row>
    <row r="53" spans="1:3" s="473" customFormat="1" ht="12" customHeight="1">
      <c r="A53" s="465" t="s">
        <v>104</v>
      </c>
      <c r="B53" s="9" t="s">
        <v>226</v>
      </c>
      <c r="C53" s="77"/>
    </row>
    <row r="54" spans="1:3" ht="12" customHeight="1">
      <c r="A54" s="465" t="s">
        <v>105</v>
      </c>
      <c r="B54" s="8" t="s">
        <v>183</v>
      </c>
      <c r="C54" s="80"/>
    </row>
    <row r="55" spans="1:3" ht="12" customHeight="1">
      <c r="A55" s="465" t="s">
        <v>106</v>
      </c>
      <c r="B55" s="8" t="s">
        <v>58</v>
      </c>
      <c r="C55" s="80"/>
    </row>
    <row r="56" spans="1:3" ht="12" customHeight="1" thickBot="1">
      <c r="A56" s="465" t="s">
        <v>107</v>
      </c>
      <c r="B56" s="8" t="s">
        <v>522</v>
      </c>
      <c r="C56" s="80"/>
    </row>
    <row r="57" spans="1:3" ht="15" customHeight="1" thickBot="1">
      <c r="A57" s="206" t="s">
        <v>21</v>
      </c>
      <c r="B57" s="124" t="s">
        <v>13</v>
      </c>
      <c r="C57" s="351"/>
    </row>
    <row r="58" spans="1:3" ht="13.5" thickBot="1">
      <c r="A58" s="206" t="s">
        <v>22</v>
      </c>
      <c r="B58" s="249" t="s">
        <v>529</v>
      </c>
      <c r="C58" s="377">
        <f>+C46+C52+C57</f>
        <v>4573546</v>
      </c>
    </row>
    <row r="59" ht="15" customHeight="1" thickBot="1">
      <c r="C59" s="378"/>
    </row>
    <row r="60" spans="1:3" ht="14.25" customHeight="1" thickBot="1">
      <c r="A60" s="252" t="s">
        <v>517</v>
      </c>
      <c r="B60" s="253"/>
      <c r="C60" s="121">
        <v>1</v>
      </c>
    </row>
    <row r="61" spans="1:3" ht="13.5" thickBot="1">
      <c r="A61" s="252" t="s">
        <v>202</v>
      </c>
      <c r="B61" s="253"/>
      <c r="C61" s="12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B1" sqref="B1"/>
    </sheetView>
  </sheetViews>
  <sheetFormatPr defaultColWidth="9.375" defaultRowHeight="12.75"/>
  <cols>
    <col min="1" max="1" width="20.625" style="250" customWidth="1"/>
    <col min="2" max="2" width="79.125" style="251" customWidth="1"/>
    <col min="3" max="3" width="25.00390625" style="251" customWidth="1"/>
    <col min="4" max="16384" width="9.375" style="251" customWidth="1"/>
  </cols>
  <sheetData>
    <row r="1" spans="1:3" s="230" customFormat="1" ht="21" customHeight="1" thickBot="1">
      <c r="A1" s="229"/>
      <c r="B1" s="231" t="s">
        <v>684</v>
      </c>
      <c r="C1" s="576"/>
    </row>
    <row r="2" spans="1:3" s="469" customFormat="1" ht="25.5" customHeight="1">
      <c r="A2" s="420" t="s">
        <v>200</v>
      </c>
      <c r="B2" s="365"/>
      <c r="C2" s="379" t="s">
        <v>59</v>
      </c>
    </row>
    <row r="3" spans="1:3" s="469" customFormat="1" ht="15.75" thickBot="1">
      <c r="A3" s="463" t="s">
        <v>199</v>
      </c>
      <c r="B3" s="366" t="s">
        <v>416</v>
      </c>
      <c r="C3" s="380" t="s">
        <v>59</v>
      </c>
    </row>
    <row r="4" spans="1:3" s="470" customFormat="1" ht="15.75" customHeight="1" thickBot="1">
      <c r="A4" s="233"/>
      <c r="B4" s="233"/>
      <c r="C4" s="234" t="str">
        <f>'9.2.1. sz. mell'!C4</f>
        <v>Forintban!</v>
      </c>
    </row>
    <row r="5" spans="1:3" ht="13.5" thickBot="1">
      <c r="A5" s="421" t="s">
        <v>201</v>
      </c>
      <c r="B5" s="235" t="s">
        <v>563</v>
      </c>
      <c r="C5" s="236" t="s">
        <v>55</v>
      </c>
    </row>
    <row r="6" spans="1:3" s="471" customFormat="1" ht="12.75" customHeight="1" thickBot="1">
      <c r="A6" s="198"/>
      <c r="B6" s="199" t="s">
        <v>491</v>
      </c>
      <c r="C6" s="200" t="s">
        <v>492</v>
      </c>
    </row>
    <row r="7" spans="1:3" s="471" customFormat="1" ht="15.75" customHeight="1" thickBot="1">
      <c r="A7" s="237"/>
      <c r="B7" s="238" t="s">
        <v>56</v>
      </c>
      <c r="C7" s="239"/>
    </row>
    <row r="8" spans="1:3" s="381" customFormat="1" ht="12" customHeight="1" thickBot="1">
      <c r="A8" s="198" t="s">
        <v>19</v>
      </c>
      <c r="B8" s="240" t="s">
        <v>518</v>
      </c>
      <c r="C8" s="324">
        <f>SUM(C9:C19)</f>
        <v>0</v>
      </c>
    </row>
    <row r="9" spans="1:3" s="381" customFormat="1" ht="12" customHeight="1">
      <c r="A9" s="464" t="s">
        <v>98</v>
      </c>
      <c r="B9" s="10" t="s">
        <v>274</v>
      </c>
      <c r="C9" s="370"/>
    </row>
    <row r="10" spans="1:3" s="381" customFormat="1" ht="12" customHeight="1">
      <c r="A10" s="465" t="s">
        <v>99</v>
      </c>
      <c r="B10" s="8" t="s">
        <v>275</v>
      </c>
      <c r="C10" s="322"/>
    </row>
    <row r="11" spans="1:3" s="381" customFormat="1" ht="12" customHeight="1">
      <c r="A11" s="465" t="s">
        <v>100</v>
      </c>
      <c r="B11" s="8" t="s">
        <v>276</v>
      </c>
      <c r="C11" s="322"/>
    </row>
    <row r="12" spans="1:3" s="381" customFormat="1" ht="12" customHeight="1">
      <c r="A12" s="465" t="s">
        <v>101</v>
      </c>
      <c r="B12" s="8" t="s">
        <v>277</v>
      </c>
      <c r="C12" s="322"/>
    </row>
    <row r="13" spans="1:3" s="381" customFormat="1" ht="12" customHeight="1">
      <c r="A13" s="465" t="s">
        <v>144</v>
      </c>
      <c r="B13" s="8" t="s">
        <v>278</v>
      </c>
      <c r="C13" s="322"/>
    </row>
    <row r="14" spans="1:3" s="381" customFormat="1" ht="12" customHeight="1">
      <c r="A14" s="465" t="s">
        <v>102</v>
      </c>
      <c r="B14" s="8" t="s">
        <v>397</v>
      </c>
      <c r="C14" s="322"/>
    </row>
    <row r="15" spans="1:3" s="381" customFormat="1" ht="12" customHeight="1">
      <c r="A15" s="465" t="s">
        <v>103</v>
      </c>
      <c r="B15" s="7" t="s">
        <v>398</v>
      </c>
      <c r="C15" s="322"/>
    </row>
    <row r="16" spans="1:3" s="381" customFormat="1" ht="12" customHeight="1">
      <c r="A16" s="465" t="s">
        <v>113</v>
      </c>
      <c r="B16" s="8" t="s">
        <v>281</v>
      </c>
      <c r="C16" s="371"/>
    </row>
    <row r="17" spans="1:3" s="472" customFormat="1" ht="12" customHeight="1">
      <c r="A17" s="465" t="s">
        <v>114</v>
      </c>
      <c r="B17" s="8" t="s">
        <v>282</v>
      </c>
      <c r="C17" s="322"/>
    </row>
    <row r="18" spans="1:3" s="472" customFormat="1" ht="12" customHeight="1">
      <c r="A18" s="465" t="s">
        <v>115</v>
      </c>
      <c r="B18" s="8" t="s">
        <v>434</v>
      </c>
      <c r="C18" s="323"/>
    </row>
    <row r="19" spans="1:3" s="472" customFormat="1" ht="12" customHeight="1" thickBot="1">
      <c r="A19" s="465" t="s">
        <v>116</v>
      </c>
      <c r="B19" s="7" t="s">
        <v>283</v>
      </c>
      <c r="C19" s="323"/>
    </row>
    <row r="20" spans="1:3" s="381" customFormat="1" ht="12" customHeight="1" thickBot="1">
      <c r="A20" s="198" t="s">
        <v>20</v>
      </c>
      <c r="B20" s="240" t="s">
        <v>399</v>
      </c>
      <c r="C20" s="324">
        <f>SUM(C21:C23)</f>
        <v>0</v>
      </c>
    </row>
    <row r="21" spans="1:3" s="472" customFormat="1" ht="12" customHeight="1">
      <c r="A21" s="465" t="s">
        <v>104</v>
      </c>
      <c r="B21" s="9" t="s">
        <v>255</v>
      </c>
      <c r="C21" s="322"/>
    </row>
    <row r="22" spans="1:3" s="472" customFormat="1" ht="12" customHeight="1">
      <c r="A22" s="465" t="s">
        <v>105</v>
      </c>
      <c r="B22" s="8" t="s">
        <v>400</v>
      </c>
      <c r="C22" s="322"/>
    </row>
    <row r="23" spans="1:3" s="472" customFormat="1" ht="12" customHeight="1">
      <c r="A23" s="465" t="s">
        <v>106</v>
      </c>
      <c r="B23" s="8" t="s">
        <v>401</v>
      </c>
      <c r="C23" s="322"/>
    </row>
    <row r="24" spans="1:3" s="472" customFormat="1" ht="12" customHeight="1" thickBot="1">
      <c r="A24" s="465" t="s">
        <v>107</v>
      </c>
      <c r="B24" s="8" t="s">
        <v>519</v>
      </c>
      <c r="C24" s="322"/>
    </row>
    <row r="25" spans="1:3" s="472" customFormat="1" ht="12" customHeight="1" thickBot="1">
      <c r="A25" s="206" t="s">
        <v>21</v>
      </c>
      <c r="B25" s="124" t="s">
        <v>170</v>
      </c>
      <c r="C25" s="351"/>
    </row>
    <row r="26" spans="1:3" s="472" customFormat="1" ht="12" customHeight="1" thickBot="1">
      <c r="A26" s="206" t="s">
        <v>22</v>
      </c>
      <c r="B26" s="124" t="s">
        <v>520</v>
      </c>
      <c r="C26" s="324">
        <f>+C27+C28+C29</f>
        <v>0</v>
      </c>
    </row>
    <row r="27" spans="1:3" s="472" customFormat="1" ht="12" customHeight="1">
      <c r="A27" s="466" t="s">
        <v>265</v>
      </c>
      <c r="B27" s="467" t="s">
        <v>260</v>
      </c>
      <c r="C27" s="77"/>
    </row>
    <row r="28" spans="1:3" s="472" customFormat="1" ht="12" customHeight="1">
      <c r="A28" s="466" t="s">
        <v>266</v>
      </c>
      <c r="B28" s="467" t="s">
        <v>400</v>
      </c>
      <c r="C28" s="322"/>
    </row>
    <row r="29" spans="1:3" s="472" customFormat="1" ht="12" customHeight="1">
      <c r="A29" s="466" t="s">
        <v>267</v>
      </c>
      <c r="B29" s="468" t="s">
        <v>403</v>
      </c>
      <c r="C29" s="322"/>
    </row>
    <row r="30" spans="1:3" s="472" customFormat="1" ht="12" customHeight="1" thickBot="1">
      <c r="A30" s="465" t="s">
        <v>268</v>
      </c>
      <c r="B30" s="142" t="s">
        <v>521</v>
      </c>
      <c r="C30" s="84"/>
    </row>
    <row r="31" spans="1:3" s="472" customFormat="1" ht="12" customHeight="1" thickBot="1">
      <c r="A31" s="206" t="s">
        <v>23</v>
      </c>
      <c r="B31" s="124" t="s">
        <v>404</v>
      </c>
      <c r="C31" s="324">
        <f>+C32+C33+C34</f>
        <v>0</v>
      </c>
    </row>
    <row r="32" spans="1:3" s="472" customFormat="1" ht="12" customHeight="1">
      <c r="A32" s="466" t="s">
        <v>91</v>
      </c>
      <c r="B32" s="467" t="s">
        <v>288</v>
      </c>
      <c r="C32" s="77"/>
    </row>
    <row r="33" spans="1:3" s="472" customFormat="1" ht="12" customHeight="1">
      <c r="A33" s="466" t="s">
        <v>92</v>
      </c>
      <c r="B33" s="468" t="s">
        <v>289</v>
      </c>
      <c r="C33" s="325"/>
    </row>
    <row r="34" spans="1:3" s="472" customFormat="1" ht="12" customHeight="1" thickBot="1">
      <c r="A34" s="465" t="s">
        <v>93</v>
      </c>
      <c r="B34" s="142" t="s">
        <v>290</v>
      </c>
      <c r="C34" s="84"/>
    </row>
    <row r="35" spans="1:3" s="381" customFormat="1" ht="12" customHeight="1" thickBot="1">
      <c r="A35" s="206" t="s">
        <v>24</v>
      </c>
      <c r="B35" s="124" t="s">
        <v>373</v>
      </c>
      <c r="C35" s="351"/>
    </row>
    <row r="36" spans="1:3" s="381" customFormat="1" ht="12" customHeight="1" thickBot="1">
      <c r="A36" s="206" t="s">
        <v>25</v>
      </c>
      <c r="B36" s="124" t="s">
        <v>405</v>
      </c>
      <c r="C36" s="372"/>
    </row>
    <row r="37" spans="1:3" s="381" customFormat="1" ht="12" customHeight="1" thickBot="1">
      <c r="A37" s="198" t="s">
        <v>26</v>
      </c>
      <c r="B37" s="124" t="s">
        <v>406</v>
      </c>
      <c r="C37" s="373">
        <f>+C8+C20+C25+C26+C31+C35+C36</f>
        <v>0</v>
      </c>
    </row>
    <row r="38" spans="1:3" s="381" customFormat="1" ht="12" customHeight="1" thickBot="1">
      <c r="A38" s="241" t="s">
        <v>27</v>
      </c>
      <c r="B38" s="124" t="s">
        <v>407</v>
      </c>
      <c r="C38" s="373">
        <f>+C39+C40+C41</f>
        <v>0</v>
      </c>
    </row>
    <row r="39" spans="1:3" s="381" customFormat="1" ht="12" customHeight="1">
      <c r="A39" s="466" t="s">
        <v>408</v>
      </c>
      <c r="B39" s="467" t="s">
        <v>233</v>
      </c>
      <c r="C39" s="77"/>
    </row>
    <row r="40" spans="1:3" s="381" customFormat="1" ht="12" customHeight="1">
      <c r="A40" s="466" t="s">
        <v>409</v>
      </c>
      <c r="B40" s="468" t="s">
        <v>2</v>
      </c>
      <c r="C40" s="325"/>
    </row>
    <row r="41" spans="1:3" s="472" customFormat="1" ht="12" customHeight="1" thickBot="1">
      <c r="A41" s="465" t="s">
        <v>410</v>
      </c>
      <c r="B41" s="142" t="s">
        <v>411</v>
      </c>
      <c r="C41" s="84"/>
    </row>
    <row r="42" spans="1:3" s="472" customFormat="1" ht="15" customHeight="1" thickBot="1">
      <c r="A42" s="241" t="s">
        <v>28</v>
      </c>
      <c r="B42" s="242" t="s">
        <v>412</v>
      </c>
      <c r="C42" s="376">
        <f>+C37+C38</f>
        <v>0</v>
      </c>
    </row>
    <row r="43" spans="1:3" s="472" customFormat="1" ht="15" customHeight="1">
      <c r="A43" s="243"/>
      <c r="B43" s="244"/>
      <c r="C43" s="374"/>
    </row>
    <row r="44" spans="1:3" ht="13.5" thickBot="1">
      <c r="A44" s="245"/>
      <c r="B44" s="246"/>
      <c r="C44" s="375"/>
    </row>
    <row r="45" spans="1:3" s="471" customFormat="1" ht="16.5" customHeight="1" thickBot="1">
      <c r="A45" s="247"/>
      <c r="B45" s="248" t="s">
        <v>57</v>
      </c>
      <c r="C45" s="376"/>
    </row>
    <row r="46" spans="1:3" s="473" customFormat="1" ht="12" customHeight="1" thickBot="1">
      <c r="A46" s="206" t="s">
        <v>19</v>
      </c>
      <c r="B46" s="124" t="s">
        <v>413</v>
      </c>
      <c r="C46" s="324">
        <f>SUM(C47:C51)</f>
        <v>0</v>
      </c>
    </row>
    <row r="47" spans="1:3" ht="12" customHeight="1">
      <c r="A47" s="465" t="s">
        <v>98</v>
      </c>
      <c r="B47" s="9" t="s">
        <v>49</v>
      </c>
      <c r="C47" s="77"/>
    </row>
    <row r="48" spans="1:3" ht="12" customHeight="1">
      <c r="A48" s="465" t="s">
        <v>99</v>
      </c>
      <c r="B48" s="8" t="s">
        <v>179</v>
      </c>
      <c r="C48" s="80"/>
    </row>
    <row r="49" spans="1:3" ht="12" customHeight="1">
      <c r="A49" s="465" t="s">
        <v>100</v>
      </c>
      <c r="B49" s="8" t="s">
        <v>136</v>
      </c>
      <c r="C49" s="80"/>
    </row>
    <row r="50" spans="1:3" ht="12" customHeight="1">
      <c r="A50" s="465" t="s">
        <v>101</v>
      </c>
      <c r="B50" s="8" t="s">
        <v>180</v>
      </c>
      <c r="C50" s="80"/>
    </row>
    <row r="51" spans="1:3" ht="12" customHeight="1" thickBot="1">
      <c r="A51" s="465" t="s">
        <v>144</v>
      </c>
      <c r="B51" s="8" t="s">
        <v>181</v>
      </c>
      <c r="C51" s="80"/>
    </row>
    <row r="52" spans="1:3" ht="12" customHeight="1" thickBot="1">
      <c r="A52" s="206" t="s">
        <v>20</v>
      </c>
      <c r="B52" s="124" t="s">
        <v>414</v>
      </c>
      <c r="C52" s="324">
        <f>SUM(C53:C55)</f>
        <v>0</v>
      </c>
    </row>
    <row r="53" spans="1:3" s="473" customFormat="1" ht="12" customHeight="1">
      <c r="A53" s="465" t="s">
        <v>104</v>
      </c>
      <c r="B53" s="9" t="s">
        <v>226</v>
      </c>
      <c r="C53" s="77"/>
    </row>
    <row r="54" spans="1:3" ht="12" customHeight="1">
      <c r="A54" s="465" t="s">
        <v>105</v>
      </c>
      <c r="B54" s="8" t="s">
        <v>183</v>
      </c>
      <c r="C54" s="80"/>
    </row>
    <row r="55" spans="1:3" ht="12" customHeight="1">
      <c r="A55" s="465" t="s">
        <v>106</v>
      </c>
      <c r="B55" s="8" t="s">
        <v>58</v>
      </c>
      <c r="C55" s="80"/>
    </row>
    <row r="56" spans="1:3" ht="12" customHeight="1" thickBot="1">
      <c r="A56" s="465" t="s">
        <v>107</v>
      </c>
      <c r="B56" s="8" t="s">
        <v>522</v>
      </c>
      <c r="C56" s="80"/>
    </row>
    <row r="57" spans="1:3" ht="15" customHeight="1" thickBot="1">
      <c r="A57" s="206" t="s">
        <v>21</v>
      </c>
      <c r="B57" s="124" t="s">
        <v>13</v>
      </c>
      <c r="C57" s="351"/>
    </row>
    <row r="58" spans="1:3" ht="13.5" thickBot="1">
      <c r="A58" s="206" t="s">
        <v>22</v>
      </c>
      <c r="B58" s="249" t="s">
        <v>529</v>
      </c>
      <c r="C58" s="377">
        <f>+C46+C52+C57</f>
        <v>0</v>
      </c>
    </row>
    <row r="59" ht="15" customHeight="1" thickBot="1">
      <c r="C59" s="378"/>
    </row>
    <row r="60" spans="1:3" ht="14.25" customHeight="1" thickBot="1">
      <c r="A60" s="252" t="s">
        <v>517</v>
      </c>
      <c r="B60" s="253"/>
      <c r="C60" s="121"/>
    </row>
    <row r="61" spans="1:3" ht="13.5" thickBot="1">
      <c r="A61" s="252" t="s">
        <v>202</v>
      </c>
      <c r="B61" s="253"/>
      <c r="C61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61"/>
  <sheetViews>
    <sheetView zoomScale="130" zoomScaleNormal="130" workbookViewId="0" topLeftCell="A1">
      <selection activeCell="B1" sqref="B1"/>
    </sheetView>
  </sheetViews>
  <sheetFormatPr defaultColWidth="9.375" defaultRowHeight="12.75"/>
  <cols>
    <col min="1" max="1" width="21.00390625" style="250" customWidth="1"/>
    <col min="2" max="2" width="79.125" style="251" customWidth="1"/>
    <col min="3" max="3" width="25.00390625" style="251" customWidth="1"/>
    <col min="4" max="16384" width="9.375" style="251" customWidth="1"/>
  </cols>
  <sheetData>
    <row r="1" spans="1:5" s="230" customFormat="1" ht="21" customHeight="1" thickBot="1">
      <c r="A1" s="229"/>
      <c r="B1" s="231" t="s">
        <v>685</v>
      </c>
      <c r="C1" s="576"/>
      <c r="E1" s="590"/>
    </row>
    <row r="2" spans="1:3" s="469" customFormat="1" ht="25.5" customHeight="1">
      <c r="A2" s="420" t="s">
        <v>200</v>
      </c>
      <c r="B2" s="365" t="s">
        <v>585</v>
      </c>
      <c r="C2" s="379" t="s">
        <v>59</v>
      </c>
    </row>
    <row r="3" spans="1:3" s="469" customFormat="1" ht="15.75" thickBot="1">
      <c r="A3" s="463" t="s">
        <v>199</v>
      </c>
      <c r="B3" s="366" t="s">
        <v>530</v>
      </c>
      <c r="C3" s="380" t="s">
        <v>60</v>
      </c>
    </row>
    <row r="4" spans="1:3" s="470" customFormat="1" ht="15.75" customHeight="1" thickBot="1">
      <c r="A4" s="233"/>
      <c r="B4" s="233"/>
      <c r="C4" s="234" t="str">
        <f>'9.2.2. sz.  mell'!C4</f>
        <v>Forintban!</v>
      </c>
    </row>
    <row r="5" spans="1:3" ht="13.5" thickBot="1">
      <c r="A5" s="421" t="s">
        <v>201</v>
      </c>
      <c r="B5" s="235" t="s">
        <v>563</v>
      </c>
      <c r="C5" s="236" t="s">
        <v>55</v>
      </c>
    </row>
    <row r="6" spans="1:3" s="471" customFormat="1" ht="12.75" customHeight="1" thickBot="1">
      <c r="A6" s="198"/>
      <c r="B6" s="199" t="s">
        <v>491</v>
      </c>
      <c r="C6" s="200" t="s">
        <v>492</v>
      </c>
    </row>
    <row r="7" spans="1:3" s="471" customFormat="1" ht="15.75" customHeight="1" thickBot="1">
      <c r="A7" s="237"/>
      <c r="B7" s="238" t="s">
        <v>56</v>
      </c>
      <c r="C7" s="239"/>
    </row>
    <row r="8" spans="1:3" s="381" customFormat="1" ht="12" customHeight="1" thickBot="1">
      <c r="A8" s="198" t="s">
        <v>19</v>
      </c>
      <c r="B8" s="240" t="s">
        <v>518</v>
      </c>
      <c r="C8" s="324">
        <f>SUM(C9:C19)</f>
        <v>0</v>
      </c>
    </row>
    <row r="9" spans="1:3" s="381" customFormat="1" ht="12" customHeight="1">
      <c r="A9" s="464" t="s">
        <v>98</v>
      </c>
      <c r="B9" s="10" t="s">
        <v>274</v>
      </c>
      <c r="C9" s="370"/>
    </row>
    <row r="10" spans="1:3" s="381" customFormat="1" ht="12" customHeight="1">
      <c r="A10" s="465" t="s">
        <v>99</v>
      </c>
      <c r="B10" s="8" t="s">
        <v>275</v>
      </c>
      <c r="C10" s="322"/>
    </row>
    <row r="11" spans="1:3" s="381" customFormat="1" ht="12" customHeight="1">
      <c r="A11" s="465" t="s">
        <v>100</v>
      </c>
      <c r="B11" s="8" t="s">
        <v>276</v>
      </c>
      <c r="C11" s="322"/>
    </row>
    <row r="12" spans="1:3" s="381" customFormat="1" ht="12" customHeight="1">
      <c r="A12" s="465" t="s">
        <v>101</v>
      </c>
      <c r="B12" s="8" t="s">
        <v>277</v>
      </c>
      <c r="C12" s="322"/>
    </row>
    <row r="13" spans="1:3" s="381" customFormat="1" ht="12" customHeight="1">
      <c r="A13" s="465" t="s">
        <v>144</v>
      </c>
      <c r="B13" s="8" t="s">
        <v>278</v>
      </c>
      <c r="C13" s="322"/>
    </row>
    <row r="14" spans="1:3" s="381" customFormat="1" ht="12" customHeight="1">
      <c r="A14" s="465" t="s">
        <v>102</v>
      </c>
      <c r="B14" s="8" t="s">
        <v>397</v>
      </c>
      <c r="C14" s="322"/>
    </row>
    <row r="15" spans="1:3" s="381" customFormat="1" ht="12" customHeight="1">
      <c r="A15" s="465" t="s">
        <v>103</v>
      </c>
      <c r="B15" s="7" t="s">
        <v>398</v>
      </c>
      <c r="C15" s="322"/>
    </row>
    <row r="16" spans="1:3" s="381" customFormat="1" ht="12" customHeight="1">
      <c r="A16" s="465" t="s">
        <v>113</v>
      </c>
      <c r="B16" s="8" t="s">
        <v>281</v>
      </c>
      <c r="C16" s="371"/>
    </row>
    <row r="17" spans="1:3" s="472" customFormat="1" ht="12" customHeight="1">
      <c r="A17" s="465" t="s">
        <v>114</v>
      </c>
      <c r="B17" s="8" t="s">
        <v>282</v>
      </c>
      <c r="C17" s="322"/>
    </row>
    <row r="18" spans="1:3" s="472" customFormat="1" ht="12" customHeight="1">
      <c r="A18" s="465" t="s">
        <v>115</v>
      </c>
      <c r="B18" s="8" t="s">
        <v>434</v>
      </c>
      <c r="C18" s="323"/>
    </row>
    <row r="19" spans="1:3" s="472" customFormat="1" ht="12" customHeight="1" thickBot="1">
      <c r="A19" s="465" t="s">
        <v>116</v>
      </c>
      <c r="B19" s="7" t="s">
        <v>283</v>
      </c>
      <c r="C19" s="323"/>
    </row>
    <row r="20" spans="1:3" s="381" customFormat="1" ht="12" customHeight="1" thickBot="1">
      <c r="A20" s="198" t="s">
        <v>20</v>
      </c>
      <c r="B20" s="240" t="s">
        <v>399</v>
      </c>
      <c r="C20" s="324">
        <f>SUM(C21:C23)</f>
        <v>0</v>
      </c>
    </row>
    <row r="21" spans="1:3" s="472" customFormat="1" ht="12" customHeight="1">
      <c r="A21" s="465" t="s">
        <v>104</v>
      </c>
      <c r="B21" s="9" t="s">
        <v>255</v>
      </c>
      <c r="C21" s="322"/>
    </row>
    <row r="22" spans="1:3" s="472" customFormat="1" ht="12" customHeight="1">
      <c r="A22" s="465" t="s">
        <v>105</v>
      </c>
      <c r="B22" s="8" t="s">
        <v>400</v>
      </c>
      <c r="C22" s="322"/>
    </row>
    <row r="23" spans="1:3" s="472" customFormat="1" ht="12" customHeight="1">
      <c r="A23" s="465" t="s">
        <v>106</v>
      </c>
      <c r="B23" s="8" t="s">
        <v>401</v>
      </c>
      <c r="C23" s="322"/>
    </row>
    <row r="24" spans="1:3" s="472" customFormat="1" ht="12" customHeight="1" thickBot="1">
      <c r="A24" s="465" t="s">
        <v>107</v>
      </c>
      <c r="B24" s="8" t="s">
        <v>519</v>
      </c>
      <c r="C24" s="322"/>
    </row>
    <row r="25" spans="1:3" s="472" customFormat="1" ht="12" customHeight="1" thickBot="1">
      <c r="A25" s="206" t="s">
        <v>21</v>
      </c>
      <c r="B25" s="124" t="s">
        <v>170</v>
      </c>
      <c r="C25" s="351"/>
    </row>
    <row r="26" spans="1:3" s="472" customFormat="1" ht="12" customHeight="1" thickBot="1">
      <c r="A26" s="206" t="s">
        <v>22</v>
      </c>
      <c r="B26" s="124" t="s">
        <v>520</v>
      </c>
      <c r="C26" s="324">
        <f>+C27+C28+C29</f>
        <v>0</v>
      </c>
    </row>
    <row r="27" spans="1:3" s="472" customFormat="1" ht="12" customHeight="1">
      <c r="A27" s="466" t="s">
        <v>265</v>
      </c>
      <c r="B27" s="467" t="s">
        <v>260</v>
      </c>
      <c r="C27" s="77"/>
    </row>
    <row r="28" spans="1:3" s="472" customFormat="1" ht="12" customHeight="1">
      <c r="A28" s="466" t="s">
        <v>266</v>
      </c>
      <c r="B28" s="467" t="s">
        <v>400</v>
      </c>
      <c r="C28" s="322"/>
    </row>
    <row r="29" spans="1:3" s="472" customFormat="1" ht="12" customHeight="1">
      <c r="A29" s="466" t="s">
        <v>267</v>
      </c>
      <c r="B29" s="468" t="s">
        <v>403</v>
      </c>
      <c r="C29" s="322"/>
    </row>
    <row r="30" spans="1:3" s="472" customFormat="1" ht="12" customHeight="1" thickBot="1">
      <c r="A30" s="465" t="s">
        <v>268</v>
      </c>
      <c r="B30" s="142" t="s">
        <v>521</v>
      </c>
      <c r="C30" s="84"/>
    </row>
    <row r="31" spans="1:3" s="472" customFormat="1" ht="12" customHeight="1" thickBot="1">
      <c r="A31" s="206" t="s">
        <v>23</v>
      </c>
      <c r="B31" s="124" t="s">
        <v>404</v>
      </c>
      <c r="C31" s="324">
        <f>+C32+C33+C34</f>
        <v>0</v>
      </c>
    </row>
    <row r="32" spans="1:3" s="472" customFormat="1" ht="12" customHeight="1">
      <c r="A32" s="466" t="s">
        <v>91</v>
      </c>
      <c r="B32" s="467" t="s">
        <v>288</v>
      </c>
      <c r="C32" s="77"/>
    </row>
    <row r="33" spans="1:3" s="472" customFormat="1" ht="12" customHeight="1">
      <c r="A33" s="466" t="s">
        <v>92</v>
      </c>
      <c r="B33" s="468" t="s">
        <v>289</v>
      </c>
      <c r="C33" s="325"/>
    </row>
    <row r="34" spans="1:3" s="472" customFormat="1" ht="12" customHeight="1" thickBot="1">
      <c r="A34" s="465" t="s">
        <v>93</v>
      </c>
      <c r="B34" s="142" t="s">
        <v>290</v>
      </c>
      <c r="C34" s="84"/>
    </row>
    <row r="35" spans="1:3" s="381" customFormat="1" ht="12" customHeight="1" thickBot="1">
      <c r="A35" s="206" t="s">
        <v>24</v>
      </c>
      <c r="B35" s="124" t="s">
        <v>373</v>
      </c>
      <c r="C35" s="351"/>
    </row>
    <row r="36" spans="1:3" s="381" customFormat="1" ht="12" customHeight="1" thickBot="1">
      <c r="A36" s="206" t="s">
        <v>25</v>
      </c>
      <c r="B36" s="124" t="s">
        <v>405</v>
      </c>
      <c r="C36" s="372"/>
    </row>
    <row r="37" spans="1:3" s="381" customFormat="1" ht="12" customHeight="1" thickBot="1">
      <c r="A37" s="198" t="s">
        <v>26</v>
      </c>
      <c r="B37" s="124" t="s">
        <v>406</v>
      </c>
      <c r="C37" s="373">
        <f>+C8+C20+C25+C26+C31+C35+C36</f>
        <v>0</v>
      </c>
    </row>
    <row r="38" spans="1:3" s="381" customFormat="1" ht="12" customHeight="1" thickBot="1">
      <c r="A38" s="241" t="s">
        <v>27</v>
      </c>
      <c r="B38" s="124" t="s">
        <v>407</v>
      </c>
      <c r="C38" s="373">
        <f>+C39+C40+C41</f>
        <v>36588376</v>
      </c>
    </row>
    <row r="39" spans="1:3" s="381" customFormat="1" ht="12" customHeight="1">
      <c r="A39" s="466" t="s">
        <v>408</v>
      </c>
      <c r="B39" s="467" t="s">
        <v>233</v>
      </c>
      <c r="C39" s="77">
        <v>340097</v>
      </c>
    </row>
    <row r="40" spans="1:3" s="381" customFormat="1" ht="12" customHeight="1">
      <c r="A40" s="466" t="s">
        <v>409</v>
      </c>
      <c r="B40" s="468" t="s">
        <v>2</v>
      </c>
      <c r="C40" s="325"/>
    </row>
    <row r="41" spans="1:3" s="472" customFormat="1" ht="12" customHeight="1" thickBot="1">
      <c r="A41" s="465" t="s">
        <v>410</v>
      </c>
      <c r="B41" s="142" t="s">
        <v>411</v>
      </c>
      <c r="C41" s="84">
        <v>36248279</v>
      </c>
    </row>
    <row r="42" spans="1:3" s="472" customFormat="1" ht="15" customHeight="1" thickBot="1">
      <c r="A42" s="241" t="s">
        <v>28</v>
      </c>
      <c r="B42" s="242" t="s">
        <v>412</v>
      </c>
      <c r="C42" s="376">
        <f>+C37+C38</f>
        <v>36588376</v>
      </c>
    </row>
    <row r="43" spans="1:3" s="472" customFormat="1" ht="15" customHeight="1">
      <c r="A43" s="243"/>
      <c r="B43" s="244"/>
      <c r="C43" s="374"/>
    </row>
    <row r="44" spans="1:3" ht="13.5" thickBot="1">
      <c r="A44" s="245"/>
      <c r="B44" s="246"/>
      <c r="C44" s="375"/>
    </row>
    <row r="45" spans="1:3" s="471" customFormat="1" ht="16.5" customHeight="1" thickBot="1">
      <c r="A45" s="247"/>
      <c r="B45" s="248" t="s">
        <v>57</v>
      </c>
      <c r="C45" s="376"/>
    </row>
    <row r="46" spans="1:3" s="473" customFormat="1" ht="12" customHeight="1" thickBot="1">
      <c r="A46" s="206" t="s">
        <v>19</v>
      </c>
      <c r="B46" s="124" t="s">
        <v>413</v>
      </c>
      <c r="C46" s="324">
        <f>SUM(C47:C51)</f>
        <v>36588376</v>
      </c>
    </row>
    <row r="47" spans="1:3" ht="12" customHeight="1">
      <c r="A47" s="465" t="s">
        <v>98</v>
      </c>
      <c r="B47" s="9" t="s">
        <v>49</v>
      </c>
      <c r="C47" s="77">
        <v>27116089</v>
      </c>
    </row>
    <row r="48" spans="1:3" ht="12" customHeight="1">
      <c r="A48" s="465" t="s">
        <v>99</v>
      </c>
      <c r="B48" s="8" t="s">
        <v>179</v>
      </c>
      <c r="C48" s="80">
        <v>5475619</v>
      </c>
    </row>
    <row r="49" spans="1:3" ht="12" customHeight="1">
      <c r="A49" s="465" t="s">
        <v>100</v>
      </c>
      <c r="B49" s="8" t="s">
        <v>136</v>
      </c>
      <c r="C49" s="80">
        <v>3996668</v>
      </c>
    </row>
    <row r="50" spans="1:3" ht="12" customHeight="1">
      <c r="A50" s="465" t="s">
        <v>101</v>
      </c>
      <c r="B50" s="8" t="s">
        <v>180</v>
      </c>
      <c r="C50" s="80"/>
    </row>
    <row r="51" spans="1:3" ht="12" customHeight="1" thickBot="1">
      <c r="A51" s="465" t="s">
        <v>144</v>
      </c>
      <c r="B51" s="8" t="s">
        <v>181</v>
      </c>
      <c r="C51" s="80"/>
    </row>
    <row r="52" spans="1:3" ht="12" customHeight="1" thickBot="1">
      <c r="A52" s="206" t="s">
        <v>20</v>
      </c>
      <c r="B52" s="124" t="s">
        <v>414</v>
      </c>
      <c r="C52" s="324">
        <f>SUM(C53:C55)</f>
        <v>0</v>
      </c>
    </row>
    <row r="53" spans="1:3" s="473" customFormat="1" ht="12" customHeight="1">
      <c r="A53" s="465" t="s">
        <v>104</v>
      </c>
      <c r="B53" s="9" t="s">
        <v>226</v>
      </c>
      <c r="C53" s="77"/>
    </row>
    <row r="54" spans="1:3" ht="12" customHeight="1">
      <c r="A54" s="465" t="s">
        <v>105</v>
      </c>
      <c r="B54" s="8" t="s">
        <v>183</v>
      </c>
      <c r="C54" s="80"/>
    </row>
    <row r="55" spans="1:3" ht="12" customHeight="1">
      <c r="A55" s="465" t="s">
        <v>106</v>
      </c>
      <c r="B55" s="8" t="s">
        <v>58</v>
      </c>
      <c r="C55" s="80"/>
    </row>
    <row r="56" spans="1:3" ht="12" customHeight="1" thickBot="1">
      <c r="A56" s="465" t="s">
        <v>107</v>
      </c>
      <c r="B56" s="8" t="s">
        <v>522</v>
      </c>
      <c r="C56" s="80"/>
    </row>
    <row r="57" spans="1:3" ht="15" customHeight="1" thickBot="1">
      <c r="A57" s="206" t="s">
        <v>21</v>
      </c>
      <c r="B57" s="124" t="s">
        <v>13</v>
      </c>
      <c r="C57" s="351"/>
    </row>
    <row r="58" spans="1:3" ht="13.5" thickBot="1">
      <c r="A58" s="206" t="s">
        <v>22</v>
      </c>
      <c r="B58" s="249" t="s">
        <v>529</v>
      </c>
      <c r="C58" s="377">
        <f>+C46+C52+C57</f>
        <v>36588376</v>
      </c>
    </row>
    <row r="59" ht="15" customHeight="1" thickBot="1">
      <c r="C59" s="378"/>
    </row>
    <row r="60" spans="1:3" ht="14.25" customHeight="1" thickBot="1">
      <c r="A60" s="252" t="s">
        <v>517</v>
      </c>
      <c r="B60" s="253"/>
      <c r="C60" s="121">
        <v>8</v>
      </c>
    </row>
    <row r="61" spans="1:3" ht="13.5" thickBot="1">
      <c r="A61" s="252" t="s">
        <v>202</v>
      </c>
      <c r="B61" s="253"/>
      <c r="C61" s="12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6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60"/>
  <sheetViews>
    <sheetView zoomScale="145" zoomScaleNormal="145" workbookViewId="0" topLeftCell="A1">
      <selection activeCell="B1" sqref="B1"/>
    </sheetView>
  </sheetViews>
  <sheetFormatPr defaultColWidth="9.375" defaultRowHeight="12.75"/>
  <cols>
    <col min="1" max="1" width="21.00390625" style="250" customWidth="1"/>
    <col min="2" max="2" width="79.125" style="251" customWidth="1"/>
    <col min="3" max="3" width="25.00390625" style="251" customWidth="1"/>
    <col min="4" max="16384" width="9.375" style="251" customWidth="1"/>
  </cols>
  <sheetData>
    <row r="1" spans="1:5" s="230" customFormat="1" ht="21" customHeight="1" thickBot="1">
      <c r="A1" s="229"/>
      <c r="B1" s="231" t="s">
        <v>686</v>
      </c>
      <c r="C1" s="576"/>
      <c r="E1" s="590"/>
    </row>
    <row r="2" spans="1:3" s="469" customFormat="1" ht="25.5" customHeight="1">
      <c r="A2" s="420" t="s">
        <v>200</v>
      </c>
      <c r="B2" s="365" t="s">
        <v>586</v>
      </c>
      <c r="C2" s="379" t="s">
        <v>60</v>
      </c>
    </row>
    <row r="3" spans="1:3" s="469" customFormat="1" ht="15.75" thickBot="1">
      <c r="A3" s="463" t="s">
        <v>199</v>
      </c>
      <c r="B3" s="366" t="s">
        <v>396</v>
      </c>
      <c r="C3" s="380"/>
    </row>
    <row r="4" spans="1:3" s="470" customFormat="1" ht="15.75" customHeight="1" thickBot="1">
      <c r="A4" s="233"/>
      <c r="B4" s="233"/>
      <c r="C4" s="234" t="str">
        <f>'9.2.3. sz. mell'!C4</f>
        <v>Forintban!</v>
      </c>
    </row>
    <row r="5" spans="1:3" ht="13.5" thickBot="1">
      <c r="A5" s="421" t="s">
        <v>201</v>
      </c>
      <c r="B5" s="235" t="s">
        <v>563</v>
      </c>
      <c r="C5" s="236" t="s">
        <v>55</v>
      </c>
    </row>
    <row r="6" spans="1:3" s="471" customFormat="1" ht="12.75" customHeight="1" thickBot="1">
      <c r="A6" s="198"/>
      <c r="B6" s="199" t="s">
        <v>491</v>
      </c>
      <c r="C6" s="200" t="s">
        <v>492</v>
      </c>
    </row>
    <row r="7" spans="1:3" s="471" customFormat="1" ht="15.75" customHeight="1" thickBot="1">
      <c r="A7" s="237"/>
      <c r="B7" s="238" t="s">
        <v>56</v>
      </c>
      <c r="C7" s="239"/>
    </row>
    <row r="8" spans="1:3" s="381" customFormat="1" ht="12" customHeight="1" thickBot="1">
      <c r="A8" s="198" t="s">
        <v>19</v>
      </c>
      <c r="B8" s="240" t="s">
        <v>518</v>
      </c>
      <c r="C8" s="324">
        <f>SUM(C9:C19)</f>
        <v>1490000</v>
      </c>
    </row>
    <row r="9" spans="1:3" s="381" customFormat="1" ht="12" customHeight="1">
      <c r="A9" s="464" t="s">
        <v>98</v>
      </c>
      <c r="B9" s="10" t="s">
        <v>274</v>
      </c>
      <c r="C9" s="370"/>
    </row>
    <row r="10" spans="1:3" s="381" customFormat="1" ht="12" customHeight="1">
      <c r="A10" s="465" t="s">
        <v>99</v>
      </c>
      <c r="B10" s="8" t="s">
        <v>275</v>
      </c>
      <c r="C10" s="322"/>
    </row>
    <row r="11" spans="1:3" s="381" customFormat="1" ht="12" customHeight="1">
      <c r="A11" s="465" t="s">
        <v>100</v>
      </c>
      <c r="B11" s="8" t="s">
        <v>276</v>
      </c>
      <c r="C11" s="322"/>
    </row>
    <row r="12" spans="1:3" s="381" customFormat="1" ht="12" customHeight="1">
      <c r="A12" s="465" t="s">
        <v>101</v>
      </c>
      <c r="B12" s="8" t="s">
        <v>277</v>
      </c>
      <c r="C12" s="322">
        <v>680000</v>
      </c>
    </row>
    <row r="13" spans="1:3" s="381" customFormat="1" ht="12" customHeight="1">
      <c r="A13" s="465" t="s">
        <v>144</v>
      </c>
      <c r="B13" s="8" t="s">
        <v>278</v>
      </c>
      <c r="C13" s="322">
        <v>650000</v>
      </c>
    </row>
    <row r="14" spans="1:3" s="381" customFormat="1" ht="12" customHeight="1">
      <c r="A14" s="465" t="s">
        <v>102</v>
      </c>
      <c r="B14" s="8" t="s">
        <v>397</v>
      </c>
      <c r="C14" s="322">
        <v>160000</v>
      </c>
    </row>
    <row r="15" spans="1:3" s="381" customFormat="1" ht="12" customHeight="1">
      <c r="A15" s="465" t="s">
        <v>103</v>
      </c>
      <c r="B15" s="7" t="s">
        <v>398</v>
      </c>
      <c r="C15" s="322"/>
    </row>
    <row r="16" spans="1:3" s="381" customFormat="1" ht="12" customHeight="1">
      <c r="A16" s="465" t="s">
        <v>113</v>
      </c>
      <c r="B16" s="8" t="s">
        <v>281</v>
      </c>
      <c r="C16" s="371"/>
    </row>
    <row r="17" spans="1:3" s="472" customFormat="1" ht="12" customHeight="1">
      <c r="A17" s="465" t="s">
        <v>114</v>
      </c>
      <c r="B17" s="8" t="s">
        <v>282</v>
      </c>
      <c r="C17" s="322"/>
    </row>
    <row r="18" spans="1:3" s="472" customFormat="1" ht="12" customHeight="1">
      <c r="A18" s="465" t="s">
        <v>115</v>
      </c>
      <c r="B18" s="8" t="s">
        <v>434</v>
      </c>
      <c r="C18" s="323"/>
    </row>
    <row r="19" spans="1:3" s="472" customFormat="1" ht="12" customHeight="1" thickBot="1">
      <c r="A19" s="465" t="s">
        <v>116</v>
      </c>
      <c r="B19" s="7" t="s">
        <v>283</v>
      </c>
      <c r="C19" s="323"/>
    </row>
    <row r="20" spans="1:3" s="381" customFormat="1" ht="12" customHeight="1" thickBot="1">
      <c r="A20" s="198" t="s">
        <v>20</v>
      </c>
      <c r="B20" s="240" t="s">
        <v>399</v>
      </c>
      <c r="C20" s="324">
        <f>SUM(C21:C23)</f>
        <v>0</v>
      </c>
    </row>
    <row r="21" spans="1:3" s="472" customFormat="1" ht="12" customHeight="1">
      <c r="A21" s="465" t="s">
        <v>104</v>
      </c>
      <c r="B21" s="9" t="s">
        <v>255</v>
      </c>
      <c r="C21" s="322"/>
    </row>
    <row r="22" spans="1:3" s="472" customFormat="1" ht="12" customHeight="1">
      <c r="A22" s="465" t="s">
        <v>105</v>
      </c>
      <c r="B22" s="8" t="s">
        <v>400</v>
      </c>
      <c r="C22" s="322"/>
    </row>
    <row r="23" spans="1:3" s="472" customFormat="1" ht="12" customHeight="1">
      <c r="A23" s="465" t="s">
        <v>106</v>
      </c>
      <c r="B23" s="8" t="s">
        <v>401</v>
      </c>
      <c r="C23" s="322"/>
    </row>
    <row r="24" spans="1:3" s="472" customFormat="1" ht="12" customHeight="1" thickBot="1">
      <c r="A24" s="465" t="s">
        <v>107</v>
      </c>
      <c r="B24" s="8" t="s">
        <v>523</v>
      </c>
      <c r="C24" s="322"/>
    </row>
    <row r="25" spans="1:3" s="472" customFormat="1" ht="12" customHeight="1" thickBot="1">
      <c r="A25" s="206" t="s">
        <v>21</v>
      </c>
      <c r="B25" s="124" t="s">
        <v>170</v>
      </c>
      <c r="C25" s="351"/>
    </row>
    <row r="26" spans="1:3" s="472" customFormat="1" ht="12" customHeight="1" thickBot="1">
      <c r="A26" s="206" t="s">
        <v>22</v>
      </c>
      <c r="B26" s="124" t="s">
        <v>402</v>
      </c>
      <c r="C26" s="324">
        <f>+C27+C28</f>
        <v>0</v>
      </c>
    </row>
    <row r="27" spans="1:3" s="472" customFormat="1" ht="12" customHeight="1">
      <c r="A27" s="466" t="s">
        <v>265</v>
      </c>
      <c r="B27" s="467" t="s">
        <v>400</v>
      </c>
      <c r="C27" s="77"/>
    </row>
    <row r="28" spans="1:3" s="472" customFormat="1" ht="12" customHeight="1">
      <c r="A28" s="466" t="s">
        <v>266</v>
      </c>
      <c r="B28" s="468" t="s">
        <v>403</v>
      </c>
      <c r="C28" s="325"/>
    </row>
    <row r="29" spans="1:3" s="472" customFormat="1" ht="12" customHeight="1" thickBot="1">
      <c r="A29" s="465" t="s">
        <v>267</v>
      </c>
      <c r="B29" s="142" t="s">
        <v>524</v>
      </c>
      <c r="C29" s="84"/>
    </row>
    <row r="30" spans="1:3" s="472" customFormat="1" ht="12" customHeight="1" thickBot="1">
      <c r="A30" s="206" t="s">
        <v>23</v>
      </c>
      <c r="B30" s="124" t="s">
        <v>404</v>
      </c>
      <c r="C30" s="324">
        <f>+C31+C32+C33</f>
        <v>0</v>
      </c>
    </row>
    <row r="31" spans="1:3" s="472" customFormat="1" ht="12" customHeight="1">
      <c r="A31" s="466" t="s">
        <v>91</v>
      </c>
      <c r="B31" s="467" t="s">
        <v>288</v>
      </c>
      <c r="C31" s="77"/>
    </row>
    <row r="32" spans="1:3" s="472" customFormat="1" ht="12" customHeight="1">
      <c r="A32" s="466" t="s">
        <v>92</v>
      </c>
      <c r="B32" s="468" t="s">
        <v>289</v>
      </c>
      <c r="C32" s="325"/>
    </row>
    <row r="33" spans="1:3" s="472" customFormat="1" ht="12" customHeight="1" thickBot="1">
      <c r="A33" s="465" t="s">
        <v>93</v>
      </c>
      <c r="B33" s="142" t="s">
        <v>290</v>
      </c>
      <c r="C33" s="84"/>
    </row>
    <row r="34" spans="1:3" s="381" customFormat="1" ht="12" customHeight="1" thickBot="1">
      <c r="A34" s="206" t="s">
        <v>24</v>
      </c>
      <c r="B34" s="124" t="s">
        <v>373</v>
      </c>
      <c r="C34" s="351"/>
    </row>
    <row r="35" spans="1:3" s="381" customFormat="1" ht="12" customHeight="1" thickBot="1">
      <c r="A35" s="206" t="s">
        <v>25</v>
      </c>
      <c r="B35" s="124" t="s">
        <v>405</v>
      </c>
      <c r="C35" s="372"/>
    </row>
    <row r="36" spans="1:3" s="381" customFormat="1" ht="12" customHeight="1" thickBot="1">
      <c r="A36" s="198" t="s">
        <v>26</v>
      </c>
      <c r="B36" s="124" t="s">
        <v>525</v>
      </c>
      <c r="C36" s="373">
        <f>+C8+C20+C25+C26+C30+C34+C35</f>
        <v>1490000</v>
      </c>
    </row>
    <row r="37" spans="1:3" s="381" customFormat="1" ht="12" customHeight="1" thickBot="1">
      <c r="A37" s="241" t="s">
        <v>27</v>
      </c>
      <c r="B37" s="124" t="s">
        <v>407</v>
      </c>
      <c r="C37" s="373">
        <f>+C38+C39+C40</f>
        <v>94446620</v>
      </c>
    </row>
    <row r="38" spans="1:3" s="381" customFormat="1" ht="12" customHeight="1">
      <c r="A38" s="466" t="s">
        <v>408</v>
      </c>
      <c r="B38" s="467" t="s">
        <v>233</v>
      </c>
      <c r="C38" s="77">
        <v>823513</v>
      </c>
    </row>
    <row r="39" spans="1:3" s="381" customFormat="1" ht="12" customHeight="1">
      <c r="A39" s="466" t="s">
        <v>409</v>
      </c>
      <c r="B39" s="468" t="s">
        <v>2</v>
      </c>
      <c r="C39" s="325"/>
    </row>
    <row r="40" spans="1:3" s="472" customFormat="1" ht="12" customHeight="1" thickBot="1">
      <c r="A40" s="465" t="s">
        <v>410</v>
      </c>
      <c r="B40" s="142" t="s">
        <v>411</v>
      </c>
      <c r="C40" s="84">
        <v>93623107</v>
      </c>
    </row>
    <row r="41" spans="1:3" s="472" customFormat="1" ht="15" customHeight="1" thickBot="1">
      <c r="A41" s="241" t="s">
        <v>28</v>
      </c>
      <c r="B41" s="242" t="s">
        <v>412</v>
      </c>
      <c r="C41" s="376">
        <f>+C36+C37</f>
        <v>95936620</v>
      </c>
    </row>
    <row r="42" spans="1:3" s="472" customFormat="1" ht="15" customHeight="1">
      <c r="A42" s="243"/>
      <c r="B42" s="244"/>
      <c r="C42" s="374"/>
    </row>
    <row r="43" spans="1:3" ht="13.5" thickBot="1">
      <c r="A43" s="245"/>
      <c r="B43" s="246"/>
      <c r="C43" s="375"/>
    </row>
    <row r="44" spans="1:3" s="471" customFormat="1" ht="16.5" customHeight="1" thickBot="1">
      <c r="A44" s="247"/>
      <c r="B44" s="248" t="s">
        <v>57</v>
      </c>
      <c r="C44" s="376"/>
    </row>
    <row r="45" spans="1:3" s="473" customFormat="1" ht="12" customHeight="1" thickBot="1">
      <c r="A45" s="206" t="s">
        <v>19</v>
      </c>
      <c r="B45" s="124" t="s">
        <v>413</v>
      </c>
      <c r="C45" s="324">
        <f>SUM(C46:C50)</f>
        <v>95936620</v>
      </c>
    </row>
    <row r="46" spans="1:3" ht="12" customHeight="1">
      <c r="A46" s="465" t="s">
        <v>98</v>
      </c>
      <c r="B46" s="9" t="s">
        <v>49</v>
      </c>
      <c r="C46" s="77">
        <v>61094205</v>
      </c>
    </row>
    <row r="47" spans="1:3" ht="12" customHeight="1">
      <c r="A47" s="465" t="s">
        <v>99</v>
      </c>
      <c r="B47" s="8" t="s">
        <v>179</v>
      </c>
      <c r="C47" s="80">
        <v>12063314</v>
      </c>
    </row>
    <row r="48" spans="1:3" ht="12" customHeight="1">
      <c r="A48" s="465" t="s">
        <v>100</v>
      </c>
      <c r="B48" s="8" t="s">
        <v>136</v>
      </c>
      <c r="C48" s="80">
        <v>22779101</v>
      </c>
    </row>
    <row r="49" spans="1:3" ht="12" customHeight="1">
      <c r="A49" s="465" t="s">
        <v>101</v>
      </c>
      <c r="B49" s="8" t="s">
        <v>180</v>
      </c>
      <c r="C49" s="80"/>
    </row>
    <row r="50" spans="1:3" ht="12" customHeight="1" thickBot="1">
      <c r="A50" s="465" t="s">
        <v>144</v>
      </c>
      <c r="B50" s="8" t="s">
        <v>181</v>
      </c>
      <c r="C50" s="80"/>
    </row>
    <row r="51" spans="1:3" ht="12" customHeight="1" thickBot="1">
      <c r="A51" s="206" t="s">
        <v>20</v>
      </c>
      <c r="B51" s="124" t="s">
        <v>414</v>
      </c>
      <c r="C51" s="324">
        <f>SUM(C52:C54)</f>
        <v>0</v>
      </c>
    </row>
    <row r="52" spans="1:3" s="473" customFormat="1" ht="12" customHeight="1">
      <c r="A52" s="465" t="s">
        <v>104</v>
      </c>
      <c r="B52" s="9" t="s">
        <v>226</v>
      </c>
      <c r="C52" s="77"/>
    </row>
    <row r="53" spans="1:3" ht="12" customHeight="1">
      <c r="A53" s="465" t="s">
        <v>105</v>
      </c>
      <c r="B53" s="8" t="s">
        <v>183</v>
      </c>
      <c r="C53" s="80"/>
    </row>
    <row r="54" spans="1:3" ht="12" customHeight="1">
      <c r="A54" s="465" t="s">
        <v>106</v>
      </c>
      <c r="B54" s="8" t="s">
        <v>58</v>
      </c>
      <c r="C54" s="80"/>
    </row>
    <row r="55" spans="1:3" ht="12" customHeight="1" thickBot="1">
      <c r="A55" s="465" t="s">
        <v>107</v>
      </c>
      <c r="B55" s="8" t="s">
        <v>522</v>
      </c>
      <c r="C55" s="80"/>
    </row>
    <row r="56" spans="1:3" ht="15" customHeight="1" thickBot="1">
      <c r="A56" s="206" t="s">
        <v>21</v>
      </c>
      <c r="B56" s="124" t="s">
        <v>13</v>
      </c>
      <c r="C56" s="351"/>
    </row>
    <row r="57" spans="1:3" ht="13.5" thickBot="1">
      <c r="A57" s="206" t="s">
        <v>22</v>
      </c>
      <c r="B57" s="249" t="s">
        <v>529</v>
      </c>
      <c r="C57" s="377">
        <f>+C45+C51+C56</f>
        <v>95936620</v>
      </c>
    </row>
    <row r="58" ht="15" customHeight="1" thickBot="1">
      <c r="C58" s="378"/>
    </row>
    <row r="59" spans="1:3" ht="14.25" customHeight="1" thickBot="1">
      <c r="A59" s="252" t="s">
        <v>517</v>
      </c>
      <c r="B59" s="253"/>
      <c r="C59" s="121">
        <v>18</v>
      </c>
    </row>
    <row r="60" spans="1:3" ht="13.5" thickBot="1">
      <c r="A60" s="252" t="s">
        <v>202</v>
      </c>
      <c r="B60" s="253"/>
      <c r="C60" s="12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60"/>
  <sheetViews>
    <sheetView zoomScale="145" zoomScaleNormal="145" workbookViewId="0" topLeftCell="A1">
      <selection activeCell="B1" sqref="B1"/>
    </sheetView>
  </sheetViews>
  <sheetFormatPr defaultColWidth="9.375" defaultRowHeight="12.75"/>
  <cols>
    <col min="1" max="1" width="20.00390625" style="250" customWidth="1"/>
    <col min="2" max="2" width="79.125" style="251" customWidth="1"/>
    <col min="3" max="3" width="25.00390625" style="251" customWidth="1"/>
    <col min="4" max="16384" width="9.375" style="251" customWidth="1"/>
  </cols>
  <sheetData>
    <row r="1" spans="1:5" s="230" customFormat="1" ht="21" customHeight="1" thickBot="1">
      <c r="A1" s="229"/>
      <c r="B1" s="231" t="s">
        <v>687</v>
      </c>
      <c r="C1" s="576"/>
      <c r="E1" s="590"/>
    </row>
    <row r="2" spans="1:3" s="469" customFormat="1" ht="25.5" customHeight="1">
      <c r="A2" s="420" t="s">
        <v>200</v>
      </c>
      <c r="B2" s="365" t="s">
        <v>586</v>
      </c>
      <c r="C2" s="379" t="s">
        <v>60</v>
      </c>
    </row>
    <row r="3" spans="1:3" s="469" customFormat="1" ht="15.75" thickBot="1">
      <c r="A3" s="463" t="s">
        <v>199</v>
      </c>
      <c r="B3" s="366" t="s">
        <v>415</v>
      </c>
      <c r="C3" s="380" t="s">
        <v>54</v>
      </c>
    </row>
    <row r="4" spans="1:3" s="470" customFormat="1" ht="15.75" customHeight="1" thickBot="1">
      <c r="A4" s="233"/>
      <c r="B4" s="233"/>
      <c r="C4" s="234" t="str">
        <f>'9.3. sz. mell'!C4</f>
        <v>Forintban!</v>
      </c>
    </row>
    <row r="5" spans="1:3" ht="13.5" thickBot="1">
      <c r="A5" s="421" t="s">
        <v>201</v>
      </c>
      <c r="B5" s="235" t="s">
        <v>563</v>
      </c>
      <c r="C5" s="236" t="s">
        <v>55</v>
      </c>
    </row>
    <row r="6" spans="1:3" s="471" customFormat="1" ht="12.75" customHeight="1" thickBot="1">
      <c r="A6" s="198"/>
      <c r="B6" s="199" t="s">
        <v>491</v>
      </c>
      <c r="C6" s="200" t="s">
        <v>492</v>
      </c>
    </row>
    <row r="7" spans="1:3" s="471" customFormat="1" ht="15.75" customHeight="1" thickBot="1">
      <c r="A7" s="237"/>
      <c r="B7" s="238" t="s">
        <v>56</v>
      </c>
      <c r="C7" s="239"/>
    </row>
    <row r="8" spans="1:3" s="381" customFormat="1" ht="12" customHeight="1" thickBot="1">
      <c r="A8" s="198" t="s">
        <v>19</v>
      </c>
      <c r="B8" s="240" t="s">
        <v>518</v>
      </c>
      <c r="C8" s="324">
        <f>SUM(C9:C19)</f>
        <v>1490000</v>
      </c>
    </row>
    <row r="9" spans="1:3" s="381" customFormat="1" ht="12" customHeight="1">
      <c r="A9" s="464" t="s">
        <v>98</v>
      </c>
      <c r="B9" s="10" t="s">
        <v>274</v>
      </c>
      <c r="C9" s="370"/>
    </row>
    <row r="10" spans="1:3" s="381" customFormat="1" ht="12" customHeight="1">
      <c r="A10" s="465" t="s">
        <v>99</v>
      </c>
      <c r="B10" s="8" t="s">
        <v>275</v>
      </c>
      <c r="C10" s="322"/>
    </row>
    <row r="11" spans="1:3" s="381" customFormat="1" ht="12" customHeight="1">
      <c r="A11" s="465" t="s">
        <v>100</v>
      </c>
      <c r="B11" s="8" t="s">
        <v>276</v>
      </c>
      <c r="C11" s="322"/>
    </row>
    <row r="12" spans="1:3" s="381" customFormat="1" ht="12" customHeight="1">
      <c r="A12" s="465" t="s">
        <v>101</v>
      </c>
      <c r="B12" s="8" t="s">
        <v>277</v>
      </c>
      <c r="C12" s="322">
        <v>680000</v>
      </c>
    </row>
    <row r="13" spans="1:3" s="381" customFormat="1" ht="12" customHeight="1">
      <c r="A13" s="465" t="s">
        <v>144</v>
      </c>
      <c r="B13" s="8" t="s">
        <v>278</v>
      </c>
      <c r="C13" s="322">
        <v>650000</v>
      </c>
    </row>
    <row r="14" spans="1:3" s="381" customFormat="1" ht="12" customHeight="1">
      <c r="A14" s="465" t="s">
        <v>102</v>
      </c>
      <c r="B14" s="8" t="s">
        <v>397</v>
      </c>
      <c r="C14" s="322">
        <v>160000</v>
      </c>
    </row>
    <row r="15" spans="1:3" s="381" customFormat="1" ht="12" customHeight="1">
      <c r="A15" s="465" t="s">
        <v>103</v>
      </c>
      <c r="B15" s="7" t="s">
        <v>398</v>
      </c>
      <c r="C15" s="322"/>
    </row>
    <row r="16" spans="1:3" s="381" customFormat="1" ht="12" customHeight="1">
      <c r="A16" s="465" t="s">
        <v>113</v>
      </c>
      <c r="B16" s="8" t="s">
        <v>281</v>
      </c>
      <c r="C16" s="371"/>
    </row>
    <row r="17" spans="1:3" s="472" customFormat="1" ht="12" customHeight="1">
      <c r="A17" s="465" t="s">
        <v>114</v>
      </c>
      <c r="B17" s="8" t="s">
        <v>282</v>
      </c>
      <c r="C17" s="322"/>
    </row>
    <row r="18" spans="1:3" s="472" customFormat="1" ht="12" customHeight="1">
      <c r="A18" s="465" t="s">
        <v>115</v>
      </c>
      <c r="B18" s="8" t="s">
        <v>434</v>
      </c>
      <c r="C18" s="323"/>
    </row>
    <row r="19" spans="1:3" s="472" customFormat="1" ht="12" customHeight="1" thickBot="1">
      <c r="A19" s="465" t="s">
        <v>116</v>
      </c>
      <c r="B19" s="7" t="s">
        <v>283</v>
      </c>
      <c r="C19" s="323"/>
    </row>
    <row r="20" spans="1:3" s="381" customFormat="1" ht="12" customHeight="1" thickBot="1">
      <c r="A20" s="198" t="s">
        <v>20</v>
      </c>
      <c r="B20" s="240" t="s">
        <v>399</v>
      </c>
      <c r="C20" s="324">
        <f>SUM(C21:C23)</f>
        <v>0</v>
      </c>
    </row>
    <row r="21" spans="1:3" s="472" customFormat="1" ht="12" customHeight="1">
      <c r="A21" s="465" t="s">
        <v>104</v>
      </c>
      <c r="B21" s="9" t="s">
        <v>255</v>
      </c>
      <c r="C21" s="322"/>
    </row>
    <row r="22" spans="1:3" s="472" customFormat="1" ht="12" customHeight="1">
      <c r="A22" s="465" t="s">
        <v>105</v>
      </c>
      <c r="B22" s="8" t="s">
        <v>400</v>
      </c>
      <c r="C22" s="322"/>
    </row>
    <row r="23" spans="1:3" s="472" customFormat="1" ht="12" customHeight="1">
      <c r="A23" s="465" t="s">
        <v>106</v>
      </c>
      <c r="B23" s="8" t="s">
        <v>401</v>
      </c>
      <c r="C23" s="322"/>
    </row>
    <row r="24" spans="1:3" s="472" customFormat="1" ht="12" customHeight="1" thickBot="1">
      <c r="A24" s="465" t="s">
        <v>107</v>
      </c>
      <c r="B24" s="8" t="s">
        <v>523</v>
      </c>
      <c r="C24" s="322"/>
    </row>
    <row r="25" spans="1:3" s="472" customFormat="1" ht="12" customHeight="1" thickBot="1">
      <c r="A25" s="206" t="s">
        <v>21</v>
      </c>
      <c r="B25" s="124" t="s">
        <v>170</v>
      </c>
      <c r="C25" s="351"/>
    </row>
    <row r="26" spans="1:3" s="472" customFormat="1" ht="12" customHeight="1" thickBot="1">
      <c r="A26" s="206" t="s">
        <v>22</v>
      </c>
      <c r="B26" s="124" t="s">
        <v>402</v>
      </c>
      <c r="C26" s="324">
        <f>+C27+C28</f>
        <v>0</v>
      </c>
    </row>
    <row r="27" spans="1:3" s="472" customFormat="1" ht="12" customHeight="1">
      <c r="A27" s="466" t="s">
        <v>265</v>
      </c>
      <c r="B27" s="467" t="s">
        <v>400</v>
      </c>
      <c r="C27" s="77"/>
    </row>
    <row r="28" spans="1:3" s="472" customFormat="1" ht="12" customHeight="1">
      <c r="A28" s="466" t="s">
        <v>266</v>
      </c>
      <c r="B28" s="468" t="s">
        <v>403</v>
      </c>
      <c r="C28" s="325"/>
    </row>
    <row r="29" spans="1:3" s="472" customFormat="1" ht="12" customHeight="1" thickBot="1">
      <c r="A29" s="465" t="s">
        <v>267</v>
      </c>
      <c r="B29" s="142" t="s">
        <v>524</v>
      </c>
      <c r="C29" s="84"/>
    </row>
    <row r="30" spans="1:3" s="472" customFormat="1" ht="12" customHeight="1" thickBot="1">
      <c r="A30" s="206" t="s">
        <v>23</v>
      </c>
      <c r="B30" s="124" t="s">
        <v>404</v>
      </c>
      <c r="C30" s="324">
        <f>+C31+C32+C33</f>
        <v>0</v>
      </c>
    </row>
    <row r="31" spans="1:3" s="472" customFormat="1" ht="12" customHeight="1">
      <c r="A31" s="466" t="s">
        <v>91</v>
      </c>
      <c r="B31" s="467" t="s">
        <v>288</v>
      </c>
      <c r="C31" s="77"/>
    </row>
    <row r="32" spans="1:3" s="472" customFormat="1" ht="12" customHeight="1">
      <c r="A32" s="466" t="s">
        <v>92</v>
      </c>
      <c r="B32" s="468" t="s">
        <v>289</v>
      </c>
      <c r="C32" s="325"/>
    </row>
    <row r="33" spans="1:3" s="472" customFormat="1" ht="12" customHeight="1" thickBot="1">
      <c r="A33" s="465" t="s">
        <v>93</v>
      </c>
      <c r="B33" s="142" t="s">
        <v>290</v>
      </c>
      <c r="C33" s="84"/>
    </row>
    <row r="34" spans="1:3" s="381" customFormat="1" ht="12" customHeight="1" thickBot="1">
      <c r="A34" s="206" t="s">
        <v>24</v>
      </c>
      <c r="B34" s="124" t="s">
        <v>373</v>
      </c>
      <c r="C34" s="351"/>
    </row>
    <row r="35" spans="1:3" s="381" customFormat="1" ht="12" customHeight="1" thickBot="1">
      <c r="A35" s="206" t="s">
        <v>25</v>
      </c>
      <c r="B35" s="124" t="s">
        <v>405</v>
      </c>
      <c r="C35" s="372"/>
    </row>
    <row r="36" spans="1:3" s="381" customFormat="1" ht="12" customHeight="1" thickBot="1">
      <c r="A36" s="198" t="s">
        <v>26</v>
      </c>
      <c r="B36" s="124" t="s">
        <v>525</v>
      </c>
      <c r="C36" s="373">
        <f>+C8+C20+C25+C26+C30+C34+C35</f>
        <v>1490000</v>
      </c>
    </row>
    <row r="37" spans="1:3" s="381" customFormat="1" ht="12" customHeight="1" thickBot="1">
      <c r="A37" s="241" t="s">
        <v>27</v>
      </c>
      <c r="B37" s="124" t="s">
        <v>407</v>
      </c>
      <c r="C37" s="373">
        <f>+C38+C39+C40</f>
        <v>94446620</v>
      </c>
    </row>
    <row r="38" spans="1:3" s="381" customFormat="1" ht="12" customHeight="1">
      <c r="A38" s="466" t="s">
        <v>408</v>
      </c>
      <c r="B38" s="467" t="s">
        <v>233</v>
      </c>
      <c r="C38" s="77">
        <v>823513</v>
      </c>
    </row>
    <row r="39" spans="1:3" s="381" customFormat="1" ht="12" customHeight="1">
      <c r="A39" s="466" t="s">
        <v>409</v>
      </c>
      <c r="B39" s="468" t="s">
        <v>2</v>
      </c>
      <c r="C39" s="325"/>
    </row>
    <row r="40" spans="1:3" s="472" customFormat="1" ht="12" customHeight="1" thickBot="1">
      <c r="A40" s="465" t="s">
        <v>410</v>
      </c>
      <c r="B40" s="142" t="s">
        <v>411</v>
      </c>
      <c r="C40" s="84">
        <v>93623107</v>
      </c>
    </row>
    <row r="41" spans="1:3" s="472" customFormat="1" ht="15" customHeight="1" thickBot="1">
      <c r="A41" s="241" t="s">
        <v>28</v>
      </c>
      <c r="B41" s="242" t="s">
        <v>412</v>
      </c>
      <c r="C41" s="376">
        <f>+C36+C37</f>
        <v>95936620</v>
      </c>
    </row>
    <row r="42" spans="1:3" s="472" customFormat="1" ht="15" customHeight="1">
      <c r="A42" s="243"/>
      <c r="B42" s="244"/>
      <c r="C42" s="374"/>
    </row>
    <row r="43" spans="1:3" ht="13.5" thickBot="1">
      <c r="A43" s="245"/>
      <c r="B43" s="246"/>
      <c r="C43" s="375"/>
    </row>
    <row r="44" spans="1:3" s="471" customFormat="1" ht="16.5" customHeight="1" thickBot="1">
      <c r="A44" s="247"/>
      <c r="B44" s="248" t="s">
        <v>57</v>
      </c>
      <c r="C44" s="376"/>
    </row>
    <row r="45" spans="1:3" s="473" customFormat="1" ht="12" customHeight="1" thickBot="1">
      <c r="A45" s="206" t="s">
        <v>19</v>
      </c>
      <c r="B45" s="124" t="s">
        <v>413</v>
      </c>
      <c r="C45" s="324">
        <f>SUM(C46:C50)</f>
        <v>95936620</v>
      </c>
    </row>
    <row r="46" spans="1:3" ht="12" customHeight="1">
      <c r="A46" s="465" t="s">
        <v>98</v>
      </c>
      <c r="B46" s="9" t="s">
        <v>49</v>
      </c>
      <c r="C46" s="77">
        <v>61094205</v>
      </c>
    </row>
    <row r="47" spans="1:3" ht="12" customHeight="1">
      <c r="A47" s="465" t="s">
        <v>99</v>
      </c>
      <c r="B47" s="8" t="s">
        <v>179</v>
      </c>
      <c r="C47" s="80">
        <v>12063314</v>
      </c>
    </row>
    <row r="48" spans="1:3" ht="12" customHeight="1">
      <c r="A48" s="465" t="s">
        <v>100</v>
      </c>
      <c r="B48" s="8" t="s">
        <v>136</v>
      </c>
      <c r="C48" s="80">
        <v>22779101</v>
      </c>
    </row>
    <row r="49" spans="1:3" ht="12" customHeight="1">
      <c r="A49" s="465" t="s">
        <v>101</v>
      </c>
      <c r="B49" s="8" t="s">
        <v>180</v>
      </c>
      <c r="C49" s="80"/>
    </row>
    <row r="50" spans="1:3" ht="12" customHeight="1" thickBot="1">
      <c r="A50" s="465" t="s">
        <v>144</v>
      </c>
      <c r="B50" s="8" t="s">
        <v>181</v>
      </c>
      <c r="C50" s="80"/>
    </row>
    <row r="51" spans="1:3" ht="12" customHeight="1" thickBot="1">
      <c r="A51" s="206" t="s">
        <v>20</v>
      </c>
      <c r="B51" s="124" t="s">
        <v>414</v>
      </c>
      <c r="C51" s="324">
        <f>SUM(C52:C54)</f>
        <v>0</v>
      </c>
    </row>
    <row r="52" spans="1:3" s="473" customFormat="1" ht="12" customHeight="1">
      <c r="A52" s="465" t="s">
        <v>104</v>
      </c>
      <c r="B52" s="9" t="s">
        <v>226</v>
      </c>
      <c r="C52" s="77"/>
    </row>
    <row r="53" spans="1:3" ht="12" customHeight="1">
      <c r="A53" s="465" t="s">
        <v>105</v>
      </c>
      <c r="B53" s="8" t="s">
        <v>183</v>
      </c>
      <c r="C53" s="80"/>
    </row>
    <row r="54" spans="1:3" ht="12" customHeight="1">
      <c r="A54" s="465" t="s">
        <v>106</v>
      </c>
      <c r="B54" s="8" t="s">
        <v>58</v>
      </c>
      <c r="C54" s="80"/>
    </row>
    <row r="55" spans="1:3" ht="12" customHeight="1" thickBot="1">
      <c r="A55" s="465" t="s">
        <v>107</v>
      </c>
      <c r="B55" s="8" t="s">
        <v>522</v>
      </c>
      <c r="C55" s="80"/>
    </row>
    <row r="56" spans="1:3" ht="15" customHeight="1" thickBot="1">
      <c r="A56" s="206" t="s">
        <v>21</v>
      </c>
      <c r="B56" s="124" t="s">
        <v>13</v>
      </c>
      <c r="C56" s="351"/>
    </row>
    <row r="57" spans="1:3" ht="13.5" thickBot="1">
      <c r="A57" s="206" t="s">
        <v>22</v>
      </c>
      <c r="B57" s="249" t="s">
        <v>529</v>
      </c>
      <c r="C57" s="377">
        <f>+C45+C51+C56</f>
        <v>95936620</v>
      </c>
    </row>
    <row r="58" ht="15" customHeight="1" thickBot="1">
      <c r="C58" s="378"/>
    </row>
    <row r="59" spans="1:3" ht="14.25" customHeight="1" thickBot="1">
      <c r="A59" s="252" t="s">
        <v>517</v>
      </c>
      <c r="B59" s="253"/>
      <c r="C59" s="121">
        <v>18</v>
      </c>
    </row>
    <row r="60" spans="1:3" ht="13.5" thickBot="1">
      <c r="A60" s="252" t="s">
        <v>202</v>
      </c>
      <c r="B60" s="253"/>
      <c r="C60" s="12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B1" sqref="B1"/>
    </sheetView>
  </sheetViews>
  <sheetFormatPr defaultColWidth="9.375" defaultRowHeight="12.75"/>
  <cols>
    <col min="1" max="1" width="20.625" style="250" customWidth="1"/>
    <col min="2" max="2" width="79.125" style="251" customWidth="1"/>
    <col min="3" max="3" width="25.00390625" style="251" customWidth="1"/>
    <col min="4" max="16384" width="9.375" style="251" customWidth="1"/>
  </cols>
  <sheetData>
    <row r="1" spans="1:3" s="230" customFormat="1" ht="21" customHeight="1" thickBot="1">
      <c r="A1" s="229"/>
      <c r="B1" s="231" t="s">
        <v>688</v>
      </c>
      <c r="C1" s="576"/>
    </row>
    <row r="2" spans="1:3" s="469" customFormat="1" ht="25.5" customHeight="1">
      <c r="A2" s="420" t="s">
        <v>200</v>
      </c>
      <c r="B2" s="365" t="s">
        <v>586</v>
      </c>
      <c r="C2" s="379" t="s">
        <v>60</v>
      </c>
    </row>
    <row r="3" spans="1:3" s="469" customFormat="1" ht="15.75" thickBot="1">
      <c r="A3" s="463" t="s">
        <v>199</v>
      </c>
      <c r="B3" s="366" t="s">
        <v>416</v>
      </c>
      <c r="C3" s="380" t="s">
        <v>59</v>
      </c>
    </row>
    <row r="4" spans="1:3" s="470" customFormat="1" ht="15.75" customHeight="1" thickBot="1">
      <c r="A4" s="233"/>
      <c r="B4" s="233"/>
      <c r="C4" s="234" t="str">
        <f>'9.3.1. sz. mell'!C4</f>
        <v>Forintban!</v>
      </c>
    </row>
    <row r="5" spans="1:3" ht="13.5" thickBot="1">
      <c r="A5" s="421" t="s">
        <v>201</v>
      </c>
      <c r="B5" s="235" t="s">
        <v>563</v>
      </c>
      <c r="C5" s="236" t="s">
        <v>55</v>
      </c>
    </row>
    <row r="6" spans="1:3" s="471" customFormat="1" ht="12.75" customHeight="1" thickBot="1">
      <c r="A6" s="198"/>
      <c r="B6" s="199" t="s">
        <v>491</v>
      </c>
      <c r="C6" s="200" t="s">
        <v>492</v>
      </c>
    </row>
    <row r="7" spans="1:3" s="471" customFormat="1" ht="15.75" customHeight="1" thickBot="1">
      <c r="A7" s="237"/>
      <c r="B7" s="238" t="s">
        <v>56</v>
      </c>
      <c r="C7" s="239"/>
    </row>
    <row r="8" spans="1:3" s="381" customFormat="1" ht="12" customHeight="1" thickBot="1">
      <c r="A8" s="198" t="s">
        <v>19</v>
      </c>
      <c r="B8" s="240" t="s">
        <v>518</v>
      </c>
      <c r="C8" s="324">
        <f>SUM(C9:C19)</f>
        <v>0</v>
      </c>
    </row>
    <row r="9" spans="1:3" s="381" customFormat="1" ht="12" customHeight="1">
      <c r="A9" s="464" t="s">
        <v>98</v>
      </c>
      <c r="B9" s="10" t="s">
        <v>274</v>
      </c>
      <c r="C9" s="370"/>
    </row>
    <row r="10" spans="1:3" s="381" customFormat="1" ht="12" customHeight="1">
      <c r="A10" s="465" t="s">
        <v>99</v>
      </c>
      <c r="B10" s="8" t="s">
        <v>275</v>
      </c>
      <c r="C10" s="322"/>
    </row>
    <row r="11" spans="1:3" s="381" customFormat="1" ht="12" customHeight="1">
      <c r="A11" s="465" t="s">
        <v>100</v>
      </c>
      <c r="B11" s="8" t="s">
        <v>276</v>
      </c>
      <c r="C11" s="322"/>
    </row>
    <row r="12" spans="1:3" s="381" customFormat="1" ht="12" customHeight="1">
      <c r="A12" s="465" t="s">
        <v>101</v>
      </c>
      <c r="B12" s="8" t="s">
        <v>277</v>
      </c>
      <c r="C12" s="322"/>
    </row>
    <row r="13" spans="1:3" s="381" customFormat="1" ht="12" customHeight="1">
      <c r="A13" s="465" t="s">
        <v>144</v>
      </c>
      <c r="B13" s="8" t="s">
        <v>278</v>
      </c>
      <c r="C13" s="322"/>
    </row>
    <row r="14" spans="1:3" s="381" customFormat="1" ht="12" customHeight="1">
      <c r="A14" s="465" t="s">
        <v>102</v>
      </c>
      <c r="B14" s="8" t="s">
        <v>397</v>
      </c>
      <c r="C14" s="322"/>
    </row>
    <row r="15" spans="1:3" s="381" customFormat="1" ht="12" customHeight="1">
      <c r="A15" s="465" t="s">
        <v>103</v>
      </c>
      <c r="B15" s="7" t="s">
        <v>398</v>
      </c>
      <c r="C15" s="322"/>
    </row>
    <row r="16" spans="1:3" s="381" customFormat="1" ht="12" customHeight="1">
      <c r="A16" s="465" t="s">
        <v>113</v>
      </c>
      <c r="B16" s="8" t="s">
        <v>281</v>
      </c>
      <c r="C16" s="371"/>
    </row>
    <row r="17" spans="1:3" s="472" customFormat="1" ht="12" customHeight="1">
      <c r="A17" s="465" t="s">
        <v>114</v>
      </c>
      <c r="B17" s="8" t="s">
        <v>282</v>
      </c>
      <c r="C17" s="322"/>
    </row>
    <row r="18" spans="1:3" s="472" customFormat="1" ht="12" customHeight="1">
      <c r="A18" s="465" t="s">
        <v>115</v>
      </c>
      <c r="B18" s="8" t="s">
        <v>434</v>
      </c>
      <c r="C18" s="323"/>
    </row>
    <row r="19" spans="1:3" s="472" customFormat="1" ht="12" customHeight="1" thickBot="1">
      <c r="A19" s="465" t="s">
        <v>116</v>
      </c>
      <c r="B19" s="7" t="s">
        <v>283</v>
      </c>
      <c r="C19" s="323"/>
    </row>
    <row r="20" spans="1:3" s="381" customFormat="1" ht="12" customHeight="1" thickBot="1">
      <c r="A20" s="198" t="s">
        <v>20</v>
      </c>
      <c r="B20" s="240" t="s">
        <v>399</v>
      </c>
      <c r="C20" s="324">
        <f>SUM(C21:C23)</f>
        <v>0</v>
      </c>
    </row>
    <row r="21" spans="1:3" s="472" customFormat="1" ht="12" customHeight="1">
      <c r="A21" s="465" t="s">
        <v>104</v>
      </c>
      <c r="B21" s="9" t="s">
        <v>255</v>
      </c>
      <c r="C21" s="322"/>
    </row>
    <row r="22" spans="1:3" s="472" customFormat="1" ht="12" customHeight="1">
      <c r="A22" s="465" t="s">
        <v>105</v>
      </c>
      <c r="B22" s="8" t="s">
        <v>400</v>
      </c>
      <c r="C22" s="322"/>
    </row>
    <row r="23" spans="1:3" s="472" customFormat="1" ht="12" customHeight="1">
      <c r="A23" s="465" t="s">
        <v>106</v>
      </c>
      <c r="B23" s="8" t="s">
        <v>401</v>
      </c>
      <c r="C23" s="322"/>
    </row>
    <row r="24" spans="1:3" s="472" customFormat="1" ht="12" customHeight="1" thickBot="1">
      <c r="A24" s="465" t="s">
        <v>107</v>
      </c>
      <c r="B24" s="8" t="s">
        <v>523</v>
      </c>
      <c r="C24" s="322"/>
    </row>
    <row r="25" spans="1:3" s="472" customFormat="1" ht="12" customHeight="1" thickBot="1">
      <c r="A25" s="206" t="s">
        <v>21</v>
      </c>
      <c r="B25" s="124" t="s">
        <v>170</v>
      </c>
      <c r="C25" s="351"/>
    </row>
    <row r="26" spans="1:3" s="472" customFormat="1" ht="12" customHeight="1" thickBot="1">
      <c r="A26" s="206" t="s">
        <v>22</v>
      </c>
      <c r="B26" s="124" t="s">
        <v>402</v>
      </c>
      <c r="C26" s="324">
        <f>+C27+C28</f>
        <v>0</v>
      </c>
    </row>
    <row r="27" spans="1:3" s="472" customFormat="1" ht="12" customHeight="1">
      <c r="A27" s="466" t="s">
        <v>265</v>
      </c>
      <c r="B27" s="467" t="s">
        <v>400</v>
      </c>
      <c r="C27" s="77"/>
    </row>
    <row r="28" spans="1:3" s="472" customFormat="1" ht="12" customHeight="1">
      <c r="A28" s="466" t="s">
        <v>266</v>
      </c>
      <c r="B28" s="468" t="s">
        <v>403</v>
      </c>
      <c r="C28" s="325"/>
    </row>
    <row r="29" spans="1:3" s="472" customFormat="1" ht="12" customHeight="1" thickBot="1">
      <c r="A29" s="465" t="s">
        <v>267</v>
      </c>
      <c r="B29" s="142" t="s">
        <v>524</v>
      </c>
      <c r="C29" s="84"/>
    </row>
    <row r="30" spans="1:3" s="472" customFormat="1" ht="12" customHeight="1" thickBot="1">
      <c r="A30" s="206" t="s">
        <v>23</v>
      </c>
      <c r="B30" s="124" t="s">
        <v>404</v>
      </c>
      <c r="C30" s="324">
        <f>+C31+C32+C33</f>
        <v>0</v>
      </c>
    </row>
    <row r="31" spans="1:3" s="472" customFormat="1" ht="12" customHeight="1">
      <c r="A31" s="466" t="s">
        <v>91</v>
      </c>
      <c r="B31" s="467" t="s">
        <v>288</v>
      </c>
      <c r="C31" s="77"/>
    </row>
    <row r="32" spans="1:3" s="472" customFormat="1" ht="12" customHeight="1">
      <c r="A32" s="466" t="s">
        <v>92</v>
      </c>
      <c r="B32" s="468" t="s">
        <v>289</v>
      </c>
      <c r="C32" s="325"/>
    </row>
    <row r="33" spans="1:3" s="472" customFormat="1" ht="12" customHeight="1" thickBot="1">
      <c r="A33" s="465" t="s">
        <v>93</v>
      </c>
      <c r="B33" s="142" t="s">
        <v>290</v>
      </c>
      <c r="C33" s="84"/>
    </row>
    <row r="34" spans="1:3" s="381" customFormat="1" ht="12" customHeight="1" thickBot="1">
      <c r="A34" s="206" t="s">
        <v>24</v>
      </c>
      <c r="B34" s="124" t="s">
        <v>373</v>
      </c>
      <c r="C34" s="351"/>
    </row>
    <row r="35" spans="1:3" s="381" customFormat="1" ht="12" customHeight="1" thickBot="1">
      <c r="A35" s="206" t="s">
        <v>25</v>
      </c>
      <c r="B35" s="124" t="s">
        <v>405</v>
      </c>
      <c r="C35" s="372"/>
    </row>
    <row r="36" spans="1:3" s="381" customFormat="1" ht="12" customHeight="1" thickBot="1">
      <c r="A36" s="198" t="s">
        <v>26</v>
      </c>
      <c r="B36" s="124" t="s">
        <v>525</v>
      </c>
      <c r="C36" s="373">
        <f>+C8+C20+C25+C26+C30+C34+C35</f>
        <v>0</v>
      </c>
    </row>
    <row r="37" spans="1:3" s="381" customFormat="1" ht="12" customHeight="1" thickBot="1">
      <c r="A37" s="241" t="s">
        <v>27</v>
      </c>
      <c r="B37" s="124" t="s">
        <v>407</v>
      </c>
      <c r="C37" s="373">
        <f>+C38+C39+C40</f>
        <v>0</v>
      </c>
    </row>
    <row r="38" spans="1:3" s="381" customFormat="1" ht="12" customHeight="1">
      <c r="A38" s="466" t="s">
        <v>408</v>
      </c>
      <c r="B38" s="467" t="s">
        <v>233</v>
      </c>
      <c r="C38" s="77"/>
    </row>
    <row r="39" spans="1:3" s="381" customFormat="1" ht="12" customHeight="1">
      <c r="A39" s="466" t="s">
        <v>409</v>
      </c>
      <c r="B39" s="468" t="s">
        <v>2</v>
      </c>
      <c r="C39" s="325"/>
    </row>
    <row r="40" spans="1:3" s="472" customFormat="1" ht="12" customHeight="1" thickBot="1">
      <c r="A40" s="465" t="s">
        <v>410</v>
      </c>
      <c r="B40" s="142" t="s">
        <v>411</v>
      </c>
      <c r="C40" s="84"/>
    </row>
    <row r="41" spans="1:3" s="472" customFormat="1" ht="15" customHeight="1" thickBot="1">
      <c r="A41" s="241" t="s">
        <v>28</v>
      </c>
      <c r="B41" s="242" t="s">
        <v>412</v>
      </c>
      <c r="C41" s="376">
        <f>+C36+C37</f>
        <v>0</v>
      </c>
    </row>
    <row r="42" spans="1:3" s="472" customFormat="1" ht="15" customHeight="1">
      <c r="A42" s="243"/>
      <c r="B42" s="244"/>
      <c r="C42" s="374"/>
    </row>
    <row r="43" spans="1:3" ht="13.5" thickBot="1">
      <c r="A43" s="245"/>
      <c r="B43" s="246"/>
      <c r="C43" s="375"/>
    </row>
    <row r="44" spans="1:3" s="471" customFormat="1" ht="16.5" customHeight="1" thickBot="1">
      <c r="A44" s="247"/>
      <c r="B44" s="248" t="s">
        <v>57</v>
      </c>
      <c r="C44" s="376"/>
    </row>
    <row r="45" spans="1:3" s="473" customFormat="1" ht="12" customHeight="1" thickBot="1">
      <c r="A45" s="206" t="s">
        <v>19</v>
      </c>
      <c r="B45" s="124" t="s">
        <v>413</v>
      </c>
      <c r="C45" s="324">
        <f>SUM(C46:C50)</f>
        <v>0</v>
      </c>
    </row>
    <row r="46" spans="1:3" ht="12" customHeight="1">
      <c r="A46" s="465" t="s">
        <v>98</v>
      </c>
      <c r="B46" s="9" t="s">
        <v>49</v>
      </c>
      <c r="C46" s="77"/>
    </row>
    <row r="47" spans="1:3" ht="12" customHeight="1">
      <c r="A47" s="465" t="s">
        <v>99</v>
      </c>
      <c r="B47" s="8" t="s">
        <v>179</v>
      </c>
      <c r="C47" s="80"/>
    </row>
    <row r="48" spans="1:3" ht="12" customHeight="1">
      <c r="A48" s="465" t="s">
        <v>100</v>
      </c>
      <c r="B48" s="8" t="s">
        <v>136</v>
      </c>
      <c r="C48" s="80"/>
    </row>
    <row r="49" spans="1:3" ht="12" customHeight="1">
      <c r="A49" s="465" t="s">
        <v>101</v>
      </c>
      <c r="B49" s="8" t="s">
        <v>180</v>
      </c>
      <c r="C49" s="80"/>
    </row>
    <row r="50" spans="1:3" ht="12" customHeight="1" thickBot="1">
      <c r="A50" s="465" t="s">
        <v>144</v>
      </c>
      <c r="B50" s="8" t="s">
        <v>181</v>
      </c>
      <c r="C50" s="80"/>
    </row>
    <row r="51" spans="1:3" ht="12" customHeight="1" thickBot="1">
      <c r="A51" s="206" t="s">
        <v>20</v>
      </c>
      <c r="B51" s="124" t="s">
        <v>414</v>
      </c>
      <c r="C51" s="324">
        <f>SUM(C52:C54)</f>
        <v>0</v>
      </c>
    </row>
    <row r="52" spans="1:3" s="473" customFormat="1" ht="12" customHeight="1">
      <c r="A52" s="465" t="s">
        <v>104</v>
      </c>
      <c r="B52" s="9" t="s">
        <v>226</v>
      </c>
      <c r="C52" s="77"/>
    </row>
    <row r="53" spans="1:3" ht="12" customHeight="1">
      <c r="A53" s="465" t="s">
        <v>105</v>
      </c>
      <c r="B53" s="8" t="s">
        <v>183</v>
      </c>
      <c r="C53" s="80"/>
    </row>
    <row r="54" spans="1:3" ht="12" customHeight="1">
      <c r="A54" s="465" t="s">
        <v>106</v>
      </c>
      <c r="B54" s="8" t="s">
        <v>58</v>
      </c>
      <c r="C54" s="80"/>
    </row>
    <row r="55" spans="1:3" ht="12" customHeight="1" thickBot="1">
      <c r="A55" s="465" t="s">
        <v>107</v>
      </c>
      <c r="B55" s="8" t="s">
        <v>522</v>
      </c>
      <c r="C55" s="80"/>
    </row>
    <row r="56" spans="1:3" ht="15" customHeight="1" thickBot="1">
      <c r="A56" s="206" t="s">
        <v>21</v>
      </c>
      <c r="B56" s="124" t="s">
        <v>13</v>
      </c>
      <c r="C56" s="351"/>
    </row>
    <row r="57" spans="1:3" ht="13.5" thickBot="1">
      <c r="A57" s="206" t="s">
        <v>22</v>
      </c>
      <c r="B57" s="249" t="s">
        <v>529</v>
      </c>
      <c r="C57" s="377">
        <f>+C45+C51+C56</f>
        <v>0</v>
      </c>
    </row>
    <row r="58" ht="15" customHeight="1" thickBot="1">
      <c r="C58" s="378"/>
    </row>
    <row r="59" spans="1:3" ht="14.25" customHeight="1" thickBot="1">
      <c r="A59" s="252" t="s">
        <v>517</v>
      </c>
      <c r="B59" s="253"/>
      <c r="C59" s="121"/>
    </row>
    <row r="60" spans="1:3" ht="13.5" thickBot="1">
      <c r="A60" s="252" t="s">
        <v>202</v>
      </c>
      <c r="B60" s="253"/>
      <c r="C60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51"/>
  <sheetViews>
    <sheetView zoomScale="145" zoomScaleNormal="145" workbookViewId="0" topLeftCell="A2">
      <selection activeCell="A2" sqref="A2:B2"/>
    </sheetView>
  </sheetViews>
  <sheetFormatPr defaultColWidth="9.375" defaultRowHeight="12.75"/>
  <cols>
    <col min="1" max="1" width="9.50390625" style="394" customWidth="1"/>
    <col min="2" max="2" width="91.625" style="394" customWidth="1"/>
    <col min="3" max="3" width="21.625" style="395" customWidth="1"/>
    <col min="4" max="4" width="9.00390625" style="427" customWidth="1"/>
    <col min="5" max="16384" width="9.375" style="427" customWidth="1"/>
  </cols>
  <sheetData>
    <row r="1" spans="1:3" ht="15.75" customHeight="1">
      <c r="A1" s="617" t="s">
        <v>16</v>
      </c>
      <c r="B1" s="617"/>
      <c r="C1" s="617"/>
    </row>
    <row r="2" spans="1:4" ht="15.75" customHeight="1" thickBot="1">
      <c r="A2" s="689" t="s">
        <v>690</v>
      </c>
      <c r="B2" s="618"/>
      <c r="C2" s="689" t="s">
        <v>689</v>
      </c>
      <c r="D2" s="618"/>
    </row>
    <row r="3" spans="1:3" ht="37.5" customHeight="1" thickBot="1">
      <c r="A3" s="23" t="s">
        <v>69</v>
      </c>
      <c r="B3" s="24" t="s">
        <v>18</v>
      </c>
      <c r="C3" s="39" t="s">
        <v>615</v>
      </c>
    </row>
    <row r="4" spans="1:3" s="428" customFormat="1" ht="12" customHeight="1" thickBot="1">
      <c r="A4" s="422">
        <v>1</v>
      </c>
      <c r="B4" s="423">
        <v>2</v>
      </c>
      <c r="C4" s="424">
        <v>3</v>
      </c>
    </row>
    <row r="5" spans="1:3" s="429" customFormat="1" ht="12" customHeight="1" thickBot="1">
      <c r="A5" s="20" t="s">
        <v>19</v>
      </c>
      <c r="B5" s="21" t="s">
        <v>616</v>
      </c>
      <c r="C5" s="304">
        <f>+C6+C7+C8+C9+C10</f>
        <v>782000</v>
      </c>
    </row>
    <row r="6" spans="1:3" s="429" customFormat="1" ht="12" customHeight="1">
      <c r="A6" s="15" t="s">
        <v>98</v>
      </c>
      <c r="B6" s="610" t="s">
        <v>617</v>
      </c>
      <c r="C6" s="307">
        <v>782000</v>
      </c>
    </row>
    <row r="7" spans="1:3" s="429" customFormat="1" ht="12" customHeight="1">
      <c r="A7" s="14" t="s">
        <v>99</v>
      </c>
      <c r="B7" s="300" t="s">
        <v>618</v>
      </c>
      <c r="C7" s="306"/>
    </row>
    <row r="8" spans="1:3" s="429" customFormat="1" ht="12" customHeight="1">
      <c r="A8" s="14" t="s">
        <v>100</v>
      </c>
      <c r="B8" s="300" t="s">
        <v>619</v>
      </c>
      <c r="C8" s="306"/>
    </row>
    <row r="9" spans="1:3" s="429" customFormat="1" ht="12" customHeight="1">
      <c r="A9" s="14" t="s">
        <v>101</v>
      </c>
      <c r="B9" s="300" t="s">
        <v>620</v>
      </c>
      <c r="C9" s="306"/>
    </row>
    <row r="10" spans="1:3" s="429" customFormat="1" ht="12" customHeight="1" thickBot="1">
      <c r="A10" s="14" t="s">
        <v>144</v>
      </c>
      <c r="B10" s="300" t="s">
        <v>621</v>
      </c>
      <c r="C10" s="306"/>
    </row>
    <row r="11" spans="1:3" s="429" customFormat="1" ht="12" customHeight="1" thickBot="1">
      <c r="A11" s="20" t="s">
        <v>20</v>
      </c>
      <c r="B11" s="299" t="s">
        <v>372</v>
      </c>
      <c r="C11" s="475"/>
    </row>
    <row r="12" spans="1:3" s="429" customFormat="1" ht="12" customHeight="1" thickBot="1">
      <c r="A12" s="20" t="s">
        <v>21</v>
      </c>
      <c r="B12" s="21" t="s">
        <v>380</v>
      </c>
      <c r="C12" s="475"/>
    </row>
    <row r="13" spans="1:3" s="429" customFormat="1" ht="12" customHeight="1" thickBot="1">
      <c r="A13" s="20" t="s">
        <v>169</v>
      </c>
      <c r="B13" s="299" t="s">
        <v>534</v>
      </c>
      <c r="C13" s="611"/>
    </row>
    <row r="14" spans="1:3" s="429" customFormat="1" ht="12" customHeight="1" thickBot="1">
      <c r="A14" s="20" t="s">
        <v>23</v>
      </c>
      <c r="B14" s="299" t="s">
        <v>10</v>
      </c>
      <c r="C14" s="475"/>
    </row>
    <row r="15" spans="1:3" s="429" customFormat="1" ht="12" customHeight="1" thickBot="1">
      <c r="A15" s="20" t="s">
        <v>24</v>
      </c>
      <c r="B15" s="299" t="s">
        <v>373</v>
      </c>
      <c r="C15" s="475"/>
    </row>
    <row r="16" spans="1:3" s="429" customFormat="1" ht="12" customHeight="1" thickBot="1">
      <c r="A16" s="20" t="s">
        <v>176</v>
      </c>
      <c r="B16" s="299" t="s">
        <v>405</v>
      </c>
      <c r="C16" s="475"/>
    </row>
    <row r="17" spans="1:3" s="429" customFormat="1" ht="12" customHeight="1" thickBot="1">
      <c r="A17" s="20" t="s">
        <v>26</v>
      </c>
      <c r="B17" s="21" t="s">
        <v>622</v>
      </c>
      <c r="C17" s="310">
        <f>+C5+C11+C12+C13+C14+C15+C16</f>
        <v>782000</v>
      </c>
    </row>
    <row r="18" spans="1:3" s="429" customFormat="1" ht="12" customHeight="1" thickBot="1">
      <c r="A18" s="20" t="s">
        <v>27</v>
      </c>
      <c r="B18" s="299" t="s">
        <v>623</v>
      </c>
      <c r="C18" s="304">
        <f>SUM(C19:C23)</f>
        <v>0</v>
      </c>
    </row>
    <row r="19" spans="1:3" s="429" customFormat="1" ht="12" customHeight="1">
      <c r="A19" s="14" t="s">
        <v>408</v>
      </c>
      <c r="B19" s="300" t="s">
        <v>624</v>
      </c>
      <c r="C19" s="309"/>
    </row>
    <row r="20" spans="1:3" s="429" customFormat="1" ht="12" customHeight="1">
      <c r="A20" s="14" t="s">
        <v>409</v>
      </c>
      <c r="B20" s="300" t="s">
        <v>625</v>
      </c>
      <c r="C20" s="309"/>
    </row>
    <row r="21" spans="1:3" s="429" customFormat="1" ht="12" customHeight="1">
      <c r="A21" s="14" t="s">
        <v>410</v>
      </c>
      <c r="B21" s="300" t="s">
        <v>626</v>
      </c>
      <c r="C21" s="309"/>
    </row>
    <row r="22" spans="1:3" s="429" customFormat="1" ht="12" customHeight="1">
      <c r="A22" s="14" t="s">
        <v>627</v>
      </c>
      <c r="B22" s="300" t="s">
        <v>628</v>
      </c>
      <c r="C22" s="309"/>
    </row>
    <row r="23" spans="1:3" s="429" customFormat="1" ht="12" customHeight="1" thickBot="1">
      <c r="A23" s="14" t="s">
        <v>629</v>
      </c>
      <c r="B23" s="300" t="s">
        <v>630</v>
      </c>
      <c r="C23" s="309"/>
    </row>
    <row r="24" spans="1:3" s="429" customFormat="1" ht="13.5" customHeight="1" thickBot="1">
      <c r="A24" s="20" t="s">
        <v>28</v>
      </c>
      <c r="B24" s="299" t="s">
        <v>332</v>
      </c>
      <c r="C24" s="475"/>
    </row>
    <row r="25" spans="1:3" s="429" customFormat="1" ht="15.75" customHeight="1" thickBot="1">
      <c r="A25" s="20" t="s">
        <v>29</v>
      </c>
      <c r="B25" s="437" t="s">
        <v>631</v>
      </c>
      <c r="C25" s="310">
        <f>+C18+C24</f>
        <v>0</v>
      </c>
    </row>
    <row r="26" spans="1:3" s="429" customFormat="1" ht="16.5" customHeight="1" thickBot="1">
      <c r="A26" s="20" t="s">
        <v>30</v>
      </c>
      <c r="B26" s="438" t="s">
        <v>632</v>
      </c>
      <c r="C26" s="310">
        <f>+C17+C25</f>
        <v>782000</v>
      </c>
    </row>
    <row r="27" spans="1:3" s="429" customFormat="1" ht="27" customHeight="1">
      <c r="A27" s="5"/>
      <c r="B27" s="6"/>
      <c r="C27" s="311"/>
    </row>
    <row r="28" spans="1:3" ht="16.5" customHeight="1">
      <c r="A28" s="617" t="s">
        <v>47</v>
      </c>
      <c r="B28" s="617"/>
      <c r="C28" s="617"/>
    </row>
    <row r="29" spans="1:3" s="439" customFormat="1" ht="16.5" customHeight="1" thickBot="1">
      <c r="A29" s="619" t="s">
        <v>640</v>
      </c>
      <c r="B29" s="619"/>
      <c r="C29" s="140" t="str">
        <f>C2</f>
        <v>10.melléklet a 3/2018. (II. 24.) önkormányzati rendelethez                </v>
      </c>
    </row>
    <row r="30" spans="1:3" ht="37.5" customHeight="1" thickBot="1">
      <c r="A30" s="23" t="s">
        <v>69</v>
      </c>
      <c r="B30" s="24" t="s">
        <v>48</v>
      </c>
      <c r="C30" s="39" t="str">
        <f>+C3</f>
        <v>2018. évi előirányzat</v>
      </c>
    </row>
    <row r="31" spans="1:3" s="428" customFormat="1" ht="12" customHeight="1" thickBot="1">
      <c r="A31" s="32">
        <v>1</v>
      </c>
      <c r="B31" s="33">
        <v>2</v>
      </c>
      <c r="C31" s="34">
        <v>3</v>
      </c>
    </row>
    <row r="32" spans="1:3" ht="12" customHeight="1" thickBot="1">
      <c r="A32" s="22" t="s">
        <v>19</v>
      </c>
      <c r="B32" s="28" t="s">
        <v>633</v>
      </c>
      <c r="C32" s="303">
        <f>SUM(C33:C38)</f>
        <v>782000</v>
      </c>
    </row>
    <row r="33" spans="1:3" ht="12" customHeight="1">
      <c r="A33" s="17" t="s">
        <v>98</v>
      </c>
      <c r="B33" s="10" t="s">
        <v>49</v>
      </c>
      <c r="C33" s="305"/>
    </row>
    <row r="34" spans="1:3" ht="12" customHeight="1">
      <c r="A34" s="14" t="s">
        <v>99</v>
      </c>
      <c r="B34" s="8" t="s">
        <v>179</v>
      </c>
      <c r="C34" s="306"/>
    </row>
    <row r="35" spans="1:3" ht="12" customHeight="1">
      <c r="A35" s="14" t="s">
        <v>100</v>
      </c>
      <c r="B35" s="8" t="s">
        <v>136</v>
      </c>
      <c r="C35" s="308">
        <v>782000</v>
      </c>
    </row>
    <row r="36" spans="1:3" ht="12" customHeight="1">
      <c r="A36" s="14" t="s">
        <v>101</v>
      </c>
      <c r="B36" s="11" t="s">
        <v>180</v>
      </c>
      <c r="C36" s="308"/>
    </row>
    <row r="37" spans="1:3" ht="12" customHeight="1">
      <c r="A37" s="14" t="s">
        <v>144</v>
      </c>
      <c r="B37" s="8" t="s">
        <v>181</v>
      </c>
      <c r="C37" s="308"/>
    </row>
    <row r="38" spans="1:3" ht="12" customHeight="1">
      <c r="A38" s="14" t="s">
        <v>102</v>
      </c>
      <c r="B38" s="8" t="s">
        <v>50</v>
      </c>
      <c r="C38" s="308"/>
    </row>
    <row r="39" spans="1:3" ht="12" customHeight="1">
      <c r="A39" s="14" t="s">
        <v>103</v>
      </c>
      <c r="B39" s="8" t="s">
        <v>634</v>
      </c>
      <c r="C39" s="308"/>
    </row>
    <row r="40" spans="1:3" ht="12" customHeight="1" thickBot="1">
      <c r="A40" s="14" t="s">
        <v>113</v>
      </c>
      <c r="B40" s="19" t="s">
        <v>635</v>
      </c>
      <c r="C40" s="308"/>
    </row>
    <row r="41" spans="1:3" ht="12" customHeight="1" thickBot="1">
      <c r="A41" s="20" t="s">
        <v>20</v>
      </c>
      <c r="B41" s="27" t="s">
        <v>636</v>
      </c>
      <c r="C41" s="304">
        <f>+C42+C43+C44</f>
        <v>0</v>
      </c>
    </row>
    <row r="42" spans="1:3" ht="12" customHeight="1">
      <c r="A42" s="15" t="s">
        <v>104</v>
      </c>
      <c r="B42" s="8" t="s">
        <v>226</v>
      </c>
      <c r="C42" s="307"/>
    </row>
    <row r="43" spans="1:3" ht="12" customHeight="1">
      <c r="A43" s="15" t="s">
        <v>105</v>
      </c>
      <c r="B43" s="12" t="s">
        <v>183</v>
      </c>
      <c r="C43" s="306"/>
    </row>
    <row r="44" spans="1:3" ht="12" customHeight="1" thickBot="1">
      <c r="A44" s="15" t="s">
        <v>106</v>
      </c>
      <c r="B44" s="301" t="s">
        <v>228</v>
      </c>
      <c r="C44" s="272"/>
    </row>
    <row r="45" spans="1:3" ht="12" customHeight="1" thickBot="1">
      <c r="A45" s="20" t="s">
        <v>21</v>
      </c>
      <c r="B45" s="124" t="s">
        <v>446</v>
      </c>
      <c r="C45" s="304">
        <f>+C32+C41</f>
        <v>782000</v>
      </c>
    </row>
    <row r="46" spans="1:3" ht="12" customHeight="1" thickBot="1">
      <c r="A46" s="20" t="s">
        <v>22</v>
      </c>
      <c r="B46" s="124" t="s">
        <v>637</v>
      </c>
      <c r="C46" s="304">
        <f>+C47+C48+C49+C50</f>
        <v>0</v>
      </c>
    </row>
    <row r="47" spans="1:3" ht="12" customHeight="1">
      <c r="A47" s="17" t="s">
        <v>265</v>
      </c>
      <c r="B47" s="10" t="s">
        <v>638</v>
      </c>
      <c r="C47" s="507"/>
    </row>
    <row r="48" spans="1:3" ht="12" customHeight="1">
      <c r="A48" s="14" t="s">
        <v>266</v>
      </c>
      <c r="B48" s="8" t="s">
        <v>639</v>
      </c>
      <c r="C48" s="274"/>
    </row>
    <row r="49" spans="1:3" ht="12" customHeight="1">
      <c r="A49" s="14" t="s">
        <v>267</v>
      </c>
      <c r="B49" s="8" t="s">
        <v>540</v>
      </c>
      <c r="C49" s="274"/>
    </row>
    <row r="50" spans="1:3" ht="12" customHeight="1" thickBot="1">
      <c r="A50" s="13" t="s">
        <v>268</v>
      </c>
      <c r="B50" s="7" t="s">
        <v>468</v>
      </c>
      <c r="C50" s="274"/>
    </row>
    <row r="51" spans="1:3" s="429" customFormat="1" ht="12.75" customHeight="1" thickBot="1">
      <c r="A51" s="20" t="s">
        <v>23</v>
      </c>
      <c r="B51" s="612" t="s">
        <v>539</v>
      </c>
      <c r="C51" s="304">
        <f>+C45+C46</f>
        <v>782000</v>
      </c>
    </row>
    <row r="52" ht="7.5" customHeight="1"/>
  </sheetData>
  <sheetProtection formatCells="0"/>
  <mergeCells count="5">
    <mergeCell ref="A1:C1"/>
    <mergeCell ref="A2:B2"/>
    <mergeCell ref="A28:C28"/>
    <mergeCell ref="A29:B29"/>
    <mergeCell ref="C2:D2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77" r:id="rId1"/>
  <headerFooter alignWithMargins="0">
    <oddHeader>&amp;R&amp;"Times New Roman,Félkövér dőlt"&amp;9 10. számú melléklet a ..../2018. (....)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="130" zoomScaleNormal="130" workbookViewId="0" topLeftCell="A1">
      <selection activeCell="B2" sqref="B2"/>
    </sheetView>
  </sheetViews>
  <sheetFormatPr defaultColWidth="9.375" defaultRowHeight="12.75"/>
  <cols>
    <col min="1" max="1" width="5.50390625" style="47" customWidth="1"/>
    <col min="2" max="2" width="33.125" style="47" customWidth="1"/>
    <col min="3" max="3" width="12.375" style="47" customWidth="1"/>
    <col min="4" max="4" width="11.50390625" style="47" customWidth="1"/>
    <col min="5" max="5" width="11.375" style="47" customWidth="1"/>
    <col min="6" max="6" width="11.00390625" style="47" customWidth="1"/>
    <col min="7" max="7" width="14.375" style="47" customWidth="1"/>
    <col min="8" max="16384" width="9.375" style="47" customWidth="1"/>
  </cols>
  <sheetData>
    <row r="1" spans="1:7" ht="43.5" customHeight="1">
      <c r="A1" s="664" t="s">
        <v>3</v>
      </c>
      <c r="B1" s="664"/>
      <c r="C1" s="664"/>
      <c r="D1" s="664"/>
      <c r="E1" s="664"/>
      <c r="F1" s="664"/>
      <c r="G1" s="664"/>
    </row>
    <row r="3" spans="1:7" s="164" customFormat="1" ht="27" customHeight="1">
      <c r="A3" s="162" t="s">
        <v>206</v>
      </c>
      <c r="B3" s="163"/>
      <c r="C3" s="663" t="s">
        <v>207</v>
      </c>
      <c r="D3" s="663"/>
      <c r="E3" s="663"/>
      <c r="F3" s="663"/>
      <c r="G3" s="663"/>
    </row>
    <row r="4" spans="1:7" s="164" customFormat="1" ht="15">
      <c r="A4" s="163"/>
      <c r="B4" s="163"/>
      <c r="C4" s="163"/>
      <c r="D4" s="163"/>
      <c r="E4" s="163"/>
      <c r="F4" s="163"/>
      <c r="G4" s="163"/>
    </row>
    <row r="5" spans="1:7" s="164" customFormat="1" ht="24.75" customHeight="1">
      <c r="A5" s="162" t="s">
        <v>208</v>
      </c>
      <c r="B5" s="163"/>
      <c r="C5" s="663" t="s">
        <v>207</v>
      </c>
      <c r="D5" s="663"/>
      <c r="E5" s="663"/>
      <c r="F5" s="663"/>
      <c r="G5" s="163"/>
    </row>
    <row r="6" spans="1:7" s="165" customFormat="1" ht="12.75">
      <c r="A6" s="215"/>
      <c r="B6" s="215"/>
      <c r="C6" s="215"/>
      <c r="D6" s="215"/>
      <c r="E6" s="215"/>
      <c r="F6" s="215"/>
      <c r="G6" s="215"/>
    </row>
    <row r="7" spans="1:7" s="166" customFormat="1" ht="15" customHeight="1">
      <c r="A7" s="270" t="s">
        <v>566</v>
      </c>
      <c r="B7" s="269"/>
      <c r="C7" s="269"/>
      <c r="D7" s="255"/>
      <c r="E7" s="255"/>
      <c r="F7" s="255"/>
      <c r="G7" s="255"/>
    </row>
    <row r="8" spans="1:7" s="166" customFormat="1" ht="15" customHeight="1" thickBot="1">
      <c r="A8" s="270" t="s">
        <v>209</v>
      </c>
      <c r="B8" s="269"/>
      <c r="C8" s="269"/>
      <c r="D8" s="269"/>
      <c r="E8" s="269"/>
      <c r="F8" s="269"/>
      <c r="G8" s="537">
        <f>'9.3.3. sz. mell'!C4</f>
        <v>3</v>
      </c>
    </row>
    <row r="9" spans="1:7" s="76" customFormat="1" ht="42" customHeight="1" thickBot="1">
      <c r="A9" s="195" t="s">
        <v>17</v>
      </c>
      <c r="B9" s="196" t="s">
        <v>210</v>
      </c>
      <c r="C9" s="196" t="s">
        <v>211</v>
      </c>
      <c r="D9" s="196" t="s">
        <v>212</v>
      </c>
      <c r="E9" s="196" t="s">
        <v>213</v>
      </c>
      <c r="F9" s="196" t="s">
        <v>214</v>
      </c>
      <c r="G9" s="197" t="s">
        <v>53</v>
      </c>
    </row>
    <row r="10" spans="1:7" ht="24" customHeight="1">
      <c r="A10" s="256" t="s">
        <v>19</v>
      </c>
      <c r="B10" s="204" t="s">
        <v>215</v>
      </c>
      <c r="C10" s="167"/>
      <c r="D10" s="167"/>
      <c r="E10" s="167"/>
      <c r="F10" s="167"/>
      <c r="G10" s="257">
        <f>SUM(C10:F10)</f>
        <v>0</v>
      </c>
    </row>
    <row r="11" spans="1:7" ht="24" customHeight="1">
      <c r="A11" s="258" t="s">
        <v>20</v>
      </c>
      <c r="B11" s="205" t="s">
        <v>216</v>
      </c>
      <c r="C11" s="168"/>
      <c r="D11" s="168"/>
      <c r="E11" s="168"/>
      <c r="F11" s="168"/>
      <c r="G11" s="259">
        <f aca="true" t="shared" si="0" ref="G11:G16">SUM(C11:F11)</f>
        <v>0</v>
      </c>
    </row>
    <row r="12" spans="1:7" ht="24" customHeight="1">
      <c r="A12" s="258" t="s">
        <v>21</v>
      </c>
      <c r="B12" s="205" t="s">
        <v>217</v>
      </c>
      <c r="C12" s="168"/>
      <c r="D12" s="168"/>
      <c r="E12" s="168"/>
      <c r="F12" s="168"/>
      <c r="G12" s="259">
        <f t="shared" si="0"/>
        <v>0</v>
      </c>
    </row>
    <row r="13" spans="1:7" ht="24" customHeight="1">
      <c r="A13" s="258" t="s">
        <v>22</v>
      </c>
      <c r="B13" s="205" t="s">
        <v>218</v>
      </c>
      <c r="C13" s="168"/>
      <c r="D13" s="168"/>
      <c r="E13" s="168"/>
      <c r="F13" s="168"/>
      <c r="G13" s="259">
        <f t="shared" si="0"/>
        <v>0</v>
      </c>
    </row>
    <row r="14" spans="1:7" ht="24" customHeight="1">
      <c r="A14" s="258" t="s">
        <v>23</v>
      </c>
      <c r="B14" s="205" t="s">
        <v>219</v>
      </c>
      <c r="C14" s="168"/>
      <c r="D14" s="168"/>
      <c r="E14" s="168"/>
      <c r="F14" s="168"/>
      <c r="G14" s="259">
        <f t="shared" si="0"/>
        <v>0</v>
      </c>
    </row>
    <row r="15" spans="1:7" ht="24" customHeight="1" thickBot="1">
      <c r="A15" s="260" t="s">
        <v>24</v>
      </c>
      <c r="B15" s="261" t="s">
        <v>220</v>
      </c>
      <c r="C15" s="169"/>
      <c r="D15" s="169"/>
      <c r="E15" s="169"/>
      <c r="F15" s="169"/>
      <c r="G15" s="262">
        <f t="shared" si="0"/>
        <v>0</v>
      </c>
    </row>
    <row r="16" spans="1:7" s="170" customFormat="1" ht="24" customHeight="1" thickBot="1">
      <c r="A16" s="263" t="s">
        <v>25</v>
      </c>
      <c r="B16" s="264" t="s">
        <v>53</v>
      </c>
      <c r="C16" s="265">
        <f>SUM(C10:C15)</f>
        <v>0</v>
      </c>
      <c r="D16" s="265">
        <f>SUM(D10:D15)</f>
        <v>0</v>
      </c>
      <c r="E16" s="265">
        <f>SUM(E10:E15)</f>
        <v>0</v>
      </c>
      <c r="F16" s="265">
        <f>SUM(F10:F15)</f>
        <v>0</v>
      </c>
      <c r="G16" s="266">
        <f t="shared" si="0"/>
        <v>0</v>
      </c>
    </row>
    <row r="17" spans="1:7" s="165" customFormat="1" ht="12.75">
      <c r="A17" s="215"/>
      <c r="B17" s="215"/>
      <c r="C17" s="215"/>
      <c r="D17" s="215"/>
      <c r="E17" s="215"/>
      <c r="F17" s="215"/>
      <c r="G17" s="215"/>
    </row>
    <row r="18" spans="1:7" s="165" customFormat="1" ht="12.75">
      <c r="A18" s="215"/>
      <c r="B18" s="215"/>
      <c r="C18" s="215"/>
      <c r="D18" s="215"/>
      <c r="E18" s="215"/>
      <c r="F18" s="215"/>
      <c r="G18" s="215"/>
    </row>
    <row r="19" spans="1:7" s="165" customFormat="1" ht="12.75">
      <c r="A19" s="215"/>
      <c r="B19" s="215"/>
      <c r="C19" s="215"/>
      <c r="D19" s="215"/>
      <c r="E19" s="215"/>
      <c r="F19" s="215"/>
      <c r="G19" s="215"/>
    </row>
    <row r="20" spans="1:7" s="165" customFormat="1" ht="15">
      <c r="A20" s="164" t="str">
        <f>+CONCATENATE("......................, ",LEFT(ÖSSZEFÜGGÉSEK!A5,4),". .......................... hó ..... nap")</f>
        <v>......................, 2018. .......................... hó ..... nap</v>
      </c>
      <c r="D20" s="215"/>
      <c r="E20" s="215"/>
      <c r="F20" s="215"/>
      <c r="G20" s="215"/>
    </row>
    <row r="21" spans="1:7" s="165" customFormat="1" ht="12.75">
      <c r="A21" s="215"/>
      <c r="B21" s="215"/>
      <c r="C21" s="215"/>
      <c r="D21" s="215"/>
      <c r="E21" s="215"/>
      <c r="F21" s="215"/>
      <c r="G21" s="215"/>
    </row>
    <row r="22" spans="1:7" ht="12.75">
      <c r="A22" s="215"/>
      <c r="B22" s="215"/>
      <c r="C22" s="215"/>
      <c r="D22" s="215"/>
      <c r="E22" s="215"/>
      <c r="F22" s="215"/>
      <c r="G22" s="215"/>
    </row>
    <row r="23" spans="1:7" ht="12.75">
      <c r="A23" s="215"/>
      <c r="B23" s="215"/>
      <c r="C23" s="165"/>
      <c r="D23" s="165"/>
      <c r="E23" s="165"/>
      <c r="F23" s="165"/>
      <c r="G23" s="215"/>
    </row>
    <row r="24" spans="1:7" ht="13.5">
      <c r="A24" s="215"/>
      <c r="B24" s="215"/>
      <c r="C24" s="267"/>
      <c r="D24" s="268" t="s">
        <v>221</v>
      </c>
      <c r="E24" s="268"/>
      <c r="F24" s="267"/>
      <c r="G24" s="215"/>
    </row>
    <row r="25" spans="3:6" ht="13.5">
      <c r="C25" s="171"/>
      <c r="D25" s="172"/>
      <c r="E25" s="172"/>
      <c r="F25" s="171"/>
    </row>
    <row r="26" spans="3:6" ht="13.5">
      <c r="C26" s="171"/>
      <c r="D26" s="172"/>
      <c r="E26" s="172"/>
      <c r="F26" s="171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……/2017. (….)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67"/>
  <sheetViews>
    <sheetView zoomScale="120" zoomScaleNormal="120" zoomScaleSheetLayoutView="100" workbookViewId="0" topLeftCell="A1">
      <selection activeCell="A2" sqref="A2:B2"/>
    </sheetView>
  </sheetViews>
  <sheetFormatPr defaultColWidth="9.375" defaultRowHeight="12.75"/>
  <cols>
    <col min="1" max="1" width="9.00390625" style="396" customWidth="1"/>
    <col min="2" max="2" width="75.75390625" style="396" customWidth="1"/>
    <col min="3" max="3" width="15.50390625" style="397" customWidth="1"/>
    <col min="4" max="5" width="15.50390625" style="396" customWidth="1"/>
    <col min="6" max="6" width="9.00390625" style="38" customWidth="1"/>
    <col min="7" max="16384" width="9.375" style="38" customWidth="1"/>
  </cols>
  <sheetData>
    <row r="1" spans="1:5" ht="15.75" customHeight="1">
      <c r="A1" s="617" t="s">
        <v>16</v>
      </c>
      <c r="B1" s="617"/>
      <c r="C1" s="617"/>
      <c r="D1" s="617"/>
      <c r="E1" s="617"/>
    </row>
    <row r="2" spans="1:5" ht="15.75" customHeight="1" thickBot="1">
      <c r="A2" s="618" t="s">
        <v>148</v>
      </c>
      <c r="B2" s="618"/>
      <c r="D2" s="141"/>
      <c r="E2" s="314"/>
    </row>
    <row r="3" spans="1:5" ht="37.5" customHeight="1" thickBot="1">
      <c r="A3" s="23" t="s">
        <v>69</v>
      </c>
      <c r="B3" s="24" t="s">
        <v>18</v>
      </c>
      <c r="C3" s="24" t="str">
        <f>+CONCATENATE(LEFT(ÖSSZEFÜGGÉSEK!A5,4)-2,". évi tény")</f>
        <v>2016. évi tény</v>
      </c>
      <c r="D3" s="419" t="str">
        <f>+CONCATENATE(LEFT(ÖSSZEFÜGGÉSEK!A5,4)-1,". évi várható")</f>
        <v>2017. évi várható</v>
      </c>
      <c r="E3" s="161" t="str">
        <f>+'1.1.sz.mell.'!C3</f>
        <v>2018. évi előirányzat</v>
      </c>
    </row>
    <row r="4" spans="1:5" s="40" customFormat="1" ht="12" customHeight="1" thickBot="1">
      <c r="A4" s="32" t="s">
        <v>491</v>
      </c>
      <c r="B4" s="33" t="s">
        <v>492</v>
      </c>
      <c r="C4" s="33" t="s">
        <v>493</v>
      </c>
      <c r="D4" s="33" t="s">
        <v>495</v>
      </c>
      <c r="E4" s="462" t="s">
        <v>494</v>
      </c>
    </row>
    <row r="5" spans="1:5" s="1" customFormat="1" ht="12" customHeight="1" thickBot="1">
      <c r="A5" s="20" t="s">
        <v>19</v>
      </c>
      <c r="B5" s="21" t="s">
        <v>249</v>
      </c>
      <c r="C5" s="411">
        <f>+C6+C7+C8+C9+C10+C11</f>
        <v>147854707</v>
      </c>
      <c r="D5" s="411">
        <f>+D6+D7+D8+D9+D10+D11</f>
        <v>156872964</v>
      </c>
      <c r="E5" s="271">
        <f>+E6+E7+E8+E9+E10+E11</f>
        <v>154304044</v>
      </c>
    </row>
    <row r="6" spans="1:5" s="1" customFormat="1" ht="12" customHeight="1">
      <c r="A6" s="15" t="s">
        <v>98</v>
      </c>
      <c r="B6" s="430" t="s">
        <v>250</v>
      </c>
      <c r="C6" s="413">
        <v>45884875</v>
      </c>
      <c r="D6" s="413">
        <v>55039646</v>
      </c>
      <c r="E6" s="273">
        <v>67577510</v>
      </c>
    </row>
    <row r="7" spans="1:5" s="1" customFormat="1" ht="12" customHeight="1">
      <c r="A7" s="14" t="s">
        <v>99</v>
      </c>
      <c r="B7" s="431" t="s">
        <v>251</v>
      </c>
      <c r="C7" s="412">
        <v>54869700</v>
      </c>
      <c r="D7" s="412">
        <v>55131740</v>
      </c>
      <c r="E7" s="272">
        <v>49824100</v>
      </c>
    </row>
    <row r="8" spans="1:5" s="1" customFormat="1" ht="12" customHeight="1">
      <c r="A8" s="14" t="s">
        <v>100</v>
      </c>
      <c r="B8" s="431" t="s">
        <v>252</v>
      </c>
      <c r="C8" s="412">
        <v>27385897</v>
      </c>
      <c r="D8" s="412">
        <v>33706152</v>
      </c>
      <c r="E8" s="272">
        <v>33201044</v>
      </c>
    </row>
    <row r="9" spans="1:5" s="1" customFormat="1" ht="12" customHeight="1">
      <c r="A9" s="14" t="s">
        <v>101</v>
      </c>
      <c r="B9" s="431" t="s">
        <v>253</v>
      </c>
      <c r="C9" s="412">
        <v>3657751</v>
      </c>
      <c r="D9" s="412">
        <v>3473580</v>
      </c>
      <c r="E9" s="272">
        <v>3701390</v>
      </c>
    </row>
    <row r="10" spans="1:5" s="1" customFormat="1" ht="12" customHeight="1">
      <c r="A10" s="14" t="s">
        <v>144</v>
      </c>
      <c r="B10" s="300" t="s">
        <v>430</v>
      </c>
      <c r="C10" s="412">
        <v>13777177</v>
      </c>
      <c r="D10" s="412">
        <v>9342326</v>
      </c>
      <c r="E10" s="272"/>
    </row>
    <row r="11" spans="1:5" s="1" customFormat="1" ht="12" customHeight="1" thickBot="1">
      <c r="A11" s="16" t="s">
        <v>102</v>
      </c>
      <c r="B11" s="301" t="s">
        <v>431</v>
      </c>
      <c r="C11" s="412">
        <v>2279307</v>
      </c>
      <c r="D11" s="412">
        <v>179520</v>
      </c>
      <c r="E11" s="272"/>
    </row>
    <row r="12" spans="1:5" s="1" customFormat="1" ht="12" customHeight="1" thickBot="1">
      <c r="A12" s="20" t="s">
        <v>20</v>
      </c>
      <c r="B12" s="299" t="s">
        <v>254</v>
      </c>
      <c r="C12" s="411">
        <f>+C13+C14+C15+C16+C17</f>
        <v>75071792</v>
      </c>
      <c r="D12" s="411">
        <f>+D13+D14+D15+D16+D17</f>
        <v>40120878</v>
      </c>
      <c r="E12" s="271">
        <f>+E13+E14+E15+E16+E17</f>
        <v>33940000</v>
      </c>
    </row>
    <row r="13" spans="1:5" s="1" customFormat="1" ht="12" customHeight="1">
      <c r="A13" s="15" t="s">
        <v>104</v>
      </c>
      <c r="B13" s="430" t="s">
        <v>255</v>
      </c>
      <c r="C13" s="413"/>
      <c r="D13" s="413"/>
      <c r="E13" s="273"/>
    </row>
    <row r="14" spans="1:5" s="1" customFormat="1" ht="12" customHeight="1">
      <c r="A14" s="14" t="s">
        <v>105</v>
      </c>
      <c r="B14" s="431" t="s">
        <v>256</v>
      </c>
      <c r="C14" s="412"/>
      <c r="D14" s="412"/>
      <c r="E14" s="272"/>
    </row>
    <row r="15" spans="1:5" s="1" customFormat="1" ht="12" customHeight="1">
      <c r="A15" s="14" t="s">
        <v>106</v>
      </c>
      <c r="B15" s="431" t="s">
        <v>420</v>
      </c>
      <c r="C15" s="412"/>
      <c r="D15" s="412"/>
      <c r="E15" s="272"/>
    </row>
    <row r="16" spans="1:5" s="1" customFormat="1" ht="12" customHeight="1">
      <c r="A16" s="14" t="s">
        <v>107</v>
      </c>
      <c r="B16" s="431" t="s">
        <v>421</v>
      </c>
      <c r="C16" s="412"/>
      <c r="D16" s="412"/>
      <c r="E16" s="272"/>
    </row>
    <row r="17" spans="1:5" s="1" customFormat="1" ht="12" customHeight="1">
      <c r="A17" s="14" t="s">
        <v>108</v>
      </c>
      <c r="B17" s="431" t="s">
        <v>257</v>
      </c>
      <c r="C17" s="412">
        <v>75071792</v>
      </c>
      <c r="D17" s="412">
        <v>40120878</v>
      </c>
      <c r="E17" s="272">
        <v>33940000</v>
      </c>
    </row>
    <row r="18" spans="1:5" s="1" customFormat="1" ht="12" customHeight="1" thickBot="1">
      <c r="A18" s="16" t="s">
        <v>117</v>
      </c>
      <c r="B18" s="301" t="s">
        <v>258</v>
      </c>
      <c r="C18" s="414"/>
      <c r="D18" s="414"/>
      <c r="E18" s="274"/>
    </row>
    <row r="19" spans="1:5" s="1" customFormat="1" ht="12" customHeight="1" thickBot="1">
      <c r="A19" s="20" t="s">
        <v>21</v>
      </c>
      <c r="B19" s="21" t="s">
        <v>259</v>
      </c>
      <c r="C19" s="411">
        <f>+C20+C21+C22+C23+C24</f>
        <v>5882615</v>
      </c>
      <c r="D19" s="411">
        <f>+D20+D21+D22+D23+D24</f>
        <v>199407219</v>
      </c>
      <c r="E19" s="271">
        <f>+E20+E21+E22+E23+E24</f>
        <v>141019000</v>
      </c>
    </row>
    <row r="20" spans="1:5" s="1" customFormat="1" ht="12" customHeight="1">
      <c r="A20" s="15" t="s">
        <v>87</v>
      </c>
      <c r="B20" s="430" t="s">
        <v>260</v>
      </c>
      <c r="C20" s="413">
        <v>5882615</v>
      </c>
      <c r="D20" s="413">
        <v>20394000</v>
      </c>
      <c r="E20" s="273">
        <v>141019000</v>
      </c>
    </row>
    <row r="21" spans="1:5" s="1" customFormat="1" ht="12" customHeight="1">
      <c r="A21" s="14" t="s">
        <v>88</v>
      </c>
      <c r="B21" s="431" t="s">
        <v>261</v>
      </c>
      <c r="C21" s="412"/>
      <c r="D21" s="412"/>
      <c r="E21" s="272"/>
    </row>
    <row r="22" spans="1:5" s="1" customFormat="1" ht="12" customHeight="1">
      <c r="A22" s="14" t="s">
        <v>89</v>
      </c>
      <c r="B22" s="431" t="s">
        <v>422</v>
      </c>
      <c r="C22" s="412"/>
      <c r="D22" s="412"/>
      <c r="E22" s="272"/>
    </row>
    <row r="23" spans="1:5" s="1" customFormat="1" ht="12" customHeight="1">
      <c r="A23" s="14" t="s">
        <v>90</v>
      </c>
      <c r="B23" s="431" t="s">
        <v>423</v>
      </c>
      <c r="C23" s="412"/>
      <c r="D23" s="412"/>
      <c r="E23" s="272"/>
    </row>
    <row r="24" spans="1:5" s="1" customFormat="1" ht="12" customHeight="1">
      <c r="A24" s="14" t="s">
        <v>167</v>
      </c>
      <c r="B24" s="431" t="s">
        <v>262</v>
      </c>
      <c r="C24" s="412"/>
      <c r="D24" s="412">
        <v>179013219</v>
      </c>
      <c r="E24" s="272"/>
    </row>
    <row r="25" spans="1:5" s="1" customFormat="1" ht="12" customHeight="1" thickBot="1">
      <c r="A25" s="16" t="s">
        <v>168</v>
      </c>
      <c r="B25" s="432" t="s">
        <v>263</v>
      </c>
      <c r="C25" s="414"/>
      <c r="D25" s="414">
        <v>174013219</v>
      </c>
      <c r="E25" s="274"/>
    </row>
    <row r="26" spans="1:5" s="1" customFormat="1" ht="12" customHeight="1" thickBot="1">
      <c r="A26" s="20" t="s">
        <v>169</v>
      </c>
      <c r="B26" s="21" t="s">
        <v>264</v>
      </c>
      <c r="C26" s="418">
        <f>SUM(C27:C33)</f>
        <v>96217547</v>
      </c>
      <c r="D26" s="418">
        <f>SUM(D27:D33)</f>
        <v>78253734</v>
      </c>
      <c r="E26" s="461">
        <f>SUM(E27:E33)</f>
        <v>64200000</v>
      </c>
    </row>
    <row r="27" spans="1:5" s="1" customFormat="1" ht="12" customHeight="1">
      <c r="A27" s="15" t="s">
        <v>265</v>
      </c>
      <c r="B27" s="430" t="s">
        <v>596</v>
      </c>
      <c r="C27" s="413">
        <v>7970312</v>
      </c>
      <c r="D27" s="413">
        <v>7099572</v>
      </c>
      <c r="E27" s="305">
        <v>6500000</v>
      </c>
    </row>
    <row r="28" spans="1:5" s="1" customFormat="1" ht="12" customHeight="1">
      <c r="A28" s="14" t="s">
        <v>266</v>
      </c>
      <c r="B28" s="431" t="s">
        <v>556</v>
      </c>
      <c r="C28" s="412"/>
      <c r="D28" s="412"/>
      <c r="E28" s="306"/>
    </row>
    <row r="29" spans="1:5" s="1" customFormat="1" ht="12" customHeight="1">
      <c r="A29" s="14" t="s">
        <v>267</v>
      </c>
      <c r="B29" s="431" t="s">
        <v>557</v>
      </c>
      <c r="C29" s="412">
        <v>79388710</v>
      </c>
      <c r="D29" s="412">
        <v>65412758</v>
      </c>
      <c r="E29" s="306">
        <v>53000000</v>
      </c>
    </row>
    <row r="30" spans="1:5" s="1" customFormat="1" ht="12" customHeight="1">
      <c r="A30" s="14" t="s">
        <v>268</v>
      </c>
      <c r="B30" s="431" t="s">
        <v>558</v>
      </c>
      <c r="C30" s="412"/>
      <c r="D30" s="412"/>
      <c r="E30" s="306"/>
    </row>
    <row r="31" spans="1:5" s="1" customFormat="1" ht="12" customHeight="1">
      <c r="A31" s="14" t="s">
        <v>552</v>
      </c>
      <c r="B31" s="431" t="s">
        <v>269</v>
      </c>
      <c r="C31" s="412">
        <v>5103590</v>
      </c>
      <c r="D31" s="412">
        <v>5320737</v>
      </c>
      <c r="E31" s="306">
        <v>4500000</v>
      </c>
    </row>
    <row r="32" spans="1:5" s="1" customFormat="1" ht="12" customHeight="1">
      <c r="A32" s="14" t="s">
        <v>553</v>
      </c>
      <c r="B32" s="431" t="s">
        <v>270</v>
      </c>
      <c r="C32" s="412"/>
      <c r="D32" s="412"/>
      <c r="E32" s="306"/>
    </row>
    <row r="33" spans="1:5" s="1" customFormat="1" ht="12" customHeight="1" thickBot="1">
      <c r="A33" s="16" t="s">
        <v>554</v>
      </c>
      <c r="B33" s="432" t="s">
        <v>271</v>
      </c>
      <c r="C33" s="414">
        <v>3754935</v>
      </c>
      <c r="D33" s="414">
        <v>420667</v>
      </c>
      <c r="E33" s="312">
        <v>200000</v>
      </c>
    </row>
    <row r="34" spans="1:5" s="1" customFormat="1" ht="12" customHeight="1" thickBot="1">
      <c r="A34" s="20" t="s">
        <v>23</v>
      </c>
      <c r="B34" s="21" t="s">
        <v>432</v>
      </c>
      <c r="C34" s="411">
        <f>SUM(C35:C45)</f>
        <v>14011143</v>
      </c>
      <c r="D34" s="411">
        <f>SUM(D35:D45)</f>
        <v>13249009</v>
      </c>
      <c r="E34" s="271">
        <f>SUM(E35:E45)</f>
        <v>7890000</v>
      </c>
    </row>
    <row r="35" spans="1:5" s="1" customFormat="1" ht="12" customHeight="1">
      <c r="A35" s="15" t="s">
        <v>91</v>
      </c>
      <c r="B35" s="430" t="s">
        <v>274</v>
      </c>
      <c r="C35" s="413">
        <v>275150</v>
      </c>
      <c r="D35" s="413">
        <v>1275510</v>
      </c>
      <c r="E35" s="273"/>
    </row>
    <row r="36" spans="1:5" s="1" customFormat="1" ht="12" customHeight="1">
      <c r="A36" s="14" t="s">
        <v>92</v>
      </c>
      <c r="B36" s="431" t="s">
        <v>275</v>
      </c>
      <c r="C36" s="412">
        <v>1267950</v>
      </c>
      <c r="D36" s="412">
        <v>22047</v>
      </c>
      <c r="E36" s="272"/>
    </row>
    <row r="37" spans="1:5" s="1" customFormat="1" ht="12" customHeight="1">
      <c r="A37" s="14" t="s">
        <v>93</v>
      </c>
      <c r="B37" s="431" t="s">
        <v>276</v>
      </c>
      <c r="C37" s="412"/>
      <c r="D37" s="412">
        <v>1451385</v>
      </c>
      <c r="E37" s="272"/>
    </row>
    <row r="38" spans="1:5" s="1" customFormat="1" ht="12" customHeight="1">
      <c r="A38" s="14" t="s">
        <v>171</v>
      </c>
      <c r="B38" s="431" t="s">
        <v>277</v>
      </c>
      <c r="C38" s="412">
        <v>5455709</v>
      </c>
      <c r="D38" s="412">
        <v>4857783</v>
      </c>
      <c r="E38" s="272">
        <v>3880000</v>
      </c>
    </row>
    <row r="39" spans="1:5" s="1" customFormat="1" ht="12" customHeight="1">
      <c r="A39" s="14" t="s">
        <v>172</v>
      </c>
      <c r="B39" s="431" t="s">
        <v>278</v>
      </c>
      <c r="C39" s="412">
        <v>1593323</v>
      </c>
      <c r="D39" s="412"/>
      <c r="E39" s="272">
        <v>650000</v>
      </c>
    </row>
    <row r="40" spans="1:5" s="1" customFormat="1" ht="12" customHeight="1">
      <c r="A40" s="14" t="s">
        <v>173</v>
      </c>
      <c r="B40" s="431" t="s">
        <v>279</v>
      </c>
      <c r="C40" s="412">
        <v>624773</v>
      </c>
      <c r="D40" s="412">
        <v>550299</v>
      </c>
      <c r="E40" s="272">
        <v>160000</v>
      </c>
    </row>
    <row r="41" spans="1:5" s="1" customFormat="1" ht="12" customHeight="1">
      <c r="A41" s="14" t="s">
        <v>174</v>
      </c>
      <c r="B41" s="431" t="s">
        <v>280</v>
      </c>
      <c r="C41" s="412"/>
      <c r="D41" s="412"/>
      <c r="E41" s="272"/>
    </row>
    <row r="42" spans="1:5" s="1" customFormat="1" ht="12" customHeight="1">
      <c r="A42" s="14" t="s">
        <v>175</v>
      </c>
      <c r="B42" s="431" t="s">
        <v>559</v>
      </c>
      <c r="C42" s="412">
        <v>1172389</v>
      </c>
      <c r="D42" s="412">
        <v>1033753</v>
      </c>
      <c r="E42" s="272"/>
    </row>
    <row r="43" spans="1:5" s="1" customFormat="1" ht="12" customHeight="1">
      <c r="A43" s="14" t="s">
        <v>272</v>
      </c>
      <c r="B43" s="431" t="s">
        <v>282</v>
      </c>
      <c r="C43" s="415"/>
      <c r="D43" s="415"/>
      <c r="E43" s="275"/>
    </row>
    <row r="44" spans="1:5" s="1" customFormat="1" ht="12" customHeight="1">
      <c r="A44" s="16" t="s">
        <v>273</v>
      </c>
      <c r="B44" s="432" t="s">
        <v>434</v>
      </c>
      <c r="C44" s="416"/>
      <c r="D44" s="416">
        <v>527715</v>
      </c>
      <c r="E44" s="276"/>
    </row>
    <row r="45" spans="1:5" s="1" customFormat="1" ht="12" customHeight="1" thickBot="1">
      <c r="A45" s="16" t="s">
        <v>433</v>
      </c>
      <c r="B45" s="301" t="s">
        <v>283</v>
      </c>
      <c r="C45" s="416">
        <v>3621849</v>
      </c>
      <c r="D45" s="416">
        <v>3530517</v>
      </c>
      <c r="E45" s="276">
        <v>3200000</v>
      </c>
    </row>
    <row r="46" spans="1:5" s="1" customFormat="1" ht="12" customHeight="1" thickBot="1">
      <c r="A46" s="20" t="s">
        <v>24</v>
      </c>
      <c r="B46" s="21" t="s">
        <v>284</v>
      </c>
      <c r="C46" s="411">
        <f>SUM(C47:C51)</f>
        <v>0</v>
      </c>
      <c r="D46" s="411">
        <f>SUM(D47:D51)</f>
        <v>7920000</v>
      </c>
      <c r="E46" s="271">
        <f>SUM(E47:E51)</f>
        <v>0</v>
      </c>
    </row>
    <row r="47" spans="1:5" s="1" customFormat="1" ht="12" customHeight="1">
      <c r="A47" s="15" t="s">
        <v>94</v>
      </c>
      <c r="B47" s="430" t="s">
        <v>288</v>
      </c>
      <c r="C47" s="476"/>
      <c r="D47" s="476"/>
      <c r="E47" s="298"/>
    </row>
    <row r="48" spans="1:5" s="1" customFormat="1" ht="12" customHeight="1">
      <c r="A48" s="14" t="s">
        <v>95</v>
      </c>
      <c r="B48" s="431" t="s">
        <v>289</v>
      </c>
      <c r="C48" s="415"/>
      <c r="D48" s="415">
        <v>7500000</v>
      </c>
      <c r="E48" s="275"/>
    </row>
    <row r="49" spans="1:5" s="1" customFormat="1" ht="12" customHeight="1">
      <c r="A49" s="14" t="s">
        <v>285</v>
      </c>
      <c r="B49" s="431" t="s">
        <v>290</v>
      </c>
      <c r="C49" s="415"/>
      <c r="D49" s="415">
        <v>420000</v>
      </c>
      <c r="E49" s="275"/>
    </row>
    <row r="50" spans="1:5" s="1" customFormat="1" ht="12" customHeight="1">
      <c r="A50" s="14" t="s">
        <v>286</v>
      </c>
      <c r="B50" s="431" t="s">
        <v>291</v>
      </c>
      <c r="C50" s="415"/>
      <c r="D50" s="415"/>
      <c r="E50" s="275"/>
    </row>
    <row r="51" spans="1:5" s="1" customFormat="1" ht="12" customHeight="1" thickBot="1">
      <c r="A51" s="16" t="s">
        <v>287</v>
      </c>
      <c r="B51" s="301" t="s">
        <v>292</v>
      </c>
      <c r="C51" s="416"/>
      <c r="D51" s="416"/>
      <c r="E51" s="276"/>
    </row>
    <row r="52" spans="1:5" s="1" customFormat="1" ht="12" customHeight="1" thickBot="1">
      <c r="A52" s="20" t="s">
        <v>176</v>
      </c>
      <c r="B52" s="21" t="s">
        <v>293</v>
      </c>
      <c r="C52" s="411">
        <f>SUM(C53:C55)</f>
        <v>845000</v>
      </c>
      <c r="D52" s="411">
        <f>SUM(D53:D55)</f>
        <v>0</v>
      </c>
      <c r="E52" s="271">
        <f>SUM(E53:E55)</f>
        <v>4331395</v>
      </c>
    </row>
    <row r="53" spans="1:5" s="1" customFormat="1" ht="12" customHeight="1">
      <c r="A53" s="15" t="s">
        <v>96</v>
      </c>
      <c r="B53" s="430" t="s">
        <v>294</v>
      </c>
      <c r="C53" s="413"/>
      <c r="D53" s="413"/>
      <c r="E53" s="273"/>
    </row>
    <row r="54" spans="1:5" s="1" customFormat="1" ht="12" customHeight="1">
      <c r="A54" s="14" t="s">
        <v>97</v>
      </c>
      <c r="B54" s="431" t="s">
        <v>424</v>
      </c>
      <c r="C54" s="412"/>
      <c r="D54" s="412"/>
      <c r="E54" s="272">
        <v>4331395</v>
      </c>
    </row>
    <row r="55" spans="1:5" s="1" customFormat="1" ht="12" customHeight="1">
      <c r="A55" s="14" t="s">
        <v>297</v>
      </c>
      <c r="B55" s="431" t="s">
        <v>295</v>
      </c>
      <c r="C55" s="412">
        <v>845000</v>
      </c>
      <c r="D55" s="412"/>
      <c r="E55" s="272"/>
    </row>
    <row r="56" spans="1:5" s="1" customFormat="1" ht="12" customHeight="1" thickBot="1">
      <c r="A56" s="16" t="s">
        <v>298</v>
      </c>
      <c r="B56" s="301" t="s">
        <v>296</v>
      </c>
      <c r="C56" s="414"/>
      <c r="D56" s="414"/>
      <c r="E56" s="274"/>
    </row>
    <row r="57" spans="1:5" s="1" customFormat="1" ht="12" customHeight="1" thickBot="1">
      <c r="A57" s="20" t="s">
        <v>26</v>
      </c>
      <c r="B57" s="299" t="s">
        <v>299</v>
      </c>
      <c r="C57" s="411">
        <f>SUM(C58:C60)</f>
        <v>141056010</v>
      </c>
      <c r="D57" s="411">
        <f>SUM(D58:D60)</f>
        <v>0</v>
      </c>
      <c r="E57" s="271">
        <f>SUM(E58:E60)</f>
        <v>0</v>
      </c>
    </row>
    <row r="58" spans="1:5" s="1" customFormat="1" ht="12" customHeight="1">
      <c r="A58" s="15" t="s">
        <v>177</v>
      </c>
      <c r="B58" s="430" t="s">
        <v>301</v>
      </c>
      <c r="C58" s="415"/>
      <c r="D58" s="415"/>
      <c r="E58" s="275"/>
    </row>
    <row r="59" spans="1:5" s="1" customFormat="1" ht="12" customHeight="1">
      <c r="A59" s="14" t="s">
        <v>178</v>
      </c>
      <c r="B59" s="431" t="s">
        <v>425</v>
      </c>
      <c r="C59" s="415"/>
      <c r="D59" s="415"/>
      <c r="E59" s="275"/>
    </row>
    <row r="60" spans="1:5" s="1" customFormat="1" ht="12" customHeight="1">
      <c r="A60" s="14" t="s">
        <v>227</v>
      </c>
      <c r="B60" s="431" t="s">
        <v>302</v>
      </c>
      <c r="C60" s="415">
        <v>141056010</v>
      </c>
      <c r="D60" s="415"/>
      <c r="E60" s="275"/>
    </row>
    <row r="61" spans="1:5" s="1" customFormat="1" ht="12" customHeight="1" thickBot="1">
      <c r="A61" s="16" t="s">
        <v>300</v>
      </c>
      <c r="B61" s="301" t="s">
        <v>303</v>
      </c>
      <c r="C61" s="415"/>
      <c r="D61" s="415"/>
      <c r="E61" s="275"/>
    </row>
    <row r="62" spans="1:5" s="1" customFormat="1" ht="12" customHeight="1" thickBot="1">
      <c r="A62" s="502" t="s">
        <v>474</v>
      </c>
      <c r="B62" s="21" t="s">
        <v>304</v>
      </c>
      <c r="C62" s="418">
        <f>+C5+C12+C19+C26+C34+C46+C52+C57</f>
        <v>480938814</v>
      </c>
      <c r="D62" s="418">
        <f>+D5+D12+D19+D26+D34+D46+D52+D57</f>
        <v>495823804</v>
      </c>
      <c r="E62" s="461">
        <f>+E5+E12+E19+E26+E34+E46+E52+E57</f>
        <v>405684439</v>
      </c>
    </row>
    <row r="63" spans="1:5" s="1" customFormat="1" ht="12" customHeight="1" thickBot="1">
      <c r="A63" s="477" t="s">
        <v>305</v>
      </c>
      <c r="B63" s="299" t="s">
        <v>543</v>
      </c>
      <c r="C63" s="411">
        <f>SUM(C64:C66)</f>
        <v>0</v>
      </c>
      <c r="D63" s="411">
        <f>SUM(D64:D66)</f>
        <v>0</v>
      </c>
      <c r="E63" s="271">
        <f>SUM(E64:E66)</f>
        <v>0</v>
      </c>
    </row>
    <row r="64" spans="1:5" s="1" customFormat="1" ht="12" customHeight="1">
      <c r="A64" s="15" t="s">
        <v>334</v>
      </c>
      <c r="B64" s="430" t="s">
        <v>307</v>
      </c>
      <c r="C64" s="415"/>
      <c r="D64" s="415"/>
      <c r="E64" s="275"/>
    </row>
    <row r="65" spans="1:5" s="1" customFormat="1" ht="12" customHeight="1">
      <c r="A65" s="14" t="s">
        <v>343</v>
      </c>
      <c r="B65" s="431" t="s">
        <v>308</v>
      </c>
      <c r="C65" s="415"/>
      <c r="D65" s="415"/>
      <c r="E65" s="275"/>
    </row>
    <row r="66" spans="1:5" s="1" customFormat="1" ht="12" customHeight="1" thickBot="1">
      <c r="A66" s="16" t="s">
        <v>344</v>
      </c>
      <c r="B66" s="496" t="s">
        <v>459</v>
      </c>
      <c r="C66" s="415"/>
      <c r="D66" s="415"/>
      <c r="E66" s="275"/>
    </row>
    <row r="67" spans="1:5" s="1" customFormat="1" ht="12" customHeight="1" thickBot="1">
      <c r="A67" s="477" t="s">
        <v>310</v>
      </c>
      <c r="B67" s="299" t="s">
        <v>311</v>
      </c>
      <c r="C67" s="411">
        <f>SUM(C68:C71)</f>
        <v>42000000</v>
      </c>
      <c r="D67" s="411">
        <f>SUM(D68:D71)</f>
        <v>0</v>
      </c>
      <c r="E67" s="271">
        <f>SUM(E68:E71)</f>
        <v>0</v>
      </c>
    </row>
    <row r="68" spans="1:5" s="1" customFormat="1" ht="12" customHeight="1">
      <c r="A68" s="15" t="s">
        <v>145</v>
      </c>
      <c r="B68" s="584" t="s">
        <v>312</v>
      </c>
      <c r="C68" s="415">
        <v>42000000</v>
      </c>
      <c r="D68" s="415"/>
      <c r="E68" s="275"/>
    </row>
    <row r="69" spans="1:7" s="1" customFormat="1" ht="13.5" customHeight="1">
      <c r="A69" s="14" t="s">
        <v>146</v>
      </c>
      <c r="B69" s="584" t="s">
        <v>572</v>
      </c>
      <c r="C69" s="415"/>
      <c r="D69" s="415"/>
      <c r="E69" s="275"/>
      <c r="G69" s="41"/>
    </row>
    <row r="70" spans="1:5" s="1" customFormat="1" ht="12" customHeight="1">
      <c r="A70" s="14" t="s">
        <v>335</v>
      </c>
      <c r="B70" s="584" t="s">
        <v>313</v>
      </c>
      <c r="C70" s="415"/>
      <c r="D70" s="415"/>
      <c r="E70" s="275"/>
    </row>
    <row r="71" spans="1:5" s="1" customFormat="1" ht="12" customHeight="1" thickBot="1">
      <c r="A71" s="16" t="s">
        <v>336</v>
      </c>
      <c r="B71" s="585" t="s">
        <v>573</v>
      </c>
      <c r="C71" s="415"/>
      <c r="D71" s="415"/>
      <c r="E71" s="275"/>
    </row>
    <row r="72" spans="1:5" s="1" customFormat="1" ht="12" customHeight="1" thickBot="1">
      <c r="A72" s="477" t="s">
        <v>314</v>
      </c>
      <c r="B72" s="299" t="s">
        <v>315</v>
      </c>
      <c r="C72" s="411">
        <f>SUM(C73:C74)</f>
        <v>29509000</v>
      </c>
      <c r="D72" s="411">
        <f>SUM(D73:D74)</f>
        <v>0</v>
      </c>
      <c r="E72" s="271">
        <f>SUM(E73:E74)</f>
        <v>257041967</v>
      </c>
    </row>
    <row r="73" spans="1:5" s="1" customFormat="1" ht="12" customHeight="1">
      <c r="A73" s="15" t="s">
        <v>337</v>
      </c>
      <c r="B73" s="430" t="s">
        <v>316</v>
      </c>
      <c r="C73" s="415">
        <v>29509000</v>
      </c>
      <c r="D73" s="415"/>
      <c r="E73" s="275">
        <v>257041967</v>
      </c>
    </row>
    <row r="74" spans="1:5" s="1" customFormat="1" ht="12" customHeight="1" thickBot="1">
      <c r="A74" s="16" t="s">
        <v>338</v>
      </c>
      <c r="B74" s="301" t="s">
        <v>317</v>
      </c>
      <c r="C74" s="415"/>
      <c r="D74" s="415"/>
      <c r="E74" s="275"/>
    </row>
    <row r="75" spans="1:5" s="1" customFormat="1" ht="12" customHeight="1" thickBot="1">
      <c r="A75" s="477" t="s">
        <v>318</v>
      </c>
      <c r="B75" s="299" t="s">
        <v>319</v>
      </c>
      <c r="C75" s="411">
        <f>SUM(C76:C78)</f>
        <v>5103372</v>
      </c>
      <c r="D75" s="411">
        <f>SUM(D76:D78)</f>
        <v>0</v>
      </c>
      <c r="E75" s="271">
        <f>SUM(E76:E78)</f>
        <v>0</v>
      </c>
    </row>
    <row r="76" spans="1:5" s="1" customFormat="1" ht="12" customHeight="1">
      <c r="A76" s="15" t="s">
        <v>339</v>
      </c>
      <c r="B76" s="430" t="s">
        <v>320</v>
      </c>
      <c r="C76" s="415">
        <v>5103372</v>
      </c>
      <c r="D76" s="415"/>
      <c r="E76" s="275"/>
    </row>
    <row r="77" spans="1:5" s="1" customFormat="1" ht="12" customHeight="1">
      <c r="A77" s="14" t="s">
        <v>340</v>
      </c>
      <c r="B77" s="431" t="s">
        <v>321</v>
      </c>
      <c r="C77" s="415"/>
      <c r="D77" s="415"/>
      <c r="E77" s="275"/>
    </row>
    <row r="78" spans="1:5" s="1" customFormat="1" ht="12" customHeight="1" thickBot="1">
      <c r="A78" s="16" t="s">
        <v>341</v>
      </c>
      <c r="B78" s="301" t="s">
        <v>574</v>
      </c>
      <c r="C78" s="415"/>
      <c r="D78" s="415"/>
      <c r="E78" s="275"/>
    </row>
    <row r="79" spans="1:5" s="1" customFormat="1" ht="12" customHeight="1" thickBot="1">
      <c r="A79" s="477" t="s">
        <v>322</v>
      </c>
      <c r="B79" s="299" t="s">
        <v>342</v>
      </c>
      <c r="C79" s="411">
        <f>SUM(C80:C83)</f>
        <v>0</v>
      </c>
      <c r="D79" s="411">
        <f>SUM(D80:D83)</f>
        <v>0</v>
      </c>
      <c r="E79" s="271">
        <f>SUM(E80:E83)</f>
        <v>0</v>
      </c>
    </row>
    <row r="80" spans="1:5" s="1" customFormat="1" ht="12" customHeight="1">
      <c r="A80" s="434" t="s">
        <v>323</v>
      </c>
      <c r="B80" s="430" t="s">
        <v>324</v>
      </c>
      <c r="C80" s="415"/>
      <c r="D80" s="415"/>
      <c r="E80" s="275"/>
    </row>
    <row r="81" spans="1:5" s="1" customFormat="1" ht="12" customHeight="1">
      <c r="A81" s="435" t="s">
        <v>325</v>
      </c>
      <c r="B81" s="431" t="s">
        <v>326</v>
      </c>
      <c r="C81" s="415"/>
      <c r="D81" s="415"/>
      <c r="E81" s="275"/>
    </row>
    <row r="82" spans="1:5" s="1" customFormat="1" ht="12" customHeight="1">
      <c r="A82" s="435" t="s">
        <v>327</v>
      </c>
      <c r="B82" s="431" t="s">
        <v>328</v>
      </c>
      <c r="C82" s="415"/>
      <c r="D82" s="415"/>
      <c r="E82" s="275"/>
    </row>
    <row r="83" spans="1:5" s="1" customFormat="1" ht="12" customHeight="1" thickBot="1">
      <c r="A83" s="436" t="s">
        <v>329</v>
      </c>
      <c r="B83" s="301" t="s">
        <v>330</v>
      </c>
      <c r="C83" s="415"/>
      <c r="D83" s="415"/>
      <c r="E83" s="275"/>
    </row>
    <row r="84" spans="1:5" s="1" customFormat="1" ht="12" customHeight="1" thickBot="1">
      <c r="A84" s="477" t="s">
        <v>331</v>
      </c>
      <c r="B84" s="299" t="s">
        <v>473</v>
      </c>
      <c r="C84" s="479"/>
      <c r="D84" s="479"/>
      <c r="E84" s="480"/>
    </row>
    <row r="85" spans="1:5" s="1" customFormat="1" ht="12" customHeight="1" thickBot="1">
      <c r="A85" s="477" t="s">
        <v>333</v>
      </c>
      <c r="B85" s="299" t="s">
        <v>332</v>
      </c>
      <c r="C85" s="479"/>
      <c r="D85" s="479"/>
      <c r="E85" s="480"/>
    </row>
    <row r="86" spans="1:5" s="1" customFormat="1" ht="12" customHeight="1" thickBot="1">
      <c r="A86" s="477" t="s">
        <v>345</v>
      </c>
      <c r="B86" s="437" t="s">
        <v>476</v>
      </c>
      <c r="C86" s="418">
        <f>+C63+C67+C72+C75+C79+C85+C84</f>
        <v>76612372</v>
      </c>
      <c r="D86" s="418">
        <f>+D63+D67+D72+D75+D79+D85+D84</f>
        <v>0</v>
      </c>
      <c r="E86" s="461">
        <f>+E63+E67+E72+E75+E79+E85+E84</f>
        <v>257041967</v>
      </c>
    </row>
    <row r="87" spans="1:5" s="1" customFormat="1" ht="12" customHeight="1" thickBot="1">
      <c r="A87" s="478" t="s">
        <v>475</v>
      </c>
      <c r="B87" s="438" t="s">
        <v>477</v>
      </c>
      <c r="C87" s="418">
        <f>+C62+C86</f>
        <v>557551186</v>
      </c>
      <c r="D87" s="418">
        <f>+D62+D86</f>
        <v>495823804</v>
      </c>
      <c r="E87" s="461">
        <f>+E62+E86</f>
        <v>662726406</v>
      </c>
    </row>
    <row r="88" spans="1:5" s="1" customFormat="1" ht="12" customHeight="1">
      <c r="A88" s="382"/>
      <c r="B88" s="383"/>
      <c r="C88" s="384"/>
      <c r="D88" s="385"/>
      <c r="E88" s="386"/>
    </row>
    <row r="89" spans="1:5" s="1" customFormat="1" ht="12" customHeight="1">
      <c r="A89" s="617" t="s">
        <v>47</v>
      </c>
      <c r="B89" s="617"/>
      <c r="C89" s="617"/>
      <c r="D89" s="617"/>
      <c r="E89" s="617"/>
    </row>
    <row r="90" spans="1:5" s="1" customFormat="1" ht="12" customHeight="1" thickBot="1">
      <c r="A90" s="619" t="s">
        <v>149</v>
      </c>
      <c r="B90" s="619"/>
      <c r="C90" s="397"/>
      <c r="D90" s="141"/>
      <c r="E90" s="314"/>
    </row>
    <row r="91" spans="1:6" s="1" customFormat="1" ht="24" customHeight="1" thickBot="1">
      <c r="A91" s="23" t="s">
        <v>17</v>
      </c>
      <c r="B91" s="24" t="s">
        <v>48</v>
      </c>
      <c r="C91" s="24" t="str">
        <f>+C3</f>
        <v>2016. évi tény</v>
      </c>
      <c r="D91" s="24" t="str">
        <f>+D3</f>
        <v>2017. évi várható</v>
      </c>
      <c r="E91" s="161" t="str">
        <f>+E3</f>
        <v>2018. évi előirányzat</v>
      </c>
      <c r="F91" s="149"/>
    </row>
    <row r="92" spans="1:6" s="1" customFormat="1" ht="12" customHeight="1" thickBot="1">
      <c r="A92" s="32" t="s">
        <v>491</v>
      </c>
      <c r="B92" s="33" t="s">
        <v>492</v>
      </c>
      <c r="C92" s="33" t="s">
        <v>493</v>
      </c>
      <c r="D92" s="33" t="s">
        <v>495</v>
      </c>
      <c r="E92" s="462" t="s">
        <v>494</v>
      </c>
      <c r="F92" s="149"/>
    </row>
    <row r="93" spans="1:6" s="1" customFormat="1" ht="15" customHeight="1" thickBot="1">
      <c r="A93" s="22" t="s">
        <v>19</v>
      </c>
      <c r="B93" s="28" t="s">
        <v>435</v>
      </c>
      <c r="C93" s="410">
        <f>C94+C95+C96+C97+C98+C111</f>
        <v>324137509</v>
      </c>
      <c r="D93" s="410">
        <f>D94+D95+D96+D97+D98+D111</f>
        <v>262975804</v>
      </c>
      <c r="E93" s="506">
        <f>E94+E95+E96+E97+E98+E111</f>
        <v>284800307</v>
      </c>
      <c r="F93" s="149"/>
    </row>
    <row r="94" spans="1:5" s="1" customFormat="1" ht="12.75" customHeight="1">
      <c r="A94" s="17" t="s">
        <v>98</v>
      </c>
      <c r="B94" s="10" t="s">
        <v>49</v>
      </c>
      <c r="C94" s="513">
        <v>150137034</v>
      </c>
      <c r="D94" s="513">
        <v>125146176</v>
      </c>
      <c r="E94" s="507">
        <v>145642457</v>
      </c>
    </row>
    <row r="95" spans="1:5" ht="16.5" customHeight="1">
      <c r="A95" s="14" t="s">
        <v>99</v>
      </c>
      <c r="B95" s="8" t="s">
        <v>179</v>
      </c>
      <c r="C95" s="412">
        <v>33811999</v>
      </c>
      <c r="D95" s="412">
        <v>25468852</v>
      </c>
      <c r="E95" s="272">
        <v>28279624</v>
      </c>
    </row>
    <row r="96" spans="1:5" ht="15">
      <c r="A96" s="14" t="s">
        <v>100</v>
      </c>
      <c r="B96" s="8" t="s">
        <v>136</v>
      </c>
      <c r="C96" s="414">
        <v>107077528</v>
      </c>
      <c r="D96" s="414">
        <v>79905165</v>
      </c>
      <c r="E96" s="274">
        <v>78541226</v>
      </c>
    </row>
    <row r="97" spans="1:5" s="40" customFormat="1" ht="12" customHeight="1">
      <c r="A97" s="14" t="s">
        <v>101</v>
      </c>
      <c r="B97" s="11" t="s">
        <v>180</v>
      </c>
      <c r="C97" s="414">
        <v>22235075</v>
      </c>
      <c r="D97" s="414">
        <v>23214613</v>
      </c>
      <c r="E97" s="274">
        <v>22437000</v>
      </c>
    </row>
    <row r="98" spans="1:5" ht="12" customHeight="1">
      <c r="A98" s="14" t="s">
        <v>112</v>
      </c>
      <c r="B98" s="19" t="s">
        <v>181</v>
      </c>
      <c r="C98" s="414">
        <v>10875873</v>
      </c>
      <c r="D98" s="414">
        <v>9240998</v>
      </c>
      <c r="E98" s="274">
        <v>9900000</v>
      </c>
    </row>
    <row r="99" spans="1:5" ht="12" customHeight="1">
      <c r="A99" s="14" t="s">
        <v>102</v>
      </c>
      <c r="B99" s="8" t="s">
        <v>440</v>
      </c>
      <c r="C99" s="414">
        <v>1713722</v>
      </c>
      <c r="D99" s="414">
        <v>1576570</v>
      </c>
      <c r="E99" s="274"/>
    </row>
    <row r="100" spans="1:5" ht="12" customHeight="1">
      <c r="A100" s="14" t="s">
        <v>103</v>
      </c>
      <c r="B100" s="145" t="s">
        <v>439</v>
      </c>
      <c r="C100" s="414"/>
      <c r="D100" s="414"/>
      <c r="E100" s="274"/>
    </row>
    <row r="101" spans="1:5" ht="12" customHeight="1">
      <c r="A101" s="14" t="s">
        <v>113</v>
      </c>
      <c r="B101" s="145" t="s">
        <v>438</v>
      </c>
      <c r="C101" s="414">
        <v>2509948</v>
      </c>
      <c r="D101" s="414">
        <v>153566</v>
      </c>
      <c r="E101" s="274">
        <v>2000000</v>
      </c>
    </row>
    <row r="102" spans="1:5" ht="12" customHeight="1">
      <c r="A102" s="14" t="s">
        <v>114</v>
      </c>
      <c r="B102" s="143" t="s">
        <v>348</v>
      </c>
      <c r="C102" s="414"/>
      <c r="D102" s="414"/>
      <c r="E102" s="274"/>
    </row>
    <row r="103" spans="1:5" ht="12" customHeight="1">
      <c r="A103" s="14" t="s">
        <v>115</v>
      </c>
      <c r="B103" s="144" t="s">
        <v>349</v>
      </c>
      <c r="C103" s="414"/>
      <c r="D103" s="414"/>
      <c r="E103" s="274"/>
    </row>
    <row r="104" spans="1:5" ht="12" customHeight="1">
      <c r="A104" s="14" t="s">
        <v>116</v>
      </c>
      <c r="B104" s="144" t="s">
        <v>350</v>
      </c>
      <c r="C104" s="414"/>
      <c r="D104" s="414"/>
      <c r="E104" s="274"/>
    </row>
    <row r="105" spans="1:5" ht="12" customHeight="1">
      <c r="A105" s="14" t="s">
        <v>118</v>
      </c>
      <c r="B105" s="143" t="s">
        <v>351</v>
      </c>
      <c r="C105" s="414">
        <v>1794523</v>
      </c>
      <c r="D105" s="414">
        <v>300000</v>
      </c>
      <c r="E105" s="274"/>
    </row>
    <row r="106" spans="1:5" ht="12" customHeight="1">
      <c r="A106" s="14" t="s">
        <v>182</v>
      </c>
      <c r="B106" s="143" t="s">
        <v>352</v>
      </c>
      <c r="C106" s="414"/>
      <c r="D106" s="414"/>
      <c r="E106" s="274"/>
    </row>
    <row r="107" spans="1:5" ht="12" customHeight="1">
      <c r="A107" s="14" t="s">
        <v>346</v>
      </c>
      <c r="B107" s="144" t="s">
        <v>353</v>
      </c>
      <c r="C107" s="414"/>
      <c r="D107" s="414"/>
      <c r="E107" s="274"/>
    </row>
    <row r="108" spans="1:5" ht="12" customHeight="1">
      <c r="A108" s="13" t="s">
        <v>347</v>
      </c>
      <c r="B108" s="145" t="s">
        <v>354</v>
      </c>
      <c r="C108" s="414"/>
      <c r="D108" s="414"/>
      <c r="E108" s="274"/>
    </row>
    <row r="109" spans="1:5" ht="12" customHeight="1">
      <c r="A109" s="14" t="s">
        <v>436</v>
      </c>
      <c r="B109" s="145" t="s">
        <v>355</v>
      </c>
      <c r="C109" s="414"/>
      <c r="D109" s="414"/>
      <c r="E109" s="274"/>
    </row>
    <row r="110" spans="1:5" ht="12" customHeight="1">
      <c r="A110" s="16" t="s">
        <v>437</v>
      </c>
      <c r="B110" s="145" t="s">
        <v>356</v>
      </c>
      <c r="C110" s="414">
        <v>4857680</v>
      </c>
      <c r="D110" s="414">
        <v>7210862</v>
      </c>
      <c r="E110" s="274">
        <v>7900000</v>
      </c>
    </row>
    <row r="111" spans="1:5" ht="12" customHeight="1">
      <c r="A111" s="14" t="s">
        <v>441</v>
      </c>
      <c r="B111" s="11" t="s">
        <v>50</v>
      </c>
      <c r="C111" s="412"/>
      <c r="D111" s="412"/>
      <c r="E111" s="272"/>
    </row>
    <row r="112" spans="1:5" ht="12" customHeight="1">
      <c r="A112" s="14" t="s">
        <v>442</v>
      </c>
      <c r="B112" s="8" t="s">
        <v>444</v>
      </c>
      <c r="C112" s="412"/>
      <c r="D112" s="412"/>
      <c r="E112" s="272"/>
    </row>
    <row r="113" spans="1:5" ht="12" customHeight="1" thickBot="1">
      <c r="A113" s="18" t="s">
        <v>443</v>
      </c>
      <c r="B113" s="500" t="s">
        <v>445</v>
      </c>
      <c r="C113" s="514"/>
      <c r="D113" s="514"/>
      <c r="E113" s="508"/>
    </row>
    <row r="114" spans="1:5" ht="12" customHeight="1" thickBot="1">
      <c r="A114" s="497" t="s">
        <v>20</v>
      </c>
      <c r="B114" s="498" t="s">
        <v>357</v>
      </c>
      <c r="C114" s="515">
        <f>+C115+C117+C119</f>
        <v>158338973</v>
      </c>
      <c r="D114" s="515">
        <f>+D115+D117+D119</f>
        <v>52363832</v>
      </c>
      <c r="E114" s="509">
        <f>+E115+E117+E119</f>
        <v>372439645</v>
      </c>
    </row>
    <row r="115" spans="1:5" ht="12" customHeight="1">
      <c r="A115" s="15" t="s">
        <v>104</v>
      </c>
      <c r="B115" s="8" t="s">
        <v>226</v>
      </c>
      <c r="C115" s="413">
        <v>11575195</v>
      </c>
      <c r="D115" s="413">
        <v>46699632</v>
      </c>
      <c r="E115" s="273">
        <v>3618390</v>
      </c>
    </row>
    <row r="116" spans="1:5" ht="15">
      <c r="A116" s="15" t="s">
        <v>105</v>
      </c>
      <c r="B116" s="12" t="s">
        <v>361</v>
      </c>
      <c r="C116" s="413"/>
      <c r="D116" s="413"/>
      <c r="E116" s="273"/>
    </row>
    <row r="117" spans="1:5" ht="12" customHeight="1">
      <c r="A117" s="15" t="s">
        <v>106</v>
      </c>
      <c r="B117" s="12" t="s">
        <v>183</v>
      </c>
      <c r="C117" s="412">
        <v>146763778</v>
      </c>
      <c r="D117" s="412">
        <v>5664200</v>
      </c>
      <c r="E117" s="272">
        <v>368821255</v>
      </c>
    </row>
    <row r="118" spans="1:5" ht="12" customHeight="1">
      <c r="A118" s="15" t="s">
        <v>107</v>
      </c>
      <c r="B118" s="12" t="s">
        <v>362</v>
      </c>
      <c r="C118" s="412"/>
      <c r="D118" s="412"/>
      <c r="E118" s="272">
        <v>168349019</v>
      </c>
    </row>
    <row r="119" spans="1:5" ht="12" customHeight="1">
      <c r="A119" s="15" t="s">
        <v>108</v>
      </c>
      <c r="B119" s="301" t="s">
        <v>228</v>
      </c>
      <c r="C119" s="412"/>
      <c r="D119" s="412"/>
      <c r="E119" s="272"/>
    </row>
    <row r="120" spans="1:5" ht="12" customHeight="1">
      <c r="A120" s="15" t="s">
        <v>117</v>
      </c>
      <c r="B120" s="300" t="s">
        <v>426</v>
      </c>
      <c r="C120" s="412"/>
      <c r="D120" s="412"/>
      <c r="E120" s="272"/>
    </row>
    <row r="121" spans="1:5" ht="12" customHeight="1">
      <c r="A121" s="15" t="s">
        <v>119</v>
      </c>
      <c r="B121" s="426" t="s">
        <v>367</v>
      </c>
      <c r="C121" s="412"/>
      <c r="D121" s="412"/>
      <c r="E121" s="272"/>
    </row>
    <row r="122" spans="1:5" ht="12" customHeight="1">
      <c r="A122" s="15" t="s">
        <v>184</v>
      </c>
      <c r="B122" s="144" t="s">
        <v>350</v>
      </c>
      <c r="C122" s="412"/>
      <c r="D122" s="412"/>
      <c r="E122" s="272"/>
    </row>
    <row r="123" spans="1:5" ht="12" customHeight="1">
      <c r="A123" s="15" t="s">
        <v>185</v>
      </c>
      <c r="B123" s="144" t="s">
        <v>366</v>
      </c>
      <c r="C123" s="412"/>
      <c r="D123" s="412"/>
      <c r="E123" s="272"/>
    </row>
    <row r="124" spans="1:5" ht="12" customHeight="1">
      <c r="A124" s="15" t="s">
        <v>186</v>
      </c>
      <c r="B124" s="144" t="s">
        <v>365</v>
      </c>
      <c r="C124" s="412"/>
      <c r="D124" s="412"/>
      <c r="E124" s="272"/>
    </row>
    <row r="125" spans="1:5" ht="12" customHeight="1">
      <c r="A125" s="15" t="s">
        <v>358</v>
      </c>
      <c r="B125" s="144" t="s">
        <v>353</v>
      </c>
      <c r="C125" s="412"/>
      <c r="D125" s="412">
        <v>4331395</v>
      </c>
      <c r="E125" s="272"/>
    </row>
    <row r="126" spans="1:5" ht="12" customHeight="1">
      <c r="A126" s="15" t="s">
        <v>359</v>
      </c>
      <c r="B126" s="144" t="s">
        <v>364</v>
      </c>
      <c r="C126" s="412"/>
      <c r="D126" s="412"/>
      <c r="E126" s="272"/>
    </row>
    <row r="127" spans="1:5" ht="12" customHeight="1" thickBot="1">
      <c r="A127" s="13" t="s">
        <v>360</v>
      </c>
      <c r="B127" s="144" t="s">
        <v>363</v>
      </c>
      <c r="C127" s="414"/>
      <c r="D127" s="414"/>
      <c r="E127" s="274"/>
    </row>
    <row r="128" spans="1:5" ht="12" customHeight="1" thickBot="1">
      <c r="A128" s="20" t="s">
        <v>21</v>
      </c>
      <c r="B128" s="124" t="s">
        <v>446</v>
      </c>
      <c r="C128" s="411">
        <f>+C93+C114</f>
        <v>482476482</v>
      </c>
      <c r="D128" s="411">
        <f>+D93+D114</f>
        <v>315339636</v>
      </c>
      <c r="E128" s="271">
        <f>+E93+E114</f>
        <v>657239952</v>
      </c>
    </row>
    <row r="129" spans="1:5" ht="12" customHeight="1" thickBot="1">
      <c r="A129" s="20" t="s">
        <v>22</v>
      </c>
      <c r="B129" s="124" t="s">
        <v>447</v>
      </c>
      <c r="C129" s="411">
        <f>+C130+C131+C132</f>
        <v>0</v>
      </c>
      <c r="D129" s="411">
        <f>+D130+D131+D132</f>
        <v>0</v>
      </c>
      <c r="E129" s="271">
        <f>+E130+E131+E132</f>
        <v>0</v>
      </c>
    </row>
    <row r="130" spans="1:5" ht="12" customHeight="1">
      <c r="A130" s="15" t="s">
        <v>265</v>
      </c>
      <c r="B130" s="12" t="s">
        <v>454</v>
      </c>
      <c r="C130" s="412"/>
      <c r="D130" s="412"/>
      <c r="E130" s="272"/>
    </row>
    <row r="131" spans="1:5" ht="12" customHeight="1">
      <c r="A131" s="15" t="s">
        <v>266</v>
      </c>
      <c r="B131" s="12" t="s">
        <v>455</v>
      </c>
      <c r="C131" s="412"/>
      <c r="D131" s="412"/>
      <c r="E131" s="272"/>
    </row>
    <row r="132" spans="1:5" ht="12" customHeight="1" thickBot="1">
      <c r="A132" s="13" t="s">
        <v>267</v>
      </c>
      <c r="B132" s="12" t="s">
        <v>456</v>
      </c>
      <c r="C132" s="412"/>
      <c r="D132" s="412"/>
      <c r="E132" s="272"/>
    </row>
    <row r="133" spans="1:5" ht="12" customHeight="1" thickBot="1">
      <c r="A133" s="20" t="s">
        <v>23</v>
      </c>
      <c r="B133" s="124" t="s">
        <v>448</v>
      </c>
      <c r="C133" s="411">
        <f>SUM(C134:C139)</f>
        <v>44000000</v>
      </c>
      <c r="D133" s="411">
        <f>SUM(D134:D139)</f>
        <v>0</v>
      </c>
      <c r="E133" s="271">
        <f>SUM(E134:E139)</f>
        <v>0</v>
      </c>
    </row>
    <row r="134" spans="1:5" ht="12" customHeight="1">
      <c r="A134" s="15" t="s">
        <v>91</v>
      </c>
      <c r="B134" s="9" t="s">
        <v>457</v>
      </c>
      <c r="C134" s="412">
        <v>44000000</v>
      </c>
      <c r="D134" s="412"/>
      <c r="E134" s="272"/>
    </row>
    <row r="135" spans="1:5" ht="12" customHeight="1">
      <c r="A135" s="15" t="s">
        <v>92</v>
      </c>
      <c r="B135" s="9" t="s">
        <v>449</v>
      </c>
      <c r="C135" s="412"/>
      <c r="D135" s="412"/>
      <c r="E135" s="272"/>
    </row>
    <row r="136" spans="1:5" ht="12" customHeight="1">
      <c r="A136" s="15" t="s">
        <v>93</v>
      </c>
      <c r="B136" s="9" t="s">
        <v>450</v>
      </c>
      <c r="C136" s="412"/>
      <c r="D136" s="412"/>
      <c r="E136" s="272"/>
    </row>
    <row r="137" spans="1:5" ht="12" customHeight="1">
      <c r="A137" s="15" t="s">
        <v>171</v>
      </c>
      <c r="B137" s="9" t="s">
        <v>451</v>
      </c>
      <c r="C137" s="412"/>
      <c r="D137" s="412"/>
      <c r="E137" s="272"/>
    </row>
    <row r="138" spans="1:5" ht="12" customHeight="1">
      <c r="A138" s="15" t="s">
        <v>172</v>
      </c>
      <c r="B138" s="9" t="s">
        <v>452</v>
      </c>
      <c r="C138" s="412"/>
      <c r="D138" s="412"/>
      <c r="E138" s="272"/>
    </row>
    <row r="139" spans="1:5" ht="12" customHeight="1" thickBot="1">
      <c r="A139" s="13" t="s">
        <v>173</v>
      </c>
      <c r="B139" s="9" t="s">
        <v>453</v>
      </c>
      <c r="C139" s="412"/>
      <c r="D139" s="412"/>
      <c r="E139" s="272"/>
    </row>
    <row r="140" spans="1:5" ht="12" customHeight="1" thickBot="1">
      <c r="A140" s="20" t="s">
        <v>24</v>
      </c>
      <c r="B140" s="124" t="s">
        <v>461</v>
      </c>
      <c r="C140" s="418">
        <f>+C141+C142+C143+C144</f>
        <v>4506815</v>
      </c>
      <c r="D140" s="418">
        <f>+D141+D142+D143+D144</f>
        <v>4331395</v>
      </c>
      <c r="E140" s="461">
        <f>+E141+E142+E143+E144</f>
        <v>5486454</v>
      </c>
    </row>
    <row r="141" spans="1:5" ht="12" customHeight="1">
      <c r="A141" s="15" t="s">
        <v>94</v>
      </c>
      <c r="B141" s="9" t="s">
        <v>368</v>
      </c>
      <c r="C141" s="412"/>
      <c r="D141" s="412"/>
      <c r="E141" s="272"/>
    </row>
    <row r="142" spans="1:5" ht="12" customHeight="1">
      <c r="A142" s="15" t="s">
        <v>95</v>
      </c>
      <c r="B142" s="9" t="s">
        <v>369</v>
      </c>
      <c r="C142" s="412">
        <v>4506815</v>
      </c>
      <c r="D142" s="412">
        <v>4331395</v>
      </c>
      <c r="E142" s="272">
        <v>5486454</v>
      </c>
    </row>
    <row r="143" spans="1:5" ht="12" customHeight="1">
      <c r="A143" s="15" t="s">
        <v>285</v>
      </c>
      <c r="B143" s="9" t="s">
        <v>462</v>
      </c>
      <c r="C143" s="412"/>
      <c r="D143" s="412"/>
      <c r="E143" s="272"/>
    </row>
    <row r="144" spans="1:5" ht="12" customHeight="1" thickBot="1">
      <c r="A144" s="13" t="s">
        <v>286</v>
      </c>
      <c r="B144" s="7" t="s">
        <v>388</v>
      </c>
      <c r="C144" s="412"/>
      <c r="D144" s="412"/>
      <c r="E144" s="272"/>
    </row>
    <row r="145" spans="1:5" ht="12" customHeight="1" thickBot="1">
      <c r="A145" s="20" t="s">
        <v>25</v>
      </c>
      <c r="B145" s="124" t="s">
        <v>463</v>
      </c>
      <c r="C145" s="516">
        <f>SUM(C146:C150)</f>
        <v>0</v>
      </c>
      <c r="D145" s="516">
        <f>SUM(D146:D150)</f>
        <v>0</v>
      </c>
      <c r="E145" s="510">
        <f>SUM(E146:E150)</f>
        <v>0</v>
      </c>
    </row>
    <row r="146" spans="1:5" ht="12" customHeight="1">
      <c r="A146" s="15" t="s">
        <v>96</v>
      </c>
      <c r="B146" s="9" t="s">
        <v>458</v>
      </c>
      <c r="C146" s="412"/>
      <c r="D146" s="412"/>
      <c r="E146" s="272"/>
    </row>
    <row r="147" spans="1:5" ht="12" customHeight="1">
      <c r="A147" s="15" t="s">
        <v>97</v>
      </c>
      <c r="B147" s="9" t="s">
        <v>465</v>
      </c>
      <c r="C147" s="412"/>
      <c r="D147" s="412"/>
      <c r="E147" s="272"/>
    </row>
    <row r="148" spans="1:5" ht="12" customHeight="1">
      <c r="A148" s="15" t="s">
        <v>297</v>
      </c>
      <c r="B148" s="9" t="s">
        <v>460</v>
      </c>
      <c r="C148" s="412"/>
      <c r="D148" s="412"/>
      <c r="E148" s="272"/>
    </row>
    <row r="149" spans="1:5" ht="12" customHeight="1">
      <c r="A149" s="15" t="s">
        <v>298</v>
      </c>
      <c r="B149" s="9" t="s">
        <v>466</v>
      </c>
      <c r="C149" s="412"/>
      <c r="D149" s="412"/>
      <c r="E149" s="272"/>
    </row>
    <row r="150" spans="1:5" ht="12" customHeight="1" thickBot="1">
      <c r="A150" s="15" t="s">
        <v>464</v>
      </c>
      <c r="B150" s="9" t="s">
        <v>467</v>
      </c>
      <c r="C150" s="412"/>
      <c r="D150" s="412"/>
      <c r="E150" s="272"/>
    </row>
    <row r="151" spans="1:5" ht="12" customHeight="1" thickBot="1">
      <c r="A151" s="20" t="s">
        <v>26</v>
      </c>
      <c r="B151" s="124" t="s">
        <v>468</v>
      </c>
      <c r="C151" s="517"/>
      <c r="D151" s="517"/>
      <c r="E151" s="511"/>
    </row>
    <row r="152" spans="1:5" ht="12" customHeight="1" thickBot="1">
      <c r="A152" s="20" t="s">
        <v>27</v>
      </c>
      <c r="B152" s="124" t="s">
        <v>469</v>
      </c>
      <c r="C152" s="517"/>
      <c r="D152" s="517"/>
      <c r="E152" s="511"/>
    </row>
    <row r="153" spans="1:6" ht="15" customHeight="1" thickBot="1">
      <c r="A153" s="20" t="s">
        <v>28</v>
      </c>
      <c r="B153" s="124" t="s">
        <v>471</v>
      </c>
      <c r="C153" s="518">
        <f>+C129+C133+C140+C145+C151+C152</f>
        <v>48506815</v>
      </c>
      <c r="D153" s="518">
        <f>+D129+D133+D140+D145+D151+D152</f>
        <v>4331395</v>
      </c>
      <c r="E153" s="512">
        <f>+E129+E133+E140+E145+E151+E152</f>
        <v>5486454</v>
      </c>
      <c r="F153" s="125"/>
    </row>
    <row r="154" spans="1:5" s="1" customFormat="1" ht="12.75" customHeight="1" thickBot="1">
      <c r="A154" s="302" t="s">
        <v>29</v>
      </c>
      <c r="B154" s="393" t="s">
        <v>470</v>
      </c>
      <c r="C154" s="518">
        <f>+C128+C153</f>
        <v>530983297</v>
      </c>
      <c r="D154" s="518">
        <f>+D128+D153</f>
        <v>319671031</v>
      </c>
      <c r="E154" s="512">
        <f>+E128+E153</f>
        <v>662726406</v>
      </c>
    </row>
    <row r="155" ht="15">
      <c r="C155" s="396"/>
    </row>
    <row r="156" ht="15">
      <c r="C156" s="396"/>
    </row>
    <row r="157" ht="15">
      <c r="C157" s="396"/>
    </row>
    <row r="158" ht="16.5" customHeight="1">
      <c r="C158" s="396"/>
    </row>
    <row r="159" ht="15">
      <c r="C159" s="396"/>
    </row>
    <row r="160" ht="15">
      <c r="C160" s="396"/>
    </row>
    <row r="161" ht="15">
      <c r="C161" s="396"/>
    </row>
    <row r="162" ht="15">
      <c r="C162" s="396"/>
    </row>
    <row r="163" ht="15">
      <c r="C163" s="396"/>
    </row>
    <row r="164" ht="15">
      <c r="C164" s="396"/>
    </row>
    <row r="165" ht="15">
      <c r="C165" s="396"/>
    </row>
    <row r="166" ht="15">
      <c r="C166" s="396"/>
    </row>
    <row r="167" ht="15">
      <c r="C167" s="396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1.062992125984252" header="0.7874015748031497" footer="0.5905511811023623"/>
  <pageSetup fitToHeight="0" fitToWidth="1" horizontalDpi="600" verticalDpi="600" orientation="portrait" paperSize="8" r:id="rId1"/>
  <headerFooter alignWithMargins="0">
    <oddHeader>&amp;C&amp;"Times New Roman CE,Félkövér"&amp;12&amp;UTájékoztató kimutatások, mérlegek&amp;U
Karácsond Községi Önkormányzat
2018.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B2" sqref="B2"/>
    </sheetView>
  </sheetViews>
  <sheetFormatPr defaultColWidth="9.375" defaultRowHeight="12.75"/>
  <cols>
    <col min="1" max="1" width="6.75390625" style="190" customWidth="1"/>
    <col min="2" max="2" width="49.625" style="54" customWidth="1"/>
    <col min="3" max="8" width="12.75390625" style="54" customWidth="1"/>
    <col min="9" max="9" width="14.375" style="54" customWidth="1"/>
    <col min="10" max="10" width="3.375" style="54" customWidth="1"/>
    <col min="11" max="16384" width="9.375" style="54" customWidth="1"/>
  </cols>
  <sheetData>
    <row r="1" spans="1:9" ht="27.75" customHeight="1">
      <c r="A1" s="666" t="s">
        <v>4</v>
      </c>
      <c r="B1" s="666"/>
      <c r="C1" s="666"/>
      <c r="D1" s="666"/>
      <c r="E1" s="666"/>
      <c r="F1" s="666"/>
      <c r="G1" s="666"/>
      <c r="H1" s="666"/>
      <c r="I1" s="666"/>
    </row>
    <row r="2" ht="20.25" customHeight="1" thickBot="1">
      <c r="I2" s="490">
        <f>'1. sz tájékoztató t.'!E2</f>
        <v>0</v>
      </c>
    </row>
    <row r="3" spans="1:9" s="491" customFormat="1" ht="26.25" customHeight="1">
      <c r="A3" s="674" t="s">
        <v>69</v>
      </c>
      <c r="B3" s="669" t="s">
        <v>85</v>
      </c>
      <c r="C3" s="674" t="s">
        <v>86</v>
      </c>
      <c r="D3" s="674" t="str">
        <f>+CONCATENATE(LEFT(ÖSSZEFÜGGÉSEK!A5,4)," előtti kifizetés")</f>
        <v>2018 előtti kifizetés</v>
      </c>
      <c r="E3" s="671" t="s">
        <v>68</v>
      </c>
      <c r="F3" s="672"/>
      <c r="G3" s="672"/>
      <c r="H3" s="673"/>
      <c r="I3" s="669" t="s">
        <v>51</v>
      </c>
    </row>
    <row r="4" spans="1:9" s="492" customFormat="1" ht="32.25" customHeight="1" thickBot="1">
      <c r="A4" s="675"/>
      <c r="B4" s="670"/>
      <c r="C4" s="670"/>
      <c r="D4" s="675"/>
      <c r="E4" s="277" t="str">
        <f>+CONCATENATE(LEFT(ÖSSZEFÜGGÉSEK!A5,4),".")</f>
        <v>2018.</v>
      </c>
      <c r="F4" s="277" t="str">
        <f>+CONCATENATE(LEFT(ÖSSZEFÜGGÉSEK!A5,4)+1,".")</f>
        <v>2019.</v>
      </c>
      <c r="G4" s="277" t="str">
        <f>+CONCATENATE(LEFT(ÖSSZEFÜGGÉSEK!A5,4)+2,".")</f>
        <v>2020.</v>
      </c>
      <c r="H4" s="278" t="str">
        <f>+CONCATENATE(LEFT(ÖSSZEFÜGGÉSEK!A5,4)+2,".",CHAR(10)," után")</f>
        <v>2020.
 után</v>
      </c>
      <c r="I4" s="670"/>
    </row>
    <row r="5" spans="1:9" s="493" customFormat="1" ht="12.75" customHeight="1" thickBot="1">
      <c r="A5" s="279" t="s">
        <v>491</v>
      </c>
      <c r="B5" s="280" t="s">
        <v>492</v>
      </c>
      <c r="C5" s="281" t="s">
        <v>493</v>
      </c>
      <c r="D5" s="280" t="s">
        <v>495</v>
      </c>
      <c r="E5" s="279" t="s">
        <v>494</v>
      </c>
      <c r="F5" s="281" t="s">
        <v>496</v>
      </c>
      <c r="G5" s="281" t="s">
        <v>497</v>
      </c>
      <c r="H5" s="282" t="s">
        <v>498</v>
      </c>
      <c r="I5" s="283" t="s">
        <v>499</v>
      </c>
    </row>
    <row r="6" spans="1:9" ht="24.75" customHeight="1" thickBot="1">
      <c r="A6" s="284" t="s">
        <v>19</v>
      </c>
      <c r="B6" s="285" t="s">
        <v>5</v>
      </c>
      <c r="C6" s="545"/>
      <c r="D6" s="546">
        <f>+D7+D8</f>
        <v>0</v>
      </c>
      <c r="E6" s="547">
        <f>+E7+E8</f>
        <v>0</v>
      </c>
      <c r="F6" s="548">
        <f>+F7+F8</f>
        <v>0</v>
      </c>
      <c r="G6" s="548">
        <f>+G7+G8</f>
        <v>0</v>
      </c>
      <c r="H6" s="549">
        <f>+H7+H8</f>
        <v>0</v>
      </c>
      <c r="I6" s="69">
        <f aca="true" t="shared" si="0" ref="I6:I17">SUM(D6:H6)</f>
        <v>0</v>
      </c>
    </row>
    <row r="7" spans="1:10" ht="19.5" customHeight="1">
      <c r="A7" s="286" t="s">
        <v>20</v>
      </c>
      <c r="B7" s="70" t="s">
        <v>70</v>
      </c>
      <c r="C7" s="550"/>
      <c r="D7" s="551"/>
      <c r="E7" s="552"/>
      <c r="F7" s="553"/>
      <c r="G7" s="553"/>
      <c r="H7" s="554"/>
      <c r="I7" s="287">
        <f t="shared" si="0"/>
        <v>0</v>
      </c>
      <c r="J7" s="665" t="s">
        <v>526</v>
      </c>
    </row>
    <row r="8" spans="1:10" ht="19.5" customHeight="1" thickBot="1">
      <c r="A8" s="286" t="s">
        <v>21</v>
      </c>
      <c r="B8" s="70" t="s">
        <v>70</v>
      </c>
      <c r="C8" s="550"/>
      <c r="D8" s="551"/>
      <c r="E8" s="552"/>
      <c r="F8" s="553"/>
      <c r="G8" s="553"/>
      <c r="H8" s="554"/>
      <c r="I8" s="287">
        <f t="shared" si="0"/>
        <v>0</v>
      </c>
      <c r="J8" s="665"/>
    </row>
    <row r="9" spans="1:10" ht="25.5" customHeight="1" thickBot="1">
      <c r="A9" s="284" t="s">
        <v>22</v>
      </c>
      <c r="B9" s="285" t="s">
        <v>6</v>
      </c>
      <c r="C9" s="545"/>
      <c r="D9" s="546">
        <f>+D10+D11</f>
        <v>0</v>
      </c>
      <c r="E9" s="547">
        <f>+E10+E11</f>
        <v>0</v>
      </c>
      <c r="F9" s="548">
        <f>+F10+F11</f>
        <v>0</v>
      </c>
      <c r="G9" s="548">
        <f>+G10+G11</f>
        <v>0</v>
      </c>
      <c r="H9" s="549">
        <f>+H10+H11</f>
        <v>0</v>
      </c>
      <c r="I9" s="69">
        <f t="shared" si="0"/>
        <v>0</v>
      </c>
      <c r="J9" s="665"/>
    </row>
    <row r="10" spans="1:10" ht="19.5" customHeight="1">
      <c r="A10" s="286" t="s">
        <v>23</v>
      </c>
      <c r="B10" s="70" t="s">
        <v>70</v>
      </c>
      <c r="C10" s="550"/>
      <c r="D10" s="551"/>
      <c r="E10" s="552"/>
      <c r="F10" s="553"/>
      <c r="G10" s="553"/>
      <c r="H10" s="554"/>
      <c r="I10" s="287">
        <f t="shared" si="0"/>
        <v>0</v>
      </c>
      <c r="J10" s="665"/>
    </row>
    <row r="11" spans="1:10" ht="19.5" customHeight="1" thickBot="1">
      <c r="A11" s="286" t="s">
        <v>24</v>
      </c>
      <c r="B11" s="70" t="s">
        <v>70</v>
      </c>
      <c r="C11" s="550"/>
      <c r="D11" s="551"/>
      <c r="E11" s="552"/>
      <c r="F11" s="553"/>
      <c r="G11" s="553"/>
      <c r="H11" s="554"/>
      <c r="I11" s="287">
        <f t="shared" si="0"/>
        <v>0</v>
      </c>
      <c r="J11" s="665"/>
    </row>
    <row r="12" spans="1:10" ht="19.5" customHeight="1" thickBot="1">
      <c r="A12" s="284" t="s">
        <v>25</v>
      </c>
      <c r="B12" s="285" t="s">
        <v>203</v>
      </c>
      <c r="C12" s="545"/>
      <c r="D12" s="546">
        <f>+D13</f>
        <v>0</v>
      </c>
      <c r="E12" s="547">
        <f>+E13</f>
        <v>0</v>
      </c>
      <c r="F12" s="548">
        <f>+F13</f>
        <v>0</v>
      </c>
      <c r="G12" s="548">
        <f>+G13</f>
        <v>0</v>
      </c>
      <c r="H12" s="549">
        <f>+H13</f>
        <v>0</v>
      </c>
      <c r="I12" s="69">
        <f t="shared" si="0"/>
        <v>0</v>
      </c>
      <c r="J12" s="665"/>
    </row>
    <row r="13" spans="1:10" ht="19.5" customHeight="1" thickBot="1">
      <c r="A13" s="286" t="s">
        <v>26</v>
      </c>
      <c r="B13" s="70" t="s">
        <v>70</v>
      </c>
      <c r="C13" s="550"/>
      <c r="D13" s="551"/>
      <c r="E13" s="552"/>
      <c r="F13" s="553"/>
      <c r="G13" s="553"/>
      <c r="H13" s="554"/>
      <c r="I13" s="287">
        <f t="shared" si="0"/>
        <v>0</v>
      </c>
      <c r="J13" s="665"/>
    </row>
    <row r="14" spans="1:10" ht="19.5" customHeight="1" thickBot="1">
      <c r="A14" s="284" t="s">
        <v>27</v>
      </c>
      <c r="B14" s="285" t="s">
        <v>204</v>
      </c>
      <c r="C14" s="545"/>
      <c r="D14" s="546">
        <f>+D15</f>
        <v>0</v>
      </c>
      <c r="E14" s="547">
        <f>+E15</f>
        <v>0</v>
      </c>
      <c r="F14" s="548">
        <f>+F15</f>
        <v>0</v>
      </c>
      <c r="G14" s="548">
        <f>+G15</f>
        <v>0</v>
      </c>
      <c r="H14" s="549">
        <f>+H15</f>
        <v>0</v>
      </c>
      <c r="I14" s="69">
        <f t="shared" si="0"/>
        <v>0</v>
      </c>
      <c r="J14" s="665"/>
    </row>
    <row r="15" spans="1:10" ht="19.5" customHeight="1" thickBot="1">
      <c r="A15" s="288" t="s">
        <v>28</v>
      </c>
      <c r="B15" s="71" t="s">
        <v>70</v>
      </c>
      <c r="C15" s="555"/>
      <c r="D15" s="556"/>
      <c r="E15" s="557"/>
      <c r="F15" s="558"/>
      <c r="G15" s="558"/>
      <c r="H15" s="559"/>
      <c r="I15" s="289">
        <f t="shared" si="0"/>
        <v>0</v>
      </c>
      <c r="J15" s="665"/>
    </row>
    <row r="16" spans="1:10" ht="19.5" customHeight="1" thickBot="1">
      <c r="A16" s="284" t="s">
        <v>29</v>
      </c>
      <c r="B16" s="290" t="s">
        <v>205</v>
      </c>
      <c r="C16" s="545"/>
      <c r="D16" s="546">
        <f>+D17</f>
        <v>0</v>
      </c>
      <c r="E16" s="547">
        <f>+E17</f>
        <v>0</v>
      </c>
      <c r="F16" s="548">
        <f>+F17</f>
        <v>0</v>
      </c>
      <c r="G16" s="548">
        <f>+G17</f>
        <v>0</v>
      </c>
      <c r="H16" s="549">
        <f>+H17</f>
        <v>0</v>
      </c>
      <c r="I16" s="69">
        <f t="shared" si="0"/>
        <v>0</v>
      </c>
      <c r="J16" s="665"/>
    </row>
    <row r="17" spans="1:10" ht="19.5" customHeight="1" thickBot="1">
      <c r="A17" s="291" t="s">
        <v>30</v>
      </c>
      <c r="B17" s="72" t="s">
        <v>70</v>
      </c>
      <c r="C17" s="560"/>
      <c r="D17" s="561"/>
      <c r="E17" s="562"/>
      <c r="F17" s="563"/>
      <c r="G17" s="563"/>
      <c r="H17" s="564"/>
      <c r="I17" s="292">
        <f t="shared" si="0"/>
        <v>0</v>
      </c>
      <c r="J17" s="665"/>
    </row>
    <row r="18" spans="1:10" ht="19.5" customHeight="1" thickBot="1">
      <c r="A18" s="667" t="s">
        <v>142</v>
      </c>
      <c r="B18" s="668"/>
      <c r="C18" s="565"/>
      <c r="D18" s="546">
        <f aca="true" t="shared" si="1" ref="D18:I18">+D6+D9+D12+D14+D16</f>
        <v>0</v>
      </c>
      <c r="E18" s="547">
        <f t="shared" si="1"/>
        <v>0</v>
      </c>
      <c r="F18" s="548">
        <f t="shared" si="1"/>
        <v>0</v>
      </c>
      <c r="G18" s="548">
        <f t="shared" si="1"/>
        <v>0</v>
      </c>
      <c r="H18" s="549">
        <f t="shared" si="1"/>
        <v>0</v>
      </c>
      <c r="I18" s="69">
        <f t="shared" si="1"/>
        <v>0</v>
      </c>
      <c r="J18" s="665"/>
    </row>
  </sheetData>
  <sheetProtection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59"/>
  <sheetViews>
    <sheetView zoomScale="130" zoomScaleNormal="130" zoomScaleSheetLayoutView="100" workbookViewId="0" topLeftCell="A1">
      <selection activeCell="B2" sqref="B2"/>
    </sheetView>
  </sheetViews>
  <sheetFormatPr defaultColWidth="9.375" defaultRowHeight="12.75"/>
  <cols>
    <col min="1" max="1" width="13.125" style="394" bestFit="1" customWidth="1"/>
    <col min="2" max="2" width="91.625" style="394" customWidth="1"/>
    <col min="3" max="3" width="21.625" style="395" customWidth="1"/>
    <col min="4" max="4" width="9.00390625" style="427" customWidth="1"/>
    <col min="5" max="16384" width="9.375" style="427" customWidth="1"/>
  </cols>
  <sheetData>
    <row r="1" spans="1:3" ht="15.75" customHeight="1">
      <c r="A1" s="617" t="s">
        <v>670</v>
      </c>
      <c r="B1" s="617"/>
      <c r="C1" s="617"/>
    </row>
    <row r="2" spans="1:3" ht="15.75" customHeight="1" thickBot="1">
      <c r="A2" s="608"/>
      <c r="B2" s="609" t="s">
        <v>612</v>
      </c>
      <c r="C2" s="314" t="str">
        <f>'1.1.sz.mell.'!C2</f>
        <v>Forintban!</v>
      </c>
    </row>
    <row r="3" spans="1:3" ht="37.5" customHeight="1" thickBot="1">
      <c r="A3" s="23" t="s">
        <v>69</v>
      </c>
      <c r="B3" s="24" t="s">
        <v>609</v>
      </c>
      <c r="C3" s="39" t="str">
        <f>+CONCATENATE(LEFT(ÖSSZEFÜGGÉSEK!A5,4),". évi előirányzat")</f>
        <v>2018. évi előirányzat</v>
      </c>
    </row>
    <row r="4" spans="1:3" s="428" customFormat="1" ht="12" customHeight="1" thickBot="1">
      <c r="A4" s="422"/>
      <c r="B4" s="423" t="s">
        <v>491</v>
      </c>
      <c r="C4" s="424" t="s">
        <v>492</v>
      </c>
    </row>
    <row r="5" spans="1:3" s="429" customFormat="1" ht="12" customHeight="1" thickBot="1">
      <c r="A5" s="20" t="s">
        <v>19</v>
      </c>
      <c r="B5" s="21" t="s">
        <v>249</v>
      </c>
      <c r="C5" s="304">
        <f>+C6+C7+C8+C9+C10+C11</f>
        <v>154304044</v>
      </c>
    </row>
    <row r="6" spans="1:3" s="429" customFormat="1" ht="12" customHeight="1">
      <c r="A6" s="15" t="s">
        <v>98</v>
      </c>
      <c r="B6" s="430" t="s">
        <v>250</v>
      </c>
      <c r="C6" s="307">
        <v>67577510</v>
      </c>
    </row>
    <row r="7" spans="1:3" s="429" customFormat="1" ht="12" customHeight="1">
      <c r="A7" s="14" t="s">
        <v>99</v>
      </c>
      <c r="B7" s="431" t="s">
        <v>251</v>
      </c>
      <c r="C7" s="306">
        <v>49824100</v>
      </c>
    </row>
    <row r="8" spans="1:3" s="429" customFormat="1" ht="12" customHeight="1">
      <c r="A8" s="14" t="s">
        <v>100</v>
      </c>
      <c r="B8" s="431" t="s">
        <v>550</v>
      </c>
      <c r="C8" s="306">
        <v>33201044</v>
      </c>
    </row>
    <row r="9" spans="1:3" s="429" customFormat="1" ht="12" customHeight="1">
      <c r="A9" s="14" t="s">
        <v>101</v>
      </c>
      <c r="B9" s="431" t="s">
        <v>253</v>
      </c>
      <c r="C9" s="306">
        <v>3701390</v>
      </c>
    </row>
    <row r="10" spans="1:3" s="429" customFormat="1" ht="12" customHeight="1">
      <c r="A10" s="14" t="s">
        <v>144</v>
      </c>
      <c r="B10" s="300" t="s">
        <v>430</v>
      </c>
      <c r="C10" s="306"/>
    </row>
    <row r="11" spans="1:3" s="429" customFormat="1" ht="12" customHeight="1" thickBot="1">
      <c r="A11" s="16" t="s">
        <v>102</v>
      </c>
      <c r="B11" s="301" t="s">
        <v>431</v>
      </c>
      <c r="C11" s="306"/>
    </row>
    <row r="12" spans="1:3" s="429" customFormat="1" ht="12" customHeight="1" thickBot="1">
      <c r="A12" s="20" t="s">
        <v>20</v>
      </c>
      <c r="B12" s="299" t="s">
        <v>254</v>
      </c>
      <c r="C12" s="304">
        <f>+C13+C14+C15+C16+C17</f>
        <v>33940000</v>
      </c>
    </row>
    <row r="13" spans="1:3" s="429" customFormat="1" ht="12" customHeight="1">
      <c r="A13" s="15" t="s">
        <v>104</v>
      </c>
      <c r="B13" s="430" t="s">
        <v>255</v>
      </c>
      <c r="C13" s="307"/>
    </row>
    <row r="14" spans="1:3" s="429" customFormat="1" ht="12" customHeight="1">
      <c r="A14" s="14" t="s">
        <v>105</v>
      </c>
      <c r="B14" s="431" t="s">
        <v>256</v>
      </c>
      <c r="C14" s="306"/>
    </row>
    <row r="15" spans="1:3" s="429" customFormat="1" ht="12" customHeight="1">
      <c r="A15" s="14" t="s">
        <v>106</v>
      </c>
      <c r="B15" s="431" t="s">
        <v>420</v>
      </c>
      <c r="C15" s="306"/>
    </row>
    <row r="16" spans="1:3" s="429" customFormat="1" ht="12" customHeight="1">
      <c r="A16" s="14" t="s">
        <v>107</v>
      </c>
      <c r="B16" s="431" t="s">
        <v>421</v>
      </c>
      <c r="C16" s="306"/>
    </row>
    <row r="17" spans="1:3" s="429" customFormat="1" ht="12" customHeight="1">
      <c r="A17" s="14" t="s">
        <v>108</v>
      </c>
      <c r="B17" s="431" t="s">
        <v>575</v>
      </c>
      <c r="C17" s="306">
        <v>33940000</v>
      </c>
    </row>
    <row r="18" spans="1:3" s="429" customFormat="1" ht="12" customHeight="1" thickBot="1">
      <c r="A18" s="16" t="s">
        <v>117</v>
      </c>
      <c r="B18" s="301" t="s">
        <v>258</v>
      </c>
      <c r="C18" s="308"/>
    </row>
    <row r="19" spans="1:3" s="429" customFormat="1" ht="12" customHeight="1" thickBot="1">
      <c r="A19" s="20" t="s">
        <v>21</v>
      </c>
      <c r="B19" s="21" t="s">
        <v>259</v>
      </c>
      <c r="C19" s="304">
        <f>+C20+C21+C22+C23+C24</f>
        <v>141019000</v>
      </c>
    </row>
    <row r="20" spans="1:3" s="429" customFormat="1" ht="12" customHeight="1">
      <c r="A20" s="15" t="s">
        <v>87</v>
      </c>
      <c r="B20" s="430" t="s">
        <v>260</v>
      </c>
      <c r="C20" s="307">
        <v>141019000</v>
      </c>
    </row>
    <row r="21" spans="1:3" s="429" customFormat="1" ht="12" customHeight="1">
      <c r="A21" s="14" t="s">
        <v>88</v>
      </c>
      <c r="B21" s="431" t="s">
        <v>261</v>
      </c>
      <c r="C21" s="306"/>
    </row>
    <row r="22" spans="1:3" s="429" customFormat="1" ht="12" customHeight="1">
      <c r="A22" s="14" t="s">
        <v>89</v>
      </c>
      <c r="B22" s="431" t="s">
        <v>422</v>
      </c>
      <c r="C22" s="306"/>
    </row>
    <row r="23" spans="1:3" s="429" customFormat="1" ht="12" customHeight="1">
      <c r="A23" s="14" t="s">
        <v>90</v>
      </c>
      <c r="B23" s="431" t="s">
        <v>423</v>
      </c>
      <c r="C23" s="306"/>
    </row>
    <row r="24" spans="1:3" s="429" customFormat="1" ht="12" customHeight="1">
      <c r="A24" s="14" t="s">
        <v>167</v>
      </c>
      <c r="B24" s="431" t="s">
        <v>262</v>
      </c>
      <c r="C24" s="306"/>
    </row>
    <row r="25" spans="1:3" s="429" customFormat="1" ht="12" customHeight="1" thickBot="1">
      <c r="A25" s="16" t="s">
        <v>168</v>
      </c>
      <c r="B25" s="432" t="s">
        <v>263</v>
      </c>
      <c r="C25" s="308"/>
    </row>
    <row r="26" spans="1:3" s="429" customFormat="1" ht="12" customHeight="1" thickBot="1">
      <c r="A26" s="20" t="s">
        <v>169</v>
      </c>
      <c r="B26" s="21" t="s">
        <v>560</v>
      </c>
      <c r="C26" s="310">
        <f>SUM(C27:C33)</f>
        <v>64200000</v>
      </c>
    </row>
    <row r="27" spans="1:3" s="429" customFormat="1" ht="12" customHeight="1">
      <c r="A27" s="15" t="s">
        <v>265</v>
      </c>
      <c r="B27" s="430" t="s">
        <v>555</v>
      </c>
      <c r="C27" s="307">
        <v>6500000</v>
      </c>
    </row>
    <row r="28" spans="1:3" s="429" customFormat="1" ht="12" customHeight="1">
      <c r="A28" s="14" t="s">
        <v>266</v>
      </c>
      <c r="B28" s="431" t="s">
        <v>556</v>
      </c>
      <c r="C28" s="306"/>
    </row>
    <row r="29" spans="1:3" s="429" customFormat="1" ht="12" customHeight="1">
      <c r="A29" s="14" t="s">
        <v>267</v>
      </c>
      <c r="B29" s="431" t="s">
        <v>557</v>
      </c>
      <c r="C29" s="306">
        <v>53000000</v>
      </c>
    </row>
    <row r="30" spans="1:3" s="429" customFormat="1" ht="12" customHeight="1">
      <c r="A30" s="14" t="s">
        <v>268</v>
      </c>
      <c r="B30" s="431" t="s">
        <v>558</v>
      </c>
      <c r="C30" s="306"/>
    </row>
    <row r="31" spans="1:3" s="429" customFormat="1" ht="12" customHeight="1">
      <c r="A31" s="14" t="s">
        <v>552</v>
      </c>
      <c r="B31" s="431" t="s">
        <v>269</v>
      </c>
      <c r="C31" s="306">
        <v>4500000</v>
      </c>
    </row>
    <row r="32" spans="1:3" s="429" customFormat="1" ht="12" customHeight="1">
      <c r="A32" s="14" t="s">
        <v>553</v>
      </c>
      <c r="B32" s="431" t="s">
        <v>270</v>
      </c>
      <c r="C32" s="306"/>
    </row>
    <row r="33" spans="1:3" s="429" customFormat="1" ht="12" customHeight="1" thickBot="1">
      <c r="A33" s="16" t="s">
        <v>554</v>
      </c>
      <c r="B33" s="530" t="s">
        <v>271</v>
      </c>
      <c r="C33" s="308">
        <v>200000</v>
      </c>
    </row>
    <row r="34" spans="1:3" s="429" customFormat="1" ht="12" customHeight="1" thickBot="1">
      <c r="A34" s="20" t="s">
        <v>23</v>
      </c>
      <c r="B34" s="21" t="s">
        <v>432</v>
      </c>
      <c r="C34" s="304">
        <f>SUM(C35:C45)</f>
        <v>7890000</v>
      </c>
    </row>
    <row r="35" spans="1:3" s="429" customFormat="1" ht="12" customHeight="1">
      <c r="A35" s="15" t="s">
        <v>91</v>
      </c>
      <c r="B35" s="430" t="s">
        <v>274</v>
      </c>
      <c r="C35" s="307"/>
    </row>
    <row r="36" spans="1:3" s="429" customFormat="1" ht="12" customHeight="1">
      <c r="A36" s="14" t="s">
        <v>92</v>
      </c>
      <c r="B36" s="431" t="s">
        <v>275</v>
      </c>
      <c r="C36" s="306"/>
    </row>
    <row r="37" spans="1:3" s="429" customFormat="1" ht="12" customHeight="1">
      <c r="A37" s="14" t="s">
        <v>93</v>
      </c>
      <c r="B37" s="431" t="s">
        <v>276</v>
      </c>
      <c r="C37" s="306"/>
    </row>
    <row r="38" spans="1:3" s="429" customFormat="1" ht="12" customHeight="1">
      <c r="A38" s="14" t="s">
        <v>171</v>
      </c>
      <c r="B38" s="431" t="s">
        <v>277</v>
      </c>
      <c r="C38" s="306">
        <v>3880000</v>
      </c>
    </row>
    <row r="39" spans="1:3" s="429" customFormat="1" ht="12" customHeight="1">
      <c r="A39" s="14" t="s">
        <v>172</v>
      </c>
      <c r="B39" s="431" t="s">
        <v>278</v>
      </c>
      <c r="C39" s="306">
        <v>650000</v>
      </c>
    </row>
    <row r="40" spans="1:3" s="429" customFormat="1" ht="12" customHeight="1">
      <c r="A40" s="14" t="s">
        <v>173</v>
      </c>
      <c r="B40" s="431" t="s">
        <v>279</v>
      </c>
      <c r="C40" s="306">
        <v>160000</v>
      </c>
    </row>
    <row r="41" spans="1:3" s="429" customFormat="1" ht="12" customHeight="1">
      <c r="A41" s="14" t="s">
        <v>174</v>
      </c>
      <c r="B41" s="431" t="s">
        <v>280</v>
      </c>
      <c r="C41" s="306"/>
    </row>
    <row r="42" spans="1:3" s="429" customFormat="1" ht="12" customHeight="1">
      <c r="A42" s="14" t="s">
        <v>175</v>
      </c>
      <c r="B42" s="431" t="s">
        <v>559</v>
      </c>
      <c r="C42" s="306"/>
    </row>
    <row r="43" spans="1:3" s="429" customFormat="1" ht="12" customHeight="1">
      <c r="A43" s="14" t="s">
        <v>272</v>
      </c>
      <c r="B43" s="431" t="s">
        <v>282</v>
      </c>
      <c r="C43" s="309"/>
    </row>
    <row r="44" spans="1:3" s="429" customFormat="1" ht="12" customHeight="1">
      <c r="A44" s="16" t="s">
        <v>273</v>
      </c>
      <c r="B44" s="432" t="s">
        <v>434</v>
      </c>
      <c r="C44" s="417"/>
    </row>
    <row r="45" spans="1:3" s="429" customFormat="1" ht="12" customHeight="1" thickBot="1">
      <c r="A45" s="16" t="s">
        <v>433</v>
      </c>
      <c r="B45" s="301" t="s">
        <v>283</v>
      </c>
      <c r="C45" s="417">
        <v>3200000</v>
      </c>
    </row>
    <row r="46" spans="1:3" s="429" customFormat="1" ht="12" customHeight="1" thickBot="1">
      <c r="A46" s="20" t="s">
        <v>24</v>
      </c>
      <c r="B46" s="21" t="s">
        <v>284</v>
      </c>
      <c r="C46" s="304">
        <f>SUM(C47:C51)</f>
        <v>0</v>
      </c>
    </row>
    <row r="47" spans="1:3" s="429" customFormat="1" ht="12" customHeight="1">
      <c r="A47" s="15" t="s">
        <v>94</v>
      </c>
      <c r="B47" s="430" t="s">
        <v>288</v>
      </c>
      <c r="C47" s="474"/>
    </row>
    <row r="48" spans="1:3" s="429" customFormat="1" ht="12" customHeight="1">
      <c r="A48" s="14" t="s">
        <v>95</v>
      </c>
      <c r="B48" s="431" t="s">
        <v>289</v>
      </c>
      <c r="C48" s="309"/>
    </row>
    <row r="49" spans="1:3" s="429" customFormat="1" ht="12" customHeight="1">
      <c r="A49" s="14" t="s">
        <v>285</v>
      </c>
      <c r="B49" s="431" t="s">
        <v>290</v>
      </c>
      <c r="C49" s="309"/>
    </row>
    <row r="50" spans="1:3" s="429" customFormat="1" ht="12" customHeight="1">
      <c r="A50" s="14" t="s">
        <v>286</v>
      </c>
      <c r="B50" s="431" t="s">
        <v>291</v>
      </c>
      <c r="C50" s="309"/>
    </row>
    <row r="51" spans="1:3" s="429" customFormat="1" ht="12" customHeight="1" thickBot="1">
      <c r="A51" s="16" t="s">
        <v>287</v>
      </c>
      <c r="B51" s="301" t="s">
        <v>292</v>
      </c>
      <c r="C51" s="417"/>
    </row>
    <row r="52" spans="1:3" s="429" customFormat="1" ht="12" customHeight="1" thickBot="1">
      <c r="A52" s="20" t="s">
        <v>176</v>
      </c>
      <c r="B52" s="21" t="s">
        <v>293</v>
      </c>
      <c r="C52" s="304">
        <f>SUM(C53:C55)</f>
        <v>4331395</v>
      </c>
    </row>
    <row r="53" spans="1:3" s="429" customFormat="1" ht="12" customHeight="1">
      <c r="A53" s="15" t="s">
        <v>96</v>
      </c>
      <c r="B53" s="430" t="s">
        <v>294</v>
      </c>
      <c r="C53" s="307"/>
    </row>
    <row r="54" spans="1:3" s="429" customFormat="1" ht="12" customHeight="1">
      <c r="A54" s="14" t="s">
        <v>97</v>
      </c>
      <c r="B54" s="431" t="s">
        <v>424</v>
      </c>
      <c r="C54" s="306">
        <v>4331395</v>
      </c>
    </row>
    <row r="55" spans="1:3" s="429" customFormat="1" ht="12" customHeight="1">
      <c r="A55" s="14" t="s">
        <v>297</v>
      </c>
      <c r="B55" s="431" t="s">
        <v>295</v>
      </c>
      <c r="C55" s="306"/>
    </row>
    <row r="56" spans="1:3" s="429" customFormat="1" ht="12" customHeight="1" thickBot="1">
      <c r="A56" s="16" t="s">
        <v>298</v>
      </c>
      <c r="B56" s="301" t="s">
        <v>296</v>
      </c>
      <c r="C56" s="308"/>
    </row>
    <row r="57" spans="1:3" s="429" customFormat="1" ht="12" customHeight="1" thickBot="1">
      <c r="A57" s="20" t="s">
        <v>26</v>
      </c>
      <c r="B57" s="299" t="s">
        <v>299</v>
      </c>
      <c r="C57" s="304">
        <f>SUM(C58:C60)</f>
        <v>0</v>
      </c>
    </row>
    <row r="58" spans="1:3" s="429" customFormat="1" ht="12" customHeight="1">
      <c r="A58" s="15" t="s">
        <v>177</v>
      </c>
      <c r="B58" s="430" t="s">
        <v>301</v>
      </c>
      <c r="C58" s="309"/>
    </row>
    <row r="59" spans="1:3" s="429" customFormat="1" ht="12" customHeight="1">
      <c r="A59" s="14" t="s">
        <v>178</v>
      </c>
      <c r="B59" s="431" t="s">
        <v>425</v>
      </c>
      <c r="C59" s="309"/>
    </row>
    <row r="60" spans="1:3" s="429" customFormat="1" ht="12" customHeight="1">
      <c r="A60" s="14" t="s">
        <v>227</v>
      </c>
      <c r="B60" s="431" t="s">
        <v>302</v>
      </c>
      <c r="C60" s="309"/>
    </row>
    <row r="61" spans="1:3" s="429" customFormat="1" ht="12" customHeight="1" thickBot="1">
      <c r="A61" s="16" t="s">
        <v>300</v>
      </c>
      <c r="B61" s="301" t="s">
        <v>303</v>
      </c>
      <c r="C61" s="309"/>
    </row>
    <row r="62" spans="1:3" s="429" customFormat="1" ht="12" customHeight="1" thickBot="1">
      <c r="A62" s="502" t="s">
        <v>474</v>
      </c>
      <c r="B62" s="21" t="s">
        <v>304</v>
      </c>
      <c r="C62" s="310">
        <f>+C5+C12+C19+C26+C34+C46+C52+C57</f>
        <v>405684439</v>
      </c>
    </row>
    <row r="63" spans="1:3" s="429" customFormat="1" ht="12" customHeight="1" thickBot="1">
      <c r="A63" s="477" t="s">
        <v>305</v>
      </c>
      <c r="B63" s="299" t="s">
        <v>306</v>
      </c>
      <c r="C63" s="304">
        <f>SUM(C64:C66)</f>
        <v>0</v>
      </c>
    </row>
    <row r="64" spans="1:3" s="429" customFormat="1" ht="12" customHeight="1">
      <c r="A64" s="15" t="s">
        <v>334</v>
      </c>
      <c r="B64" s="430" t="s">
        <v>307</v>
      </c>
      <c r="C64" s="309"/>
    </row>
    <row r="65" spans="1:3" s="429" customFormat="1" ht="12" customHeight="1">
      <c r="A65" s="14" t="s">
        <v>343</v>
      </c>
      <c r="B65" s="431" t="s">
        <v>308</v>
      </c>
      <c r="C65" s="309"/>
    </row>
    <row r="66" spans="1:3" s="429" customFormat="1" ht="12" customHeight="1" thickBot="1">
      <c r="A66" s="16" t="s">
        <v>344</v>
      </c>
      <c r="B66" s="496" t="s">
        <v>459</v>
      </c>
      <c r="C66" s="309"/>
    </row>
    <row r="67" spans="1:3" s="429" customFormat="1" ht="12" customHeight="1" thickBot="1">
      <c r="A67" s="477" t="s">
        <v>310</v>
      </c>
      <c r="B67" s="299" t="s">
        <v>311</v>
      </c>
      <c r="C67" s="304">
        <f>SUM(C68:C71)</f>
        <v>0</v>
      </c>
    </row>
    <row r="68" spans="1:3" s="429" customFormat="1" ht="12" customHeight="1">
      <c r="A68" s="15" t="s">
        <v>145</v>
      </c>
      <c r="B68" s="430" t="s">
        <v>312</v>
      </c>
      <c r="C68" s="309"/>
    </row>
    <row r="69" spans="1:3" s="429" customFormat="1" ht="12" customHeight="1">
      <c r="A69" s="14" t="s">
        <v>146</v>
      </c>
      <c r="B69" s="431" t="s">
        <v>572</v>
      </c>
      <c r="C69" s="309"/>
    </row>
    <row r="70" spans="1:3" s="429" customFormat="1" ht="12" customHeight="1">
      <c r="A70" s="14" t="s">
        <v>335</v>
      </c>
      <c r="B70" s="431" t="s">
        <v>313</v>
      </c>
      <c r="C70" s="309"/>
    </row>
    <row r="71" spans="1:3" s="429" customFormat="1" ht="12" customHeight="1" thickBot="1">
      <c r="A71" s="16" t="s">
        <v>336</v>
      </c>
      <c r="B71" s="301" t="s">
        <v>573</v>
      </c>
      <c r="C71" s="309"/>
    </row>
    <row r="72" spans="1:3" s="429" customFormat="1" ht="12" customHeight="1" thickBot="1">
      <c r="A72" s="477" t="s">
        <v>314</v>
      </c>
      <c r="B72" s="299" t="s">
        <v>315</v>
      </c>
      <c r="C72" s="304">
        <f>SUM(C73:C74)</f>
        <v>256701870</v>
      </c>
    </row>
    <row r="73" spans="1:3" s="429" customFormat="1" ht="12" customHeight="1">
      <c r="A73" s="15" t="s">
        <v>337</v>
      </c>
      <c r="B73" s="430" t="s">
        <v>316</v>
      </c>
      <c r="C73" s="309">
        <v>256701870</v>
      </c>
    </row>
    <row r="74" spans="1:3" s="429" customFormat="1" ht="12" customHeight="1" thickBot="1">
      <c r="A74" s="16" t="s">
        <v>338</v>
      </c>
      <c r="B74" s="301" t="s">
        <v>317</v>
      </c>
      <c r="C74" s="309"/>
    </row>
    <row r="75" spans="1:3" s="429" customFormat="1" ht="12" customHeight="1" thickBot="1">
      <c r="A75" s="477" t="s">
        <v>318</v>
      </c>
      <c r="B75" s="299" t="s">
        <v>319</v>
      </c>
      <c r="C75" s="304">
        <f>SUM(C76:C78)</f>
        <v>0</v>
      </c>
    </row>
    <row r="76" spans="1:3" s="429" customFormat="1" ht="12" customHeight="1">
      <c r="A76" s="15" t="s">
        <v>339</v>
      </c>
      <c r="B76" s="430" t="s">
        <v>320</v>
      </c>
      <c r="C76" s="309"/>
    </row>
    <row r="77" spans="1:3" s="429" customFormat="1" ht="12" customHeight="1">
      <c r="A77" s="14" t="s">
        <v>340</v>
      </c>
      <c r="B77" s="431" t="s">
        <v>321</v>
      </c>
      <c r="C77" s="309"/>
    </row>
    <row r="78" spans="1:3" s="429" customFormat="1" ht="12" customHeight="1" thickBot="1">
      <c r="A78" s="16" t="s">
        <v>341</v>
      </c>
      <c r="B78" s="301" t="s">
        <v>574</v>
      </c>
      <c r="C78" s="309"/>
    </row>
    <row r="79" spans="1:3" s="429" customFormat="1" ht="12" customHeight="1" thickBot="1">
      <c r="A79" s="477" t="s">
        <v>322</v>
      </c>
      <c r="B79" s="299" t="s">
        <v>342</v>
      </c>
      <c r="C79" s="304">
        <f>SUM(C80:C83)</f>
        <v>0</v>
      </c>
    </row>
    <row r="80" spans="1:3" s="429" customFormat="1" ht="12" customHeight="1">
      <c r="A80" s="434" t="s">
        <v>323</v>
      </c>
      <c r="B80" s="430" t="s">
        <v>324</v>
      </c>
      <c r="C80" s="309"/>
    </row>
    <row r="81" spans="1:3" s="429" customFormat="1" ht="12" customHeight="1">
      <c r="A81" s="435" t="s">
        <v>325</v>
      </c>
      <c r="B81" s="431" t="s">
        <v>326</v>
      </c>
      <c r="C81" s="309"/>
    </row>
    <row r="82" spans="1:3" s="429" customFormat="1" ht="12" customHeight="1">
      <c r="A82" s="435" t="s">
        <v>327</v>
      </c>
      <c r="B82" s="431" t="s">
        <v>328</v>
      </c>
      <c r="C82" s="309"/>
    </row>
    <row r="83" spans="1:3" s="429" customFormat="1" ht="12" customHeight="1" thickBot="1">
      <c r="A83" s="436" t="s">
        <v>329</v>
      </c>
      <c r="B83" s="301" t="s">
        <v>330</v>
      </c>
      <c r="C83" s="309"/>
    </row>
    <row r="84" spans="1:3" s="429" customFormat="1" ht="12" customHeight="1" thickBot="1">
      <c r="A84" s="477" t="s">
        <v>331</v>
      </c>
      <c r="B84" s="299" t="s">
        <v>473</v>
      </c>
      <c r="C84" s="475"/>
    </row>
    <row r="85" spans="1:3" s="429" customFormat="1" ht="13.5" customHeight="1" thickBot="1">
      <c r="A85" s="477" t="s">
        <v>333</v>
      </c>
      <c r="B85" s="299" t="s">
        <v>332</v>
      </c>
      <c r="C85" s="475"/>
    </row>
    <row r="86" spans="1:3" s="429" customFormat="1" ht="15.75" customHeight="1" thickBot="1">
      <c r="A86" s="477" t="s">
        <v>345</v>
      </c>
      <c r="B86" s="437" t="s">
        <v>476</v>
      </c>
      <c r="C86" s="310">
        <f>+C63+C67+C72+C75+C79+C85+C84</f>
        <v>256701870</v>
      </c>
    </row>
    <row r="87" spans="1:3" s="429" customFormat="1" ht="16.5" customHeight="1" thickBot="1">
      <c r="A87" s="478" t="s">
        <v>475</v>
      </c>
      <c r="B87" s="438" t="s">
        <v>477</v>
      </c>
      <c r="C87" s="310">
        <f>+C62+C86</f>
        <v>662386309</v>
      </c>
    </row>
    <row r="88" spans="1:3" s="429" customFormat="1" ht="83.25" customHeight="1">
      <c r="A88" s="5"/>
      <c r="B88" s="6"/>
      <c r="C88" s="311"/>
    </row>
    <row r="89" spans="1:3" ht="16.5" customHeight="1">
      <c r="A89" s="617" t="s">
        <v>47</v>
      </c>
      <c r="B89" s="617"/>
      <c r="C89" s="617"/>
    </row>
    <row r="90" spans="1:3" s="439" customFormat="1" ht="16.5" customHeight="1" thickBot="1">
      <c r="A90" s="619" t="s">
        <v>149</v>
      </c>
      <c r="B90" s="619"/>
      <c r="C90" s="140" t="str">
        <f>C2</f>
        <v>Forintban!</v>
      </c>
    </row>
    <row r="91" spans="1:3" ht="37.5" customHeight="1" thickBot="1">
      <c r="A91" s="23" t="s">
        <v>69</v>
      </c>
      <c r="B91" s="24" t="s">
        <v>48</v>
      </c>
      <c r="C91" s="39" t="str">
        <f>+C3</f>
        <v>2018. évi előirányzat</v>
      </c>
    </row>
    <row r="92" spans="1:3" s="428" customFormat="1" ht="12" customHeight="1" thickBot="1">
      <c r="A92" s="32"/>
      <c r="B92" s="33" t="s">
        <v>491</v>
      </c>
      <c r="C92" s="34" t="s">
        <v>492</v>
      </c>
    </row>
    <row r="93" spans="1:3" ht="12" customHeight="1" thickBot="1">
      <c r="A93" s="22" t="s">
        <v>19</v>
      </c>
      <c r="B93" s="28" t="s">
        <v>435</v>
      </c>
      <c r="C93" s="303">
        <f>C94+C95+C96+C97+C98+C111</f>
        <v>135455811</v>
      </c>
    </row>
    <row r="94" spans="1:3" ht="12" customHeight="1">
      <c r="A94" s="17" t="s">
        <v>98</v>
      </c>
      <c r="B94" s="10" t="s">
        <v>49</v>
      </c>
      <c r="C94" s="305">
        <v>94001076</v>
      </c>
    </row>
    <row r="95" spans="1:3" ht="12" customHeight="1">
      <c r="A95" s="14" t="s">
        <v>99</v>
      </c>
      <c r="B95" s="8" t="s">
        <v>179</v>
      </c>
      <c r="C95" s="306">
        <v>18176051</v>
      </c>
    </row>
    <row r="96" spans="1:3" ht="12" customHeight="1">
      <c r="A96" s="14" t="s">
        <v>100</v>
      </c>
      <c r="B96" s="8" t="s">
        <v>136</v>
      </c>
      <c r="C96" s="308">
        <v>23278684</v>
      </c>
    </row>
    <row r="97" spans="1:3" ht="12" customHeight="1">
      <c r="A97" s="14" t="s">
        <v>101</v>
      </c>
      <c r="B97" s="11" t="s">
        <v>180</v>
      </c>
      <c r="C97" s="308"/>
    </row>
    <row r="98" spans="1:3" ht="12" customHeight="1">
      <c r="A98" s="14" t="s">
        <v>112</v>
      </c>
      <c r="B98" s="19" t="s">
        <v>181</v>
      </c>
      <c r="C98" s="308"/>
    </row>
    <row r="99" spans="1:3" ht="12" customHeight="1">
      <c r="A99" s="14" t="s">
        <v>102</v>
      </c>
      <c r="B99" s="8" t="s">
        <v>440</v>
      </c>
      <c r="C99" s="308"/>
    </row>
    <row r="100" spans="1:3" ht="12" customHeight="1">
      <c r="A100" s="14" t="s">
        <v>103</v>
      </c>
      <c r="B100" s="145" t="s">
        <v>439</v>
      </c>
      <c r="C100" s="308"/>
    </row>
    <row r="101" spans="1:3" ht="12" customHeight="1">
      <c r="A101" s="14" t="s">
        <v>113</v>
      </c>
      <c r="B101" s="145" t="s">
        <v>438</v>
      </c>
      <c r="C101" s="308"/>
    </row>
    <row r="102" spans="1:3" ht="12" customHeight="1">
      <c r="A102" s="14" t="s">
        <v>114</v>
      </c>
      <c r="B102" s="143" t="s">
        <v>348</v>
      </c>
      <c r="C102" s="308"/>
    </row>
    <row r="103" spans="1:3" ht="12" customHeight="1">
      <c r="A103" s="14" t="s">
        <v>115</v>
      </c>
      <c r="B103" s="144" t="s">
        <v>349</v>
      </c>
      <c r="C103" s="308"/>
    </row>
    <row r="104" spans="1:3" ht="12" customHeight="1">
      <c r="A104" s="14" t="s">
        <v>116</v>
      </c>
      <c r="B104" s="144" t="s">
        <v>350</v>
      </c>
      <c r="C104" s="308"/>
    </row>
    <row r="105" spans="1:3" ht="12" customHeight="1">
      <c r="A105" s="14" t="s">
        <v>118</v>
      </c>
      <c r="B105" s="143" t="s">
        <v>351</v>
      </c>
      <c r="C105" s="308"/>
    </row>
    <row r="106" spans="1:3" ht="12" customHeight="1">
      <c r="A106" s="14" t="s">
        <v>182</v>
      </c>
      <c r="B106" s="143" t="s">
        <v>352</v>
      </c>
      <c r="C106" s="308"/>
    </row>
    <row r="107" spans="1:3" ht="12" customHeight="1">
      <c r="A107" s="14" t="s">
        <v>346</v>
      </c>
      <c r="B107" s="144" t="s">
        <v>353</v>
      </c>
      <c r="C107" s="308"/>
    </row>
    <row r="108" spans="1:3" ht="12" customHeight="1">
      <c r="A108" s="13" t="s">
        <v>347</v>
      </c>
      <c r="B108" s="145" t="s">
        <v>354</v>
      </c>
      <c r="C108" s="308"/>
    </row>
    <row r="109" spans="1:3" ht="12" customHeight="1">
      <c r="A109" s="14" t="s">
        <v>436</v>
      </c>
      <c r="B109" s="145" t="s">
        <v>355</v>
      </c>
      <c r="C109" s="308"/>
    </row>
    <row r="110" spans="1:3" ht="12" customHeight="1">
      <c r="A110" s="16" t="s">
        <v>437</v>
      </c>
      <c r="B110" s="145" t="s">
        <v>356</v>
      </c>
      <c r="C110" s="308"/>
    </row>
    <row r="111" spans="1:3" ht="12" customHeight="1">
      <c r="A111" s="14" t="s">
        <v>441</v>
      </c>
      <c r="B111" s="11" t="s">
        <v>50</v>
      </c>
      <c r="C111" s="306"/>
    </row>
    <row r="112" spans="1:3" ht="12" customHeight="1">
      <c r="A112" s="14" t="s">
        <v>442</v>
      </c>
      <c r="B112" s="8" t="s">
        <v>444</v>
      </c>
      <c r="C112" s="306"/>
    </row>
    <row r="113" spans="1:3" ht="12" customHeight="1" thickBot="1">
      <c r="A113" s="18" t="s">
        <v>443</v>
      </c>
      <c r="B113" s="500" t="s">
        <v>445</v>
      </c>
      <c r="C113" s="312"/>
    </row>
    <row r="114" spans="1:3" ht="12" customHeight="1" thickBot="1">
      <c r="A114" s="497" t="s">
        <v>20</v>
      </c>
      <c r="B114" s="498" t="s">
        <v>357</v>
      </c>
      <c r="C114" s="499">
        <f>+C115+C117+C119</f>
        <v>0</v>
      </c>
    </row>
    <row r="115" spans="1:3" ht="12" customHeight="1">
      <c r="A115" s="15" t="s">
        <v>104</v>
      </c>
      <c r="B115" s="8" t="s">
        <v>226</v>
      </c>
      <c r="C115" s="307"/>
    </row>
    <row r="116" spans="1:3" ht="12" customHeight="1">
      <c r="A116" s="15" t="s">
        <v>105</v>
      </c>
      <c r="B116" s="12" t="s">
        <v>361</v>
      </c>
      <c r="C116" s="307"/>
    </row>
    <row r="117" spans="1:3" ht="12" customHeight="1">
      <c r="A117" s="15" t="s">
        <v>106</v>
      </c>
      <c r="B117" s="12" t="s">
        <v>183</v>
      </c>
      <c r="C117" s="306"/>
    </row>
    <row r="118" spans="1:3" ht="12" customHeight="1">
      <c r="A118" s="15" t="s">
        <v>107</v>
      </c>
      <c r="B118" s="12" t="s">
        <v>362</v>
      </c>
      <c r="C118" s="272"/>
    </row>
    <row r="119" spans="1:3" ht="12" customHeight="1">
      <c r="A119" s="15" t="s">
        <v>108</v>
      </c>
      <c r="B119" s="301" t="s">
        <v>576</v>
      </c>
      <c r="C119" s="272"/>
    </row>
    <row r="120" spans="1:3" ht="12" customHeight="1">
      <c r="A120" s="15" t="s">
        <v>117</v>
      </c>
      <c r="B120" s="300" t="s">
        <v>426</v>
      </c>
      <c r="C120" s="272"/>
    </row>
    <row r="121" spans="1:3" ht="12" customHeight="1">
      <c r="A121" s="15" t="s">
        <v>119</v>
      </c>
      <c r="B121" s="426" t="s">
        <v>367</v>
      </c>
      <c r="C121" s="272"/>
    </row>
    <row r="122" spans="1:3" ht="15">
      <c r="A122" s="15" t="s">
        <v>184</v>
      </c>
      <c r="B122" s="144" t="s">
        <v>350</v>
      </c>
      <c r="C122" s="272"/>
    </row>
    <row r="123" spans="1:3" ht="12" customHeight="1">
      <c r="A123" s="15" t="s">
        <v>185</v>
      </c>
      <c r="B123" s="144" t="s">
        <v>366</v>
      </c>
      <c r="C123" s="272"/>
    </row>
    <row r="124" spans="1:3" ht="12" customHeight="1">
      <c r="A124" s="15" t="s">
        <v>186</v>
      </c>
      <c r="B124" s="144" t="s">
        <v>365</v>
      </c>
      <c r="C124" s="272"/>
    </row>
    <row r="125" spans="1:3" ht="12" customHeight="1">
      <c r="A125" s="15" t="s">
        <v>358</v>
      </c>
      <c r="B125" s="144" t="s">
        <v>353</v>
      </c>
      <c r="C125" s="272"/>
    </row>
    <row r="126" spans="1:3" ht="12" customHeight="1">
      <c r="A126" s="15" t="s">
        <v>359</v>
      </c>
      <c r="B126" s="144" t="s">
        <v>364</v>
      </c>
      <c r="C126" s="272"/>
    </row>
    <row r="127" spans="1:3" ht="15.75" thickBot="1">
      <c r="A127" s="13" t="s">
        <v>360</v>
      </c>
      <c r="B127" s="144" t="s">
        <v>363</v>
      </c>
      <c r="C127" s="274"/>
    </row>
    <row r="128" spans="1:3" ht="12" customHeight="1" thickBot="1">
      <c r="A128" s="20" t="s">
        <v>21</v>
      </c>
      <c r="B128" s="124" t="s">
        <v>446</v>
      </c>
      <c r="C128" s="304">
        <f>+C93+C114</f>
        <v>135455811</v>
      </c>
    </row>
    <row r="129" spans="1:3" ht="12" customHeight="1" thickBot="1">
      <c r="A129" s="20" t="s">
        <v>22</v>
      </c>
      <c r="B129" s="124" t="s">
        <v>447</v>
      </c>
      <c r="C129" s="304">
        <f>+C130+C131+C132</f>
        <v>0</v>
      </c>
    </row>
    <row r="130" spans="1:3" ht="12" customHeight="1">
      <c r="A130" s="15" t="s">
        <v>265</v>
      </c>
      <c r="B130" s="12" t="s">
        <v>454</v>
      </c>
      <c r="C130" s="272"/>
    </row>
    <row r="131" spans="1:3" ht="12" customHeight="1">
      <c r="A131" s="15" t="s">
        <v>266</v>
      </c>
      <c r="B131" s="12" t="s">
        <v>455</v>
      </c>
      <c r="C131" s="272"/>
    </row>
    <row r="132" spans="1:3" ht="12" customHeight="1" thickBot="1">
      <c r="A132" s="13" t="s">
        <v>267</v>
      </c>
      <c r="B132" s="12" t="s">
        <v>456</v>
      </c>
      <c r="C132" s="272"/>
    </row>
    <row r="133" spans="1:3" ht="12" customHeight="1" thickBot="1">
      <c r="A133" s="20" t="s">
        <v>23</v>
      </c>
      <c r="B133" s="124" t="s">
        <v>448</v>
      </c>
      <c r="C133" s="304">
        <f>SUM(C134:C139)</f>
        <v>0</v>
      </c>
    </row>
    <row r="134" spans="1:3" ht="12" customHeight="1">
      <c r="A134" s="15" t="s">
        <v>91</v>
      </c>
      <c r="B134" s="9" t="s">
        <v>457</v>
      </c>
      <c r="C134" s="272"/>
    </row>
    <row r="135" spans="1:3" ht="12" customHeight="1">
      <c r="A135" s="15" t="s">
        <v>92</v>
      </c>
      <c r="B135" s="9" t="s">
        <v>449</v>
      </c>
      <c r="C135" s="272"/>
    </row>
    <row r="136" spans="1:3" ht="12" customHeight="1">
      <c r="A136" s="15" t="s">
        <v>93</v>
      </c>
      <c r="B136" s="9" t="s">
        <v>450</v>
      </c>
      <c r="C136" s="272"/>
    </row>
    <row r="137" spans="1:3" ht="12" customHeight="1">
      <c r="A137" s="15" t="s">
        <v>171</v>
      </c>
      <c r="B137" s="9" t="s">
        <v>451</v>
      </c>
      <c r="C137" s="272"/>
    </row>
    <row r="138" spans="1:3" ht="12" customHeight="1">
      <c r="A138" s="15" t="s">
        <v>172</v>
      </c>
      <c r="B138" s="9" t="s">
        <v>452</v>
      </c>
      <c r="C138" s="272"/>
    </row>
    <row r="139" spans="1:3" ht="12" customHeight="1" thickBot="1">
      <c r="A139" s="13" t="s">
        <v>173</v>
      </c>
      <c r="B139" s="9" t="s">
        <v>453</v>
      </c>
      <c r="C139" s="272"/>
    </row>
    <row r="140" spans="1:3" ht="12" customHeight="1" thickBot="1">
      <c r="A140" s="20" t="s">
        <v>24</v>
      </c>
      <c r="B140" s="124" t="s">
        <v>461</v>
      </c>
      <c r="C140" s="310">
        <f>+C141+C142+C143+C144</f>
        <v>5486454</v>
      </c>
    </row>
    <row r="141" spans="1:3" ht="12" customHeight="1">
      <c r="A141" s="15" t="s">
        <v>94</v>
      </c>
      <c r="B141" s="9" t="s">
        <v>368</v>
      </c>
      <c r="C141" s="272"/>
    </row>
    <row r="142" spans="1:3" ht="12" customHeight="1">
      <c r="A142" s="15" t="s">
        <v>95</v>
      </c>
      <c r="B142" s="9" t="s">
        <v>369</v>
      </c>
      <c r="C142" s="272">
        <v>5486454</v>
      </c>
    </row>
    <row r="143" spans="1:3" ht="12" customHeight="1">
      <c r="A143" s="15" t="s">
        <v>285</v>
      </c>
      <c r="B143" s="9" t="s">
        <v>462</v>
      </c>
      <c r="C143" s="272"/>
    </row>
    <row r="144" spans="1:3" ht="12" customHeight="1" thickBot="1">
      <c r="A144" s="13" t="s">
        <v>286</v>
      </c>
      <c r="B144" s="7" t="s">
        <v>388</v>
      </c>
      <c r="C144" s="272"/>
    </row>
    <row r="145" spans="1:3" ht="12" customHeight="1" thickBot="1">
      <c r="A145" s="20" t="s">
        <v>25</v>
      </c>
      <c r="B145" s="124" t="s">
        <v>463</v>
      </c>
      <c r="C145" s="313">
        <f>SUM(C146:C150)</f>
        <v>0</v>
      </c>
    </row>
    <row r="146" spans="1:3" ht="12" customHeight="1">
      <c r="A146" s="15" t="s">
        <v>96</v>
      </c>
      <c r="B146" s="9" t="s">
        <v>458</v>
      </c>
      <c r="C146" s="272"/>
    </row>
    <row r="147" spans="1:3" ht="12" customHeight="1">
      <c r="A147" s="15" t="s">
        <v>97</v>
      </c>
      <c r="B147" s="9" t="s">
        <v>465</v>
      </c>
      <c r="C147" s="272"/>
    </row>
    <row r="148" spans="1:3" ht="12" customHeight="1">
      <c r="A148" s="15" t="s">
        <v>297</v>
      </c>
      <c r="B148" s="9" t="s">
        <v>460</v>
      </c>
      <c r="C148" s="272"/>
    </row>
    <row r="149" spans="1:3" ht="12" customHeight="1">
      <c r="A149" s="15" t="s">
        <v>298</v>
      </c>
      <c r="B149" s="9" t="s">
        <v>466</v>
      </c>
      <c r="C149" s="272"/>
    </row>
    <row r="150" spans="1:3" ht="12" customHeight="1" thickBot="1">
      <c r="A150" s="15" t="s">
        <v>464</v>
      </c>
      <c r="B150" s="9" t="s">
        <v>467</v>
      </c>
      <c r="C150" s="272"/>
    </row>
    <row r="151" spans="1:3" ht="12" customHeight="1" thickBot="1">
      <c r="A151" s="20" t="s">
        <v>26</v>
      </c>
      <c r="B151" s="124" t="s">
        <v>468</v>
      </c>
      <c r="C151" s="501"/>
    </row>
    <row r="152" spans="1:3" ht="12" customHeight="1" thickBot="1">
      <c r="A152" s="20" t="s">
        <v>27</v>
      </c>
      <c r="B152" s="124" t="s">
        <v>469</v>
      </c>
      <c r="C152" s="501"/>
    </row>
    <row r="153" spans="1:9" ht="15" customHeight="1" thickBot="1">
      <c r="A153" s="20" t="s">
        <v>28</v>
      </c>
      <c r="B153" s="124" t="s">
        <v>471</v>
      </c>
      <c r="C153" s="440">
        <f>+C129+C133+C140+C145+C151+C152</f>
        <v>5486454</v>
      </c>
      <c r="F153" s="441"/>
      <c r="G153" s="442"/>
      <c r="H153" s="442"/>
      <c r="I153" s="442"/>
    </row>
    <row r="154" spans="1:3" s="429" customFormat="1" ht="12.75" customHeight="1" thickBot="1">
      <c r="A154" s="302" t="s">
        <v>29</v>
      </c>
      <c r="B154" s="393" t="s">
        <v>470</v>
      </c>
      <c r="C154" s="440">
        <f>+C128+C153</f>
        <v>140942265</v>
      </c>
    </row>
    <row r="155" ht="7.5" customHeight="1"/>
    <row r="156" spans="1:3" ht="15">
      <c r="A156" s="620" t="s">
        <v>370</v>
      </c>
      <c r="B156" s="620"/>
      <c r="C156" s="620"/>
    </row>
    <row r="157" spans="1:3" ht="15" customHeight="1" thickBot="1">
      <c r="A157" s="618" t="s">
        <v>150</v>
      </c>
      <c r="B157" s="618"/>
      <c r="C157" s="314" t="str">
        <f>C90</f>
        <v>Forintban!</v>
      </c>
    </row>
    <row r="158" spans="1:4" ht="13.5" customHeight="1" thickBot="1">
      <c r="A158" s="20">
        <v>1</v>
      </c>
      <c r="B158" s="27" t="s">
        <v>472</v>
      </c>
      <c r="C158" s="304">
        <f>+C62-C128</f>
        <v>270228628</v>
      </c>
      <c r="D158" s="443"/>
    </row>
    <row r="159" spans="1:3" ht="27.75" customHeight="1" thickBot="1">
      <c r="A159" s="20" t="s">
        <v>20</v>
      </c>
      <c r="B159" s="27" t="s">
        <v>478</v>
      </c>
      <c r="C159" s="304">
        <f>+C86-C153</f>
        <v>251215416</v>
      </c>
    </row>
  </sheetData>
  <sheetProtection/>
  <mergeCells count="5">
    <mergeCell ref="A1:C1"/>
    <mergeCell ref="A89:C89"/>
    <mergeCell ref="A90:B90"/>
    <mergeCell ref="A156:C156"/>
    <mergeCell ref="A157:B157"/>
  </mergeCells>
  <printOptions horizontalCentered="1"/>
  <pageMargins left="0.7874015748031497" right="0.7874015748031497" top="1.6535433070866143" bottom="0.8661417322834646" header="0.7874015748031497" footer="0.5905511811023623"/>
  <pageSetup fitToHeight="0" fitToWidth="1" horizontalDpi="600" verticalDpi="600" orientation="portrait" paperSize="8" r:id="rId1"/>
  <headerFooter alignWithMargins="0">
    <oddHeader>&amp;C&amp;"Times New Roman CE,Félkövér"&amp;12
Karácsond Községi Önkormányzat
2018. ÉVI KÖLTSÉGVETÉS
KÖTELEZŐ FELADATAINAK MÉRLEGE &amp;R&amp;"Times New Roman CE,Félkövér dőlt"&amp;11 1.2. melléklet a ........./2018. (.......)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B2" sqref="B2"/>
    </sheetView>
  </sheetViews>
  <sheetFormatPr defaultColWidth="9.375" defaultRowHeight="12.75"/>
  <cols>
    <col min="1" max="1" width="5.75390625" style="86" customWidth="1"/>
    <col min="2" max="2" width="54.75390625" style="3" customWidth="1"/>
    <col min="3" max="4" width="17.625" style="3" customWidth="1"/>
    <col min="5" max="16384" width="9.375" style="3" customWidth="1"/>
  </cols>
  <sheetData>
    <row r="1" spans="2:4" ht="31.5" customHeight="1">
      <c r="B1" s="677" t="s">
        <v>7</v>
      </c>
      <c r="C1" s="677"/>
      <c r="D1" s="677"/>
    </row>
    <row r="2" spans="1:4" s="74" customFormat="1" ht="15.75" thickBot="1">
      <c r="A2" s="73"/>
      <c r="B2" s="387"/>
      <c r="D2" s="44">
        <f>'2. sz tájékoztató t'!I2</f>
        <v>0</v>
      </c>
    </row>
    <row r="3" spans="1:4" s="76" customFormat="1" ht="48" customHeight="1" thickBot="1">
      <c r="A3" s="75" t="s">
        <v>17</v>
      </c>
      <c r="B3" s="196" t="s">
        <v>18</v>
      </c>
      <c r="C3" s="196" t="s">
        <v>71</v>
      </c>
      <c r="D3" s="197" t="s">
        <v>72</v>
      </c>
    </row>
    <row r="4" spans="1:4" s="76" customFormat="1" ht="13.5" customHeight="1" thickBot="1">
      <c r="A4" s="35" t="s">
        <v>491</v>
      </c>
      <c r="B4" s="199" t="s">
        <v>492</v>
      </c>
      <c r="C4" s="199" t="s">
        <v>493</v>
      </c>
      <c r="D4" s="200" t="s">
        <v>495</v>
      </c>
    </row>
    <row r="5" spans="1:4" ht="18" customHeight="1">
      <c r="A5" s="134" t="s">
        <v>19</v>
      </c>
      <c r="B5" s="201" t="s">
        <v>163</v>
      </c>
      <c r="C5" s="132"/>
      <c r="D5" s="77"/>
    </row>
    <row r="6" spans="1:4" ht="18" customHeight="1">
      <c r="A6" s="78" t="s">
        <v>20</v>
      </c>
      <c r="B6" s="202" t="s">
        <v>164</v>
      </c>
      <c r="C6" s="133"/>
      <c r="D6" s="80"/>
    </row>
    <row r="7" spans="1:4" ht="18" customHeight="1">
      <c r="A7" s="78" t="s">
        <v>21</v>
      </c>
      <c r="B7" s="202" t="s">
        <v>120</v>
      </c>
      <c r="C7" s="133"/>
      <c r="D7" s="80"/>
    </row>
    <row r="8" spans="1:4" ht="18" customHeight="1">
      <c r="A8" s="78" t="s">
        <v>22</v>
      </c>
      <c r="B8" s="202" t="s">
        <v>121</v>
      </c>
      <c r="C8" s="133"/>
      <c r="D8" s="80"/>
    </row>
    <row r="9" spans="1:4" ht="18" customHeight="1">
      <c r="A9" s="78" t="s">
        <v>23</v>
      </c>
      <c r="B9" s="202" t="s">
        <v>156</v>
      </c>
      <c r="C9" s="133"/>
      <c r="D9" s="80"/>
    </row>
    <row r="10" spans="1:4" ht="18" customHeight="1">
      <c r="A10" s="78" t="s">
        <v>24</v>
      </c>
      <c r="B10" s="202" t="s">
        <v>157</v>
      </c>
      <c r="C10" s="133"/>
      <c r="D10" s="80"/>
    </row>
    <row r="11" spans="1:4" ht="18" customHeight="1">
      <c r="A11" s="78" t="s">
        <v>25</v>
      </c>
      <c r="B11" s="203" t="s">
        <v>158</v>
      </c>
      <c r="C11" s="133"/>
      <c r="D11" s="80"/>
    </row>
    <row r="12" spans="1:4" ht="18" customHeight="1">
      <c r="A12" s="78" t="s">
        <v>27</v>
      </c>
      <c r="B12" s="203" t="s">
        <v>159</v>
      </c>
      <c r="C12" s="133"/>
      <c r="D12" s="80"/>
    </row>
    <row r="13" spans="1:4" ht="18" customHeight="1">
      <c r="A13" s="78" t="s">
        <v>28</v>
      </c>
      <c r="B13" s="203" t="s">
        <v>160</v>
      </c>
      <c r="C13" s="133"/>
      <c r="D13" s="80"/>
    </row>
    <row r="14" spans="1:4" ht="18" customHeight="1">
      <c r="A14" s="78" t="s">
        <v>29</v>
      </c>
      <c r="B14" s="203" t="s">
        <v>161</v>
      </c>
      <c r="C14" s="133"/>
      <c r="D14" s="80"/>
    </row>
    <row r="15" spans="1:4" ht="22.5" customHeight="1">
      <c r="A15" s="78" t="s">
        <v>30</v>
      </c>
      <c r="B15" s="203" t="s">
        <v>162</v>
      </c>
      <c r="C15" s="133"/>
      <c r="D15" s="80"/>
    </row>
    <row r="16" spans="1:4" ht="18" customHeight="1">
      <c r="A16" s="78" t="s">
        <v>31</v>
      </c>
      <c r="B16" s="202" t="s">
        <v>122</v>
      </c>
      <c r="C16" s="133"/>
      <c r="D16" s="80"/>
    </row>
    <row r="17" spans="1:4" ht="18" customHeight="1">
      <c r="A17" s="78" t="s">
        <v>32</v>
      </c>
      <c r="B17" s="202" t="s">
        <v>9</v>
      </c>
      <c r="C17" s="133"/>
      <c r="D17" s="80"/>
    </row>
    <row r="18" spans="1:4" ht="18" customHeight="1">
      <c r="A18" s="78" t="s">
        <v>33</v>
      </c>
      <c r="B18" s="202" t="s">
        <v>8</v>
      </c>
      <c r="C18" s="133"/>
      <c r="D18" s="80"/>
    </row>
    <row r="19" spans="1:4" ht="18" customHeight="1">
      <c r="A19" s="78" t="s">
        <v>34</v>
      </c>
      <c r="B19" s="202" t="s">
        <v>123</v>
      </c>
      <c r="C19" s="133"/>
      <c r="D19" s="80"/>
    </row>
    <row r="20" spans="1:4" ht="18" customHeight="1">
      <c r="A20" s="78" t="s">
        <v>35</v>
      </c>
      <c r="B20" s="202" t="s">
        <v>124</v>
      </c>
      <c r="C20" s="133"/>
      <c r="D20" s="80"/>
    </row>
    <row r="21" spans="1:4" ht="18" customHeight="1">
      <c r="A21" s="78" t="s">
        <v>36</v>
      </c>
      <c r="B21" s="123"/>
      <c r="C21" s="79"/>
      <c r="D21" s="80"/>
    </row>
    <row r="22" spans="1:4" ht="18" customHeight="1">
      <c r="A22" s="78" t="s">
        <v>37</v>
      </c>
      <c r="B22" s="81"/>
      <c r="C22" s="79"/>
      <c r="D22" s="80"/>
    </row>
    <row r="23" spans="1:4" ht="18" customHeight="1">
      <c r="A23" s="78" t="s">
        <v>38</v>
      </c>
      <c r="B23" s="81"/>
      <c r="C23" s="79"/>
      <c r="D23" s="80"/>
    </row>
    <row r="24" spans="1:4" ht="18" customHeight="1">
      <c r="A24" s="78" t="s">
        <v>39</v>
      </c>
      <c r="B24" s="81"/>
      <c r="C24" s="79"/>
      <c r="D24" s="80"/>
    </row>
    <row r="25" spans="1:4" ht="18" customHeight="1">
      <c r="A25" s="78" t="s">
        <v>40</v>
      </c>
      <c r="B25" s="81"/>
      <c r="C25" s="79"/>
      <c r="D25" s="80"/>
    </row>
    <row r="26" spans="1:4" ht="18" customHeight="1">
      <c r="A26" s="78" t="s">
        <v>41</v>
      </c>
      <c r="B26" s="81"/>
      <c r="C26" s="79"/>
      <c r="D26" s="80"/>
    </row>
    <row r="27" spans="1:4" ht="18" customHeight="1">
      <c r="A27" s="78" t="s">
        <v>42</v>
      </c>
      <c r="B27" s="81"/>
      <c r="C27" s="79"/>
      <c r="D27" s="80"/>
    </row>
    <row r="28" spans="1:4" ht="18" customHeight="1">
      <c r="A28" s="78" t="s">
        <v>43</v>
      </c>
      <c r="B28" s="81"/>
      <c r="C28" s="79"/>
      <c r="D28" s="80"/>
    </row>
    <row r="29" spans="1:4" ht="18" customHeight="1" thickBot="1">
      <c r="A29" s="135" t="s">
        <v>44</v>
      </c>
      <c r="B29" s="82"/>
      <c r="C29" s="83"/>
      <c r="D29" s="84"/>
    </row>
    <row r="30" spans="1:4" ht="18" customHeight="1" thickBot="1">
      <c r="A30" s="36" t="s">
        <v>45</v>
      </c>
      <c r="B30" s="207" t="s">
        <v>53</v>
      </c>
      <c r="C30" s="208">
        <f>+C5+C6+C7+C8+C9+C16+C17+C18+C19+C20+C21+C22+C23+C24+C25+C26+C27+C28+C29</f>
        <v>0</v>
      </c>
      <c r="D30" s="209">
        <f>+D5+D6+D7+D8+D9+D16+D17+D18+D19+D20+D21+D22+D23+D24+D25+D26+D27+D28+D29</f>
        <v>0</v>
      </c>
    </row>
    <row r="31" spans="1:4" ht="8.25" customHeight="1">
      <c r="A31" s="85"/>
      <c r="B31" s="676"/>
      <c r="C31" s="676"/>
      <c r="D31" s="676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zoomScale="175" zoomScaleNormal="175" workbookViewId="0" topLeftCell="A1">
      <selection activeCell="B2" sqref="B2"/>
    </sheetView>
  </sheetViews>
  <sheetFormatPr defaultColWidth="9.375" defaultRowHeight="12.75"/>
  <cols>
    <col min="1" max="1" width="4.75390625" style="102" customWidth="1"/>
    <col min="2" max="2" width="31.125" style="115" customWidth="1"/>
    <col min="3" max="4" width="9.00390625" style="115" customWidth="1"/>
    <col min="5" max="5" width="9.50390625" style="115" customWidth="1"/>
    <col min="6" max="6" width="8.75390625" style="115" customWidth="1"/>
    <col min="7" max="7" width="8.625" style="115" customWidth="1"/>
    <col min="8" max="8" width="8.75390625" style="115" customWidth="1"/>
    <col min="9" max="9" width="8.125" style="115" customWidth="1"/>
    <col min="10" max="14" width="9.50390625" style="115" customWidth="1"/>
    <col min="15" max="15" width="12.625" style="102" customWidth="1"/>
    <col min="16" max="16384" width="9.375" style="115" customWidth="1"/>
  </cols>
  <sheetData>
    <row r="1" spans="1:15" ht="31.5" customHeight="1">
      <c r="A1" s="681" t="str">
        <f>+CONCATENATE("Előirányzat-felhasználási terv",CHAR(10),LEFT(ÖSSZEFÜGGÉSEK!A5,4),". évre")</f>
        <v>Előirányzat-felhasználási terv
2018. évre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</row>
    <row r="2" ht="15.75" thickBot="1">
      <c r="O2" s="4">
        <f>'3. sz tájékoztató t.'!D2</f>
        <v>0</v>
      </c>
    </row>
    <row r="3" spans="1:15" s="102" customFormat="1" ht="25.5" customHeight="1" thickBot="1">
      <c r="A3" s="99" t="s">
        <v>17</v>
      </c>
      <c r="B3" s="100" t="s">
        <v>61</v>
      </c>
      <c r="C3" s="100" t="s">
        <v>73</v>
      </c>
      <c r="D3" s="100" t="s">
        <v>74</v>
      </c>
      <c r="E3" s="100" t="s">
        <v>75</v>
      </c>
      <c r="F3" s="100" t="s">
        <v>76</v>
      </c>
      <c r="G3" s="100" t="s">
        <v>77</v>
      </c>
      <c r="H3" s="100" t="s">
        <v>78</v>
      </c>
      <c r="I3" s="100" t="s">
        <v>79</v>
      </c>
      <c r="J3" s="100" t="s">
        <v>80</v>
      </c>
      <c r="K3" s="100" t="s">
        <v>81</v>
      </c>
      <c r="L3" s="100" t="s">
        <v>82</v>
      </c>
      <c r="M3" s="100" t="s">
        <v>83</v>
      </c>
      <c r="N3" s="100" t="s">
        <v>84</v>
      </c>
      <c r="O3" s="101" t="s">
        <v>53</v>
      </c>
    </row>
    <row r="4" spans="1:15" s="104" customFormat="1" ht="15" customHeight="1" thickBot="1">
      <c r="A4" s="103" t="s">
        <v>19</v>
      </c>
      <c r="B4" s="678" t="s">
        <v>56</v>
      </c>
      <c r="C4" s="679"/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79"/>
      <c r="O4" s="680"/>
    </row>
    <row r="5" spans="1:15" s="104" customFormat="1" ht="15">
      <c r="A5" s="105" t="s">
        <v>20</v>
      </c>
      <c r="B5" s="494" t="s">
        <v>371</v>
      </c>
      <c r="C5" s="566">
        <v>12858670</v>
      </c>
      <c r="D5" s="566">
        <v>12858670</v>
      </c>
      <c r="E5" s="566">
        <v>12858670</v>
      </c>
      <c r="F5" s="566">
        <v>12858670</v>
      </c>
      <c r="G5" s="566">
        <v>12858670</v>
      </c>
      <c r="H5" s="566">
        <v>12858670</v>
      </c>
      <c r="I5" s="566">
        <v>12858670</v>
      </c>
      <c r="J5" s="566">
        <v>12858670</v>
      </c>
      <c r="K5" s="566">
        <v>12858671</v>
      </c>
      <c r="L5" s="566">
        <v>12858671</v>
      </c>
      <c r="M5" s="566">
        <v>12858671</v>
      </c>
      <c r="N5" s="566">
        <v>12858671</v>
      </c>
      <c r="O5" s="106">
        <f aca="true" t="shared" si="0" ref="O5:O25">SUM(C5:N5)</f>
        <v>154304044</v>
      </c>
    </row>
    <row r="6" spans="1:15" s="109" customFormat="1" ht="15">
      <c r="A6" s="107" t="s">
        <v>21</v>
      </c>
      <c r="B6" s="295" t="s">
        <v>417</v>
      </c>
      <c r="C6" s="567">
        <v>2828333</v>
      </c>
      <c r="D6" s="567">
        <v>2828333</v>
      </c>
      <c r="E6" s="567">
        <v>2828333</v>
      </c>
      <c r="F6" s="567">
        <v>2828333</v>
      </c>
      <c r="G6" s="567">
        <v>2828333</v>
      </c>
      <c r="H6" s="567">
        <v>2828334</v>
      </c>
      <c r="I6" s="567">
        <v>2828334</v>
      </c>
      <c r="J6" s="567">
        <v>2828334</v>
      </c>
      <c r="K6" s="567">
        <v>2828333</v>
      </c>
      <c r="L6" s="567">
        <v>2828333</v>
      </c>
      <c r="M6" s="567">
        <v>2828333</v>
      </c>
      <c r="N6" s="567">
        <v>2828334</v>
      </c>
      <c r="O6" s="108">
        <f t="shared" si="0"/>
        <v>33940000</v>
      </c>
    </row>
    <row r="7" spans="1:15" s="109" customFormat="1" ht="15">
      <c r="A7" s="107" t="s">
        <v>22</v>
      </c>
      <c r="B7" s="294" t="s">
        <v>418</v>
      </c>
      <c r="C7" s="568"/>
      <c r="D7" s="568"/>
      <c r="E7" s="568"/>
      <c r="F7" s="568"/>
      <c r="G7" s="568">
        <v>10000000</v>
      </c>
      <c r="H7" s="568">
        <v>38902979</v>
      </c>
      <c r="I7" s="568">
        <v>89116021</v>
      </c>
      <c r="J7" s="568">
        <v>3000000</v>
      </c>
      <c r="K7" s="568"/>
      <c r="L7" s="568"/>
      <c r="M7" s="568"/>
      <c r="N7" s="568"/>
      <c r="O7" s="110">
        <f t="shared" si="0"/>
        <v>141019000</v>
      </c>
    </row>
    <row r="8" spans="1:15" s="109" customFormat="1" ht="13.5" customHeight="1">
      <c r="A8" s="107" t="s">
        <v>23</v>
      </c>
      <c r="B8" s="293" t="s">
        <v>170</v>
      </c>
      <c r="C8" s="567">
        <v>500000</v>
      </c>
      <c r="D8" s="567">
        <v>1000000</v>
      </c>
      <c r="E8" s="567">
        <v>6500000</v>
      </c>
      <c r="F8" s="567">
        <v>3000000</v>
      </c>
      <c r="G8" s="567">
        <v>30000000</v>
      </c>
      <c r="H8" s="567">
        <v>2500000</v>
      </c>
      <c r="I8" s="567">
        <v>3000000</v>
      </c>
      <c r="J8" s="567">
        <v>2500000</v>
      </c>
      <c r="K8" s="567">
        <v>5000000</v>
      </c>
      <c r="L8" s="567">
        <v>2700000</v>
      </c>
      <c r="M8" s="567">
        <v>2500000</v>
      </c>
      <c r="N8" s="567">
        <v>5000000</v>
      </c>
      <c r="O8" s="108">
        <f t="shared" si="0"/>
        <v>64200000</v>
      </c>
    </row>
    <row r="9" spans="1:15" s="109" customFormat="1" ht="13.5" customHeight="1">
      <c r="A9" s="107" t="s">
        <v>24</v>
      </c>
      <c r="B9" s="293" t="s">
        <v>419</v>
      </c>
      <c r="C9" s="567">
        <v>100000</v>
      </c>
      <c r="D9" s="567">
        <v>150000</v>
      </c>
      <c r="E9" s="567">
        <v>3400000</v>
      </c>
      <c r="F9" s="567">
        <v>250000</v>
      </c>
      <c r="G9" s="567">
        <v>2000000</v>
      </c>
      <c r="H9" s="567">
        <v>300000</v>
      </c>
      <c r="I9" s="567">
        <v>400000</v>
      </c>
      <c r="J9" s="567">
        <v>300000</v>
      </c>
      <c r="K9" s="567">
        <v>290000</v>
      </c>
      <c r="L9" s="567">
        <v>250000</v>
      </c>
      <c r="M9" s="567">
        <v>250000</v>
      </c>
      <c r="N9" s="567">
        <v>200000</v>
      </c>
      <c r="O9" s="108">
        <f t="shared" si="0"/>
        <v>7890000</v>
      </c>
    </row>
    <row r="10" spans="1:15" s="109" customFormat="1" ht="13.5" customHeight="1">
      <c r="A10" s="107" t="s">
        <v>25</v>
      </c>
      <c r="B10" s="293" t="s">
        <v>10</v>
      </c>
      <c r="C10" s="567"/>
      <c r="D10" s="567"/>
      <c r="E10" s="567"/>
      <c r="F10" s="567"/>
      <c r="G10" s="567"/>
      <c r="H10" s="567"/>
      <c r="I10" s="567"/>
      <c r="J10" s="567"/>
      <c r="K10" s="567"/>
      <c r="L10" s="567"/>
      <c r="M10" s="567"/>
      <c r="N10" s="567"/>
      <c r="O10" s="108">
        <f t="shared" si="0"/>
        <v>0</v>
      </c>
    </row>
    <row r="11" spans="1:15" s="109" customFormat="1" ht="13.5" customHeight="1">
      <c r="A11" s="107" t="s">
        <v>26</v>
      </c>
      <c r="B11" s="293" t="s">
        <v>373</v>
      </c>
      <c r="C11" s="567"/>
      <c r="D11" s="567"/>
      <c r="E11" s="567"/>
      <c r="F11" s="567"/>
      <c r="G11" s="567">
        <v>4331395</v>
      </c>
      <c r="H11" s="567"/>
      <c r="I11" s="567"/>
      <c r="J11" s="567"/>
      <c r="K11" s="567"/>
      <c r="L11" s="567"/>
      <c r="M11" s="567"/>
      <c r="N11" s="567"/>
      <c r="O11" s="108">
        <f t="shared" si="0"/>
        <v>4331395</v>
      </c>
    </row>
    <row r="12" spans="1:15" s="109" customFormat="1" ht="15">
      <c r="A12" s="107" t="s">
        <v>27</v>
      </c>
      <c r="B12" s="295" t="s">
        <v>405</v>
      </c>
      <c r="C12" s="567"/>
      <c r="D12" s="567"/>
      <c r="E12" s="567"/>
      <c r="F12" s="567"/>
      <c r="G12" s="567"/>
      <c r="H12" s="567"/>
      <c r="I12" s="567"/>
      <c r="J12" s="567"/>
      <c r="K12" s="567"/>
      <c r="L12" s="567"/>
      <c r="M12" s="567"/>
      <c r="N12" s="567"/>
      <c r="O12" s="108">
        <f t="shared" si="0"/>
        <v>0</v>
      </c>
    </row>
    <row r="13" spans="1:15" s="109" customFormat="1" ht="13.5" customHeight="1" thickBot="1">
      <c r="A13" s="107" t="s">
        <v>28</v>
      </c>
      <c r="B13" s="293" t="s">
        <v>11</v>
      </c>
      <c r="C13" s="567">
        <v>7571059</v>
      </c>
      <c r="D13" s="567">
        <v>667723</v>
      </c>
      <c r="E13" s="567">
        <v>5607751</v>
      </c>
      <c r="F13" s="567">
        <v>18110882</v>
      </c>
      <c r="G13" s="567">
        <v>47311460</v>
      </c>
      <c r="H13" s="567">
        <v>84450634</v>
      </c>
      <c r="I13" s="567">
        <v>0</v>
      </c>
      <c r="J13" s="567">
        <v>25257703</v>
      </c>
      <c r="K13" s="567">
        <v>42563432</v>
      </c>
      <c r="L13" s="567">
        <v>7732153</v>
      </c>
      <c r="M13" s="567">
        <v>9237267</v>
      </c>
      <c r="N13" s="567">
        <v>8531903</v>
      </c>
      <c r="O13" s="108">
        <f t="shared" si="0"/>
        <v>257041967</v>
      </c>
    </row>
    <row r="14" spans="1:15" s="104" customFormat="1" ht="15.75" customHeight="1" thickBot="1">
      <c r="A14" s="103" t="s">
        <v>29</v>
      </c>
      <c r="B14" s="37" t="s">
        <v>109</v>
      </c>
      <c r="C14" s="569">
        <f aca="true" t="shared" si="1" ref="C14:N14">SUM(C5:C13)</f>
        <v>23858062</v>
      </c>
      <c r="D14" s="569">
        <f t="shared" si="1"/>
        <v>17504726</v>
      </c>
      <c r="E14" s="569">
        <f t="shared" si="1"/>
        <v>31194754</v>
      </c>
      <c r="F14" s="569">
        <f t="shared" si="1"/>
        <v>37047885</v>
      </c>
      <c r="G14" s="569">
        <f t="shared" si="1"/>
        <v>109329858</v>
      </c>
      <c r="H14" s="569">
        <f t="shared" si="1"/>
        <v>141840617</v>
      </c>
      <c r="I14" s="569">
        <f t="shared" si="1"/>
        <v>108203025</v>
      </c>
      <c r="J14" s="569">
        <f t="shared" si="1"/>
        <v>46744707</v>
      </c>
      <c r="K14" s="569">
        <f t="shared" si="1"/>
        <v>63540436</v>
      </c>
      <c r="L14" s="569">
        <f t="shared" si="1"/>
        <v>26369157</v>
      </c>
      <c r="M14" s="569">
        <f t="shared" si="1"/>
        <v>27674271</v>
      </c>
      <c r="N14" s="569">
        <f t="shared" si="1"/>
        <v>29418908</v>
      </c>
      <c r="O14" s="111">
        <f>SUM(C14:N14)</f>
        <v>662726406</v>
      </c>
    </row>
    <row r="15" spans="1:15" s="104" customFormat="1" ht="15" customHeight="1" thickBot="1">
      <c r="A15" s="103" t="s">
        <v>30</v>
      </c>
      <c r="B15" s="678" t="s">
        <v>57</v>
      </c>
      <c r="C15" s="679"/>
      <c r="D15" s="679"/>
      <c r="E15" s="679"/>
      <c r="F15" s="679"/>
      <c r="G15" s="679"/>
      <c r="H15" s="679"/>
      <c r="I15" s="679"/>
      <c r="J15" s="679"/>
      <c r="K15" s="679"/>
      <c r="L15" s="679"/>
      <c r="M15" s="679"/>
      <c r="N15" s="679"/>
      <c r="O15" s="680"/>
    </row>
    <row r="16" spans="1:15" s="109" customFormat="1" ht="13.5" customHeight="1">
      <c r="A16" s="112" t="s">
        <v>31</v>
      </c>
      <c r="B16" s="296" t="s">
        <v>62</v>
      </c>
      <c r="C16" s="568">
        <v>12136871</v>
      </c>
      <c r="D16" s="568">
        <v>12136871</v>
      </c>
      <c r="E16" s="568">
        <v>12136871</v>
      </c>
      <c r="F16" s="568">
        <v>12136871</v>
      </c>
      <c r="G16" s="568">
        <v>12136871</v>
      </c>
      <c r="H16" s="568">
        <v>12136871</v>
      </c>
      <c r="I16" s="568">
        <v>12136872</v>
      </c>
      <c r="J16" s="568">
        <v>12136872</v>
      </c>
      <c r="K16" s="568">
        <v>12136871</v>
      </c>
      <c r="L16" s="568">
        <v>12136871</v>
      </c>
      <c r="M16" s="568">
        <v>12136873</v>
      </c>
      <c r="N16" s="568">
        <v>12136872</v>
      </c>
      <c r="O16" s="110">
        <f t="shared" si="0"/>
        <v>145642457</v>
      </c>
    </row>
    <row r="17" spans="1:15" s="109" customFormat="1" ht="27" customHeight="1">
      <c r="A17" s="107" t="s">
        <v>32</v>
      </c>
      <c r="B17" s="295" t="s">
        <v>179</v>
      </c>
      <c r="C17" s="567">
        <v>2356635</v>
      </c>
      <c r="D17" s="567">
        <v>2356635</v>
      </c>
      <c r="E17" s="567">
        <v>2356635</v>
      </c>
      <c r="F17" s="567">
        <v>2356635</v>
      </c>
      <c r="G17" s="567">
        <v>2356635</v>
      </c>
      <c r="H17" s="567">
        <v>2356635</v>
      </c>
      <c r="I17" s="567">
        <v>2356635</v>
      </c>
      <c r="J17" s="567">
        <v>2356635</v>
      </c>
      <c r="K17" s="567">
        <v>2356636</v>
      </c>
      <c r="L17" s="567">
        <v>2356636</v>
      </c>
      <c r="M17" s="567">
        <v>2356636</v>
      </c>
      <c r="N17" s="567">
        <v>2356636</v>
      </c>
      <c r="O17" s="108">
        <f t="shared" si="0"/>
        <v>28279624</v>
      </c>
    </row>
    <row r="18" spans="1:15" s="109" customFormat="1" ht="13.5" customHeight="1">
      <c r="A18" s="107" t="s">
        <v>33</v>
      </c>
      <c r="B18" s="293" t="s">
        <v>136</v>
      </c>
      <c r="C18" s="567">
        <v>3541102</v>
      </c>
      <c r="D18" s="567">
        <v>2661220</v>
      </c>
      <c r="E18" s="567">
        <v>5751248</v>
      </c>
      <c r="F18" s="567">
        <v>15325989</v>
      </c>
      <c r="G18" s="567">
        <v>8854751</v>
      </c>
      <c r="H18" s="567">
        <v>5325400</v>
      </c>
      <c r="I18" s="567">
        <v>6812100</v>
      </c>
      <c r="J18" s="567">
        <v>4451200</v>
      </c>
      <c r="K18" s="567">
        <v>7651866</v>
      </c>
      <c r="L18" s="567">
        <v>4125650</v>
      </c>
      <c r="M18" s="567">
        <v>4215300</v>
      </c>
      <c r="N18" s="567">
        <v>9825400</v>
      </c>
      <c r="O18" s="108">
        <f t="shared" si="0"/>
        <v>78541226</v>
      </c>
    </row>
    <row r="19" spans="1:15" s="109" customFormat="1" ht="13.5" customHeight="1">
      <c r="A19" s="107" t="s">
        <v>34</v>
      </c>
      <c r="B19" s="293" t="s">
        <v>180</v>
      </c>
      <c r="C19" s="567">
        <v>337000</v>
      </c>
      <c r="D19" s="567">
        <v>350000</v>
      </c>
      <c r="E19" s="567">
        <v>4000000</v>
      </c>
      <c r="F19" s="567">
        <v>610000</v>
      </c>
      <c r="G19" s="567">
        <v>750000</v>
      </c>
      <c r="H19" s="567">
        <v>4000000</v>
      </c>
      <c r="I19" s="567">
        <v>880000</v>
      </c>
      <c r="J19" s="567">
        <v>850000</v>
      </c>
      <c r="K19" s="567">
        <v>4000000</v>
      </c>
      <c r="L19" s="567">
        <v>750000</v>
      </c>
      <c r="M19" s="567">
        <v>810000</v>
      </c>
      <c r="N19" s="567">
        <v>5100000</v>
      </c>
      <c r="O19" s="108">
        <f t="shared" si="0"/>
        <v>22437000</v>
      </c>
    </row>
    <row r="20" spans="1:15" s="109" customFormat="1" ht="13.5" customHeight="1">
      <c r="A20" s="107" t="s">
        <v>35</v>
      </c>
      <c r="B20" s="293" t="s">
        <v>12</v>
      </c>
      <c r="C20" s="567"/>
      <c r="D20" s="567"/>
      <c r="E20" s="567">
        <v>3950000</v>
      </c>
      <c r="F20" s="567">
        <v>2000000</v>
      </c>
      <c r="G20" s="567"/>
      <c r="H20" s="567"/>
      <c r="I20" s="567"/>
      <c r="J20" s="567">
        <v>3950000</v>
      </c>
      <c r="K20" s="567"/>
      <c r="L20" s="567"/>
      <c r="M20" s="567"/>
      <c r="N20" s="567"/>
      <c r="O20" s="108">
        <f t="shared" si="0"/>
        <v>9900000</v>
      </c>
    </row>
    <row r="21" spans="1:15" s="109" customFormat="1" ht="13.5" customHeight="1">
      <c r="A21" s="107" t="s">
        <v>36</v>
      </c>
      <c r="B21" s="293" t="s">
        <v>226</v>
      </c>
      <c r="C21" s="567"/>
      <c r="D21" s="567"/>
      <c r="E21" s="567"/>
      <c r="F21" s="567">
        <v>3618390</v>
      </c>
      <c r="G21" s="567"/>
      <c r="H21" s="567"/>
      <c r="I21" s="567"/>
      <c r="J21" s="567"/>
      <c r="K21" s="567"/>
      <c r="L21" s="567"/>
      <c r="M21" s="567"/>
      <c r="N21" s="567"/>
      <c r="O21" s="108">
        <f t="shared" si="0"/>
        <v>3618390</v>
      </c>
    </row>
    <row r="22" spans="1:15" s="109" customFormat="1" ht="15">
      <c r="A22" s="107" t="s">
        <v>37</v>
      </c>
      <c r="B22" s="295" t="s">
        <v>183</v>
      </c>
      <c r="C22" s="567"/>
      <c r="D22" s="567"/>
      <c r="E22" s="567">
        <v>3000000</v>
      </c>
      <c r="F22" s="567">
        <v>1000000</v>
      </c>
      <c r="G22" s="567">
        <v>85231601</v>
      </c>
      <c r="H22" s="567">
        <v>118021711</v>
      </c>
      <c r="I22" s="567">
        <v>86017418</v>
      </c>
      <c r="J22" s="567">
        <v>23000000</v>
      </c>
      <c r="K22" s="567">
        <v>37395063</v>
      </c>
      <c r="L22" s="567">
        <v>7000000</v>
      </c>
      <c r="M22" s="567">
        <v>8155462</v>
      </c>
      <c r="N22" s="567"/>
      <c r="O22" s="108">
        <f t="shared" si="0"/>
        <v>368821255</v>
      </c>
    </row>
    <row r="23" spans="1:15" s="109" customFormat="1" ht="13.5" customHeight="1">
      <c r="A23" s="107" t="s">
        <v>38</v>
      </c>
      <c r="B23" s="293" t="s">
        <v>228</v>
      </c>
      <c r="C23" s="567"/>
      <c r="D23" s="567"/>
      <c r="E23" s="567"/>
      <c r="F23" s="567"/>
      <c r="G23" s="567"/>
      <c r="H23" s="567"/>
      <c r="I23" s="567"/>
      <c r="J23" s="567"/>
      <c r="K23" s="567"/>
      <c r="L23" s="567"/>
      <c r="M23" s="567"/>
      <c r="N23" s="567"/>
      <c r="O23" s="108">
        <f t="shared" si="0"/>
        <v>0</v>
      </c>
    </row>
    <row r="24" spans="1:15" s="109" customFormat="1" ht="13.5" customHeight="1" thickBot="1">
      <c r="A24" s="107" t="s">
        <v>39</v>
      </c>
      <c r="B24" s="293" t="s">
        <v>13</v>
      </c>
      <c r="C24" s="567">
        <v>5486454</v>
      </c>
      <c r="D24" s="567"/>
      <c r="E24" s="567"/>
      <c r="F24" s="567"/>
      <c r="G24" s="567"/>
      <c r="H24" s="567"/>
      <c r="I24" s="567"/>
      <c r="J24" s="567"/>
      <c r="K24" s="567"/>
      <c r="L24" s="567"/>
      <c r="M24" s="567"/>
      <c r="N24" s="567"/>
      <c r="O24" s="108">
        <f t="shared" si="0"/>
        <v>5486454</v>
      </c>
    </row>
    <row r="25" spans="1:15" s="104" customFormat="1" ht="15.75" customHeight="1" thickBot="1">
      <c r="A25" s="113" t="s">
        <v>40</v>
      </c>
      <c r="B25" s="37" t="s">
        <v>110</v>
      </c>
      <c r="C25" s="569">
        <f aca="true" t="shared" si="2" ref="C25:N25">SUM(C16:C24)</f>
        <v>23858062</v>
      </c>
      <c r="D25" s="569">
        <f t="shared" si="2"/>
        <v>17504726</v>
      </c>
      <c r="E25" s="569">
        <f t="shared" si="2"/>
        <v>31194754</v>
      </c>
      <c r="F25" s="569">
        <f t="shared" si="2"/>
        <v>37047885</v>
      </c>
      <c r="G25" s="569">
        <f t="shared" si="2"/>
        <v>109329858</v>
      </c>
      <c r="H25" s="569">
        <f t="shared" si="2"/>
        <v>141840617</v>
      </c>
      <c r="I25" s="569">
        <f t="shared" si="2"/>
        <v>108203025</v>
      </c>
      <c r="J25" s="569">
        <f t="shared" si="2"/>
        <v>46744707</v>
      </c>
      <c r="K25" s="569">
        <f t="shared" si="2"/>
        <v>63540436</v>
      </c>
      <c r="L25" s="569">
        <f t="shared" si="2"/>
        <v>26369157</v>
      </c>
      <c r="M25" s="569">
        <f t="shared" si="2"/>
        <v>27674271</v>
      </c>
      <c r="N25" s="569">
        <f t="shared" si="2"/>
        <v>29418908</v>
      </c>
      <c r="O25" s="111">
        <f t="shared" si="0"/>
        <v>662726406</v>
      </c>
    </row>
    <row r="26" spans="1:15" ht="15.75" thickBot="1">
      <c r="A26" s="113" t="s">
        <v>41</v>
      </c>
      <c r="B26" s="297" t="s">
        <v>111</v>
      </c>
      <c r="C26" s="570">
        <f aca="true" t="shared" si="3" ref="C26:O26">C14-C25</f>
        <v>0</v>
      </c>
      <c r="D26" s="570">
        <f t="shared" si="3"/>
        <v>0</v>
      </c>
      <c r="E26" s="570">
        <f t="shared" si="3"/>
        <v>0</v>
      </c>
      <c r="F26" s="570">
        <f t="shared" si="3"/>
        <v>0</v>
      </c>
      <c r="G26" s="570">
        <f t="shared" si="3"/>
        <v>0</v>
      </c>
      <c r="H26" s="570">
        <f t="shared" si="3"/>
        <v>0</v>
      </c>
      <c r="I26" s="570">
        <f t="shared" si="3"/>
        <v>0</v>
      </c>
      <c r="J26" s="570">
        <f t="shared" si="3"/>
        <v>0</v>
      </c>
      <c r="K26" s="570">
        <f t="shared" si="3"/>
        <v>0</v>
      </c>
      <c r="L26" s="570">
        <f t="shared" si="3"/>
        <v>0</v>
      </c>
      <c r="M26" s="570">
        <f t="shared" si="3"/>
        <v>0</v>
      </c>
      <c r="N26" s="570">
        <f t="shared" si="3"/>
        <v>0</v>
      </c>
      <c r="O26" s="114">
        <f t="shared" si="3"/>
        <v>0</v>
      </c>
    </row>
    <row r="27" ht="15">
      <c r="A27" s="116"/>
    </row>
    <row r="28" spans="2:15" ht="15">
      <c r="B28" s="117"/>
      <c r="C28" s="118"/>
      <c r="D28" s="118"/>
      <c r="O28" s="115"/>
    </row>
    <row r="29" ht="15">
      <c r="O29" s="115"/>
    </row>
    <row r="30" ht="15">
      <c r="O30" s="115"/>
    </row>
    <row r="31" ht="15">
      <c r="O31" s="115"/>
    </row>
    <row r="32" ht="15">
      <c r="O32" s="115"/>
    </row>
    <row r="33" ht="15">
      <c r="O33" s="115"/>
    </row>
    <row r="34" ht="15">
      <c r="O34" s="115"/>
    </row>
    <row r="35" ht="15">
      <c r="O35" s="115"/>
    </row>
    <row r="36" ht="15">
      <c r="O36" s="115"/>
    </row>
    <row r="37" ht="15">
      <c r="O37" s="115"/>
    </row>
    <row r="38" ht="15">
      <c r="O38" s="115"/>
    </row>
    <row r="39" ht="15">
      <c r="O39" s="115"/>
    </row>
    <row r="40" ht="15">
      <c r="O40" s="115"/>
    </row>
    <row r="41" ht="15">
      <c r="O41" s="115"/>
    </row>
    <row r="42" ht="15">
      <c r="O42" s="115"/>
    </row>
    <row r="43" ht="15">
      <c r="O43" s="115"/>
    </row>
    <row r="44" ht="15">
      <c r="O44" s="115"/>
    </row>
    <row r="45" ht="15">
      <c r="O45" s="115"/>
    </row>
    <row r="46" ht="15">
      <c r="O46" s="115"/>
    </row>
    <row r="47" ht="15">
      <c r="O47" s="115"/>
    </row>
    <row r="48" ht="15">
      <c r="O48" s="115"/>
    </row>
    <row r="49" ht="15">
      <c r="O49" s="115"/>
    </row>
    <row r="50" ht="15">
      <c r="O50" s="115"/>
    </row>
    <row r="51" ht="15">
      <c r="O51" s="115"/>
    </row>
    <row r="52" ht="15">
      <c r="O52" s="115"/>
    </row>
    <row r="53" ht="15">
      <c r="O53" s="115"/>
    </row>
    <row r="54" ht="15">
      <c r="O54" s="115"/>
    </row>
    <row r="55" ht="15">
      <c r="O55" s="115"/>
    </row>
    <row r="56" ht="15">
      <c r="O56" s="115"/>
    </row>
    <row r="57" ht="15">
      <c r="O57" s="115"/>
    </row>
    <row r="58" ht="15">
      <c r="O58" s="115"/>
    </row>
    <row r="59" ht="15">
      <c r="O59" s="115"/>
    </row>
    <row r="60" ht="15">
      <c r="O60" s="115"/>
    </row>
    <row r="61" ht="15">
      <c r="O61" s="115"/>
    </row>
    <row r="62" ht="15">
      <c r="O62" s="115"/>
    </row>
    <row r="63" ht="15">
      <c r="O63" s="115"/>
    </row>
    <row r="64" ht="15">
      <c r="O64" s="115"/>
    </row>
    <row r="65" ht="15">
      <c r="O65" s="115"/>
    </row>
    <row r="66" ht="15">
      <c r="O66" s="115"/>
    </row>
    <row r="67" ht="15">
      <c r="O67" s="115"/>
    </row>
    <row r="68" ht="15">
      <c r="O68" s="115"/>
    </row>
    <row r="69" ht="15">
      <c r="O69" s="115"/>
    </row>
    <row r="70" ht="15">
      <c r="O70" s="115"/>
    </row>
    <row r="71" ht="15">
      <c r="O71" s="115"/>
    </row>
    <row r="72" ht="15">
      <c r="O72" s="115"/>
    </row>
    <row r="73" ht="15">
      <c r="O73" s="115"/>
    </row>
    <row r="74" ht="15">
      <c r="O74" s="115"/>
    </row>
    <row r="75" ht="15">
      <c r="O75" s="115"/>
    </row>
    <row r="76" ht="15">
      <c r="O76" s="115"/>
    </row>
    <row r="77" ht="15">
      <c r="O77" s="115"/>
    </row>
    <row r="78" ht="15">
      <c r="O78" s="115"/>
    </row>
    <row r="79" ht="15">
      <c r="O79" s="115"/>
    </row>
    <row r="80" ht="15">
      <c r="O80" s="115"/>
    </row>
    <row r="81" ht="15">
      <c r="O81" s="115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20"/>
  <sheetViews>
    <sheetView workbookViewId="0" topLeftCell="A1">
      <selection activeCell="B2" sqref="B2"/>
    </sheetView>
  </sheetViews>
  <sheetFormatPr defaultColWidth="9.375" defaultRowHeight="12.75"/>
  <cols>
    <col min="1" max="1" width="88.625" style="592" customWidth="1"/>
    <col min="2" max="2" width="27.75390625" style="592" customWidth="1"/>
    <col min="3" max="3" width="3.50390625" style="592" customWidth="1"/>
    <col min="4" max="16384" width="9.375" style="592" customWidth="1"/>
  </cols>
  <sheetData>
    <row r="1" spans="1:4" ht="47.25" customHeight="1">
      <c r="A1" s="683" t="str">
        <f>+CONCATENATE("A ",LEFT(ÖSSZEFÜGGÉSEK!A5,4),". évi általános működés és ágazati feladatok támogatásának alakulása jogcímenként")</f>
        <v>A 2018. évi általános működés és ágazati feladatok támogatásának alakulása jogcímenként</v>
      </c>
      <c r="B1" s="683"/>
      <c r="D1" s="607"/>
    </row>
    <row r="2" spans="1:2" ht="18" customHeight="1" thickBot="1">
      <c r="A2" s="389"/>
      <c r="B2" s="593" t="s">
        <v>14</v>
      </c>
    </row>
    <row r="3" spans="1:2" s="596" customFormat="1" ht="31.5" customHeight="1" thickBot="1">
      <c r="A3" s="594" t="s">
        <v>52</v>
      </c>
      <c r="B3" s="595" t="str">
        <f>+CONCATENATE(LEFT(ÖSSZEFÜGGÉSEK!A5,4),". évi támogatás összesen")</f>
        <v>2018. évi támogatás összesen</v>
      </c>
    </row>
    <row r="4" spans="1:2" s="599" customFormat="1" ht="15.75" thickBot="1">
      <c r="A4" s="597" t="s">
        <v>491</v>
      </c>
      <c r="B4" s="598" t="s">
        <v>492</v>
      </c>
    </row>
    <row r="5" spans="1:2" ht="15">
      <c r="A5" s="600" t="s">
        <v>598</v>
      </c>
      <c r="B5" s="601">
        <v>37418600</v>
      </c>
    </row>
    <row r="6" spans="1:2" ht="12.75" customHeight="1">
      <c r="A6" s="602" t="s">
        <v>658</v>
      </c>
      <c r="B6" s="601">
        <v>6843870</v>
      </c>
    </row>
    <row r="7" spans="1:2" ht="15">
      <c r="A7" s="602" t="s">
        <v>599</v>
      </c>
      <c r="B7" s="601">
        <v>8256000</v>
      </c>
    </row>
    <row r="8" spans="1:2" ht="15">
      <c r="A8" s="602" t="s">
        <v>600</v>
      </c>
      <c r="B8" s="601">
        <v>100000</v>
      </c>
    </row>
    <row r="9" spans="1:2" ht="15">
      <c r="A9" s="602" t="s">
        <v>601</v>
      </c>
      <c r="B9" s="601">
        <v>5600090</v>
      </c>
    </row>
    <row r="10" spans="1:2" ht="15">
      <c r="A10" s="602" t="s">
        <v>602</v>
      </c>
      <c r="B10" s="601">
        <v>58650</v>
      </c>
    </row>
    <row r="11" spans="1:2" ht="15">
      <c r="A11" s="602" t="s">
        <v>603</v>
      </c>
      <c r="B11" s="601">
        <v>8259300</v>
      </c>
    </row>
    <row r="12" spans="1:2" ht="15">
      <c r="A12" s="602" t="s">
        <v>604</v>
      </c>
      <c r="B12" s="601">
        <v>1041000</v>
      </c>
    </row>
    <row r="13" spans="1:3" ht="15">
      <c r="A13" s="602" t="s">
        <v>605</v>
      </c>
      <c r="B13" s="601">
        <v>49824100</v>
      </c>
      <c r="C13" s="684" t="s">
        <v>527</v>
      </c>
    </row>
    <row r="14" spans="1:3" ht="15">
      <c r="A14" s="602" t="s">
        <v>606</v>
      </c>
      <c r="B14" s="601">
        <v>20437000</v>
      </c>
      <c r="C14" s="684"/>
    </row>
    <row r="15" spans="1:3" ht="15">
      <c r="A15" s="602" t="s">
        <v>607</v>
      </c>
      <c r="B15" s="601">
        <v>12764044</v>
      </c>
      <c r="C15" s="684"/>
    </row>
    <row r="16" spans="1:3" ht="15">
      <c r="A16" s="602" t="s">
        <v>608</v>
      </c>
      <c r="B16" s="601">
        <v>3701390</v>
      </c>
      <c r="C16" s="684"/>
    </row>
    <row r="17" spans="1:3" ht="15">
      <c r="A17" s="602"/>
      <c r="B17" s="601"/>
      <c r="C17" s="684"/>
    </row>
    <row r="18" spans="1:3" ht="15">
      <c r="A18" s="602"/>
      <c r="B18" s="601"/>
      <c r="C18" s="684"/>
    </row>
    <row r="19" spans="1:3" ht="15.75" thickBot="1">
      <c r="A19" s="603"/>
      <c r="B19" s="601"/>
      <c r="C19" s="684"/>
    </row>
    <row r="20" spans="1:3" s="606" customFormat="1" ht="19.5" customHeight="1" thickBot="1">
      <c r="A20" s="604" t="s">
        <v>53</v>
      </c>
      <c r="B20" s="605">
        <f>SUM(B5:B19)</f>
        <v>154304044</v>
      </c>
      <c r="C20" s="684"/>
    </row>
  </sheetData>
  <sheetProtection/>
  <mergeCells count="2">
    <mergeCell ref="A1:B1"/>
    <mergeCell ref="C13:C20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E37"/>
  <sheetViews>
    <sheetView tabSelected="1" zoomScale="145" zoomScaleNormal="145" workbookViewId="0" topLeftCell="A1">
      <selection activeCell="B2" sqref="B2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75390625" style="0" customWidth="1"/>
  </cols>
  <sheetData>
    <row r="1" spans="1:4" ht="45" customHeight="1">
      <c r="A1" s="688" t="str">
        <f>+CONCATENATE("K I M U T A T Á S",CHAR(10),"a ",LEFT(ÖSSZEFÜGGÉSEK!A5,4),". évben céljelleggel juttatott támogatásokról")</f>
        <v>K I M U T A T Á S
a 2018. évben céljelleggel juttatott támogatásokról</v>
      </c>
      <c r="B1" s="688"/>
      <c r="C1" s="688"/>
      <c r="D1" s="688"/>
    </row>
    <row r="2" spans="1:4" ht="17.25" customHeight="1">
      <c r="A2" s="388"/>
      <c r="B2" s="690" t="s">
        <v>691</v>
      </c>
      <c r="C2" s="388"/>
      <c r="D2" s="388"/>
    </row>
    <row r="3" spans="1:4" ht="13.5" thickBot="1">
      <c r="A3" s="210"/>
      <c r="B3" s="210"/>
      <c r="C3" s="685" t="s">
        <v>14</v>
      </c>
      <c r="D3" s="685"/>
    </row>
    <row r="4" spans="1:4" ht="42.75" customHeight="1" thickBot="1">
      <c r="A4" s="390" t="s">
        <v>69</v>
      </c>
      <c r="B4" s="391" t="s">
        <v>125</v>
      </c>
      <c r="C4" s="391" t="s">
        <v>126</v>
      </c>
      <c r="D4" s="392" t="s">
        <v>15</v>
      </c>
    </row>
    <row r="5" spans="1:4" ht="15.75" customHeight="1">
      <c r="A5" s="211">
        <v>1</v>
      </c>
      <c r="B5" s="29" t="s">
        <v>641</v>
      </c>
      <c r="C5" s="29" t="s">
        <v>668</v>
      </c>
      <c r="D5" s="571">
        <v>1330000</v>
      </c>
    </row>
    <row r="6" spans="1:4" ht="15.75" customHeight="1">
      <c r="A6" s="212">
        <v>2</v>
      </c>
      <c r="B6" s="30" t="s">
        <v>642</v>
      </c>
      <c r="C6" s="30" t="s">
        <v>668</v>
      </c>
      <c r="D6" s="572">
        <v>525644</v>
      </c>
    </row>
    <row r="7" spans="1:4" ht="15.75" customHeight="1">
      <c r="A7" s="212">
        <v>3</v>
      </c>
      <c r="B7" s="30" t="s">
        <v>643</v>
      </c>
      <c r="C7" s="30" t="s">
        <v>665</v>
      </c>
      <c r="D7" s="572">
        <v>30000</v>
      </c>
    </row>
    <row r="8" spans="1:4" ht="15.75" customHeight="1">
      <c r="A8" s="212">
        <v>4</v>
      </c>
      <c r="B8" s="30" t="s">
        <v>644</v>
      </c>
      <c r="C8" s="30" t="s">
        <v>665</v>
      </c>
      <c r="D8" s="572">
        <v>30000</v>
      </c>
    </row>
    <row r="9" spans="1:4" ht="15.75" customHeight="1">
      <c r="A9" s="212">
        <v>5</v>
      </c>
      <c r="B9" s="30" t="s">
        <v>659</v>
      </c>
      <c r="C9" s="30" t="s">
        <v>665</v>
      </c>
      <c r="D9" s="572">
        <v>75000</v>
      </c>
    </row>
    <row r="10" spans="1:4" ht="15.75" customHeight="1">
      <c r="A10" s="212">
        <v>6</v>
      </c>
      <c r="B10" s="30" t="s">
        <v>645</v>
      </c>
      <c r="C10" s="30" t="s">
        <v>666</v>
      </c>
      <c r="D10" s="572">
        <v>500000</v>
      </c>
    </row>
    <row r="11" spans="1:4" ht="15.75" customHeight="1">
      <c r="A11" s="212">
        <v>7</v>
      </c>
      <c r="B11" s="30" t="s">
        <v>662</v>
      </c>
      <c r="C11" s="30" t="s">
        <v>666</v>
      </c>
      <c r="D11" s="572">
        <v>275000</v>
      </c>
    </row>
    <row r="12" spans="1:4" ht="15.75" customHeight="1">
      <c r="A12" s="212">
        <v>8</v>
      </c>
      <c r="B12" s="30" t="s">
        <v>646</v>
      </c>
      <c r="C12" s="30" t="s">
        <v>666</v>
      </c>
      <c r="D12" s="572">
        <v>200000</v>
      </c>
    </row>
    <row r="13" spans="1:4" ht="15.75" customHeight="1">
      <c r="A13" s="212">
        <v>9</v>
      </c>
      <c r="B13" s="30" t="s">
        <v>647</v>
      </c>
      <c r="C13" s="30" t="s">
        <v>666</v>
      </c>
      <c r="D13" s="572">
        <v>450000</v>
      </c>
    </row>
    <row r="14" spans="1:4" ht="15.75" customHeight="1">
      <c r="A14" s="212">
        <v>10</v>
      </c>
      <c r="B14" s="30" t="s">
        <v>648</v>
      </c>
      <c r="C14" s="30" t="s">
        <v>666</v>
      </c>
      <c r="D14" s="572">
        <v>425000</v>
      </c>
    </row>
    <row r="15" spans="1:4" ht="15.75" customHeight="1">
      <c r="A15" s="212">
        <v>11</v>
      </c>
      <c r="B15" s="30" t="s">
        <v>650</v>
      </c>
      <c r="C15" s="30" t="s">
        <v>666</v>
      </c>
      <c r="D15" s="572">
        <v>200000</v>
      </c>
    </row>
    <row r="16" spans="1:4" ht="15.75" customHeight="1">
      <c r="A16" s="212">
        <v>12</v>
      </c>
      <c r="B16" s="30" t="s">
        <v>651</v>
      </c>
      <c r="C16" s="30" t="s">
        <v>666</v>
      </c>
      <c r="D16" s="572">
        <v>100000</v>
      </c>
    </row>
    <row r="17" spans="1:4" ht="15.75" customHeight="1">
      <c r="A17" s="212">
        <v>13</v>
      </c>
      <c r="B17" s="30" t="s">
        <v>652</v>
      </c>
      <c r="C17" s="30" t="s">
        <v>666</v>
      </c>
      <c r="D17" s="572">
        <v>150000</v>
      </c>
    </row>
    <row r="18" spans="1:4" ht="15.75" customHeight="1">
      <c r="A18" s="212">
        <v>14</v>
      </c>
      <c r="B18" s="30" t="s">
        <v>663</v>
      </c>
      <c r="C18" s="30" t="s">
        <v>666</v>
      </c>
      <c r="D18" s="572">
        <v>100000</v>
      </c>
    </row>
    <row r="19" spans="1:4" ht="15.75" customHeight="1">
      <c r="A19" s="212">
        <v>15</v>
      </c>
      <c r="B19" s="30" t="s">
        <v>660</v>
      </c>
      <c r="C19" s="30" t="s">
        <v>666</v>
      </c>
      <c r="D19" s="572">
        <v>30000</v>
      </c>
    </row>
    <row r="20" spans="1:4" ht="15.75" customHeight="1">
      <c r="A20" s="212">
        <v>16</v>
      </c>
      <c r="B20" s="30" t="s">
        <v>664</v>
      </c>
      <c r="C20" s="30" t="s">
        <v>666</v>
      </c>
      <c r="D20" s="572">
        <v>30000</v>
      </c>
    </row>
    <row r="21" spans="1:4" ht="15.75" customHeight="1">
      <c r="A21" s="212">
        <v>17</v>
      </c>
      <c r="B21" s="30" t="s">
        <v>649</v>
      </c>
      <c r="C21" s="30" t="s">
        <v>666</v>
      </c>
      <c r="D21" s="572">
        <v>15000</v>
      </c>
    </row>
    <row r="22" spans="1:4" ht="15.75" customHeight="1">
      <c r="A22" s="212">
        <v>18</v>
      </c>
      <c r="B22" s="30" t="s">
        <v>661</v>
      </c>
      <c r="C22" s="30" t="s">
        <v>667</v>
      </c>
      <c r="D22" s="572">
        <v>3200000</v>
      </c>
    </row>
    <row r="23" spans="1:4" ht="15.75" customHeight="1">
      <c r="A23" s="212">
        <v>19</v>
      </c>
      <c r="B23" s="30"/>
      <c r="C23" s="30"/>
      <c r="D23" s="572"/>
    </row>
    <row r="24" spans="1:4" ht="15.75" customHeight="1">
      <c r="A24" s="212">
        <v>20</v>
      </c>
      <c r="B24" s="30"/>
      <c r="C24" s="30"/>
      <c r="D24" s="572"/>
    </row>
    <row r="25" spans="1:4" ht="15.75" customHeight="1">
      <c r="A25" s="212">
        <v>21</v>
      </c>
      <c r="B25" s="30"/>
      <c r="C25" s="30"/>
      <c r="D25" s="572"/>
    </row>
    <row r="26" spans="1:4" ht="15.75" customHeight="1">
      <c r="A26" s="212">
        <v>22</v>
      </c>
      <c r="B26" s="30"/>
      <c r="C26" s="30"/>
      <c r="D26" s="572"/>
    </row>
    <row r="27" spans="1:4" ht="15.75" customHeight="1">
      <c r="A27" s="212">
        <v>23</v>
      </c>
      <c r="B27" s="30"/>
      <c r="C27" s="30"/>
      <c r="D27" s="572"/>
    </row>
    <row r="28" spans="1:4" ht="15.75" customHeight="1">
      <c r="A28" s="212">
        <v>24</v>
      </c>
      <c r="B28" s="30"/>
      <c r="C28" s="30"/>
      <c r="D28" s="572"/>
    </row>
    <row r="29" spans="1:4" ht="15.75" customHeight="1">
      <c r="A29" s="212">
        <v>25</v>
      </c>
      <c r="B29" s="30"/>
      <c r="C29" s="30"/>
      <c r="D29" s="572"/>
    </row>
    <row r="30" spans="1:4" ht="15.75" customHeight="1">
      <c r="A30" s="212">
        <v>26</v>
      </c>
      <c r="B30" s="30"/>
      <c r="C30" s="30"/>
      <c r="D30" s="572"/>
    </row>
    <row r="31" spans="1:4" ht="15.75" customHeight="1">
      <c r="A31" s="212">
        <v>27</v>
      </c>
      <c r="B31" s="30"/>
      <c r="C31" s="30"/>
      <c r="D31" s="572"/>
    </row>
    <row r="32" spans="1:4" ht="15.75" customHeight="1">
      <c r="A32" s="212">
        <v>28</v>
      </c>
      <c r="B32" s="30"/>
      <c r="C32" s="30"/>
      <c r="D32" s="573"/>
    </row>
    <row r="33" spans="1:4" ht="15.75" customHeight="1">
      <c r="A33" s="212">
        <v>29</v>
      </c>
      <c r="B33" s="30"/>
      <c r="C33" s="30"/>
      <c r="D33" s="573"/>
    </row>
    <row r="34" spans="1:4" ht="15.75" customHeight="1">
      <c r="A34" s="212">
        <v>30</v>
      </c>
      <c r="B34" s="30"/>
      <c r="C34" s="30"/>
      <c r="D34" s="573"/>
    </row>
    <row r="35" spans="1:4" ht="15.75" customHeight="1" thickBot="1">
      <c r="A35" s="213">
        <v>31</v>
      </c>
      <c r="B35" s="31"/>
      <c r="C35" s="31"/>
      <c r="D35" s="574"/>
    </row>
    <row r="36" spans="1:5" ht="15.75" customHeight="1" thickBot="1">
      <c r="A36" s="686" t="s">
        <v>53</v>
      </c>
      <c r="B36" s="687"/>
      <c r="C36" s="214"/>
      <c r="D36" s="575">
        <f>SUM(D5:D31)</f>
        <v>7665644</v>
      </c>
      <c r="E36">
        <v>7900000</v>
      </c>
    </row>
    <row r="37" ht="12.75">
      <c r="A37" t="s">
        <v>198</v>
      </c>
    </row>
  </sheetData>
  <sheetProtection/>
  <mergeCells count="3">
    <mergeCell ref="C3:D3"/>
    <mergeCell ref="A36:B36"/>
    <mergeCell ref="A1:D1"/>
  </mergeCells>
  <conditionalFormatting sqref="D36">
    <cfRule type="cellIs" priority="1" dxfId="4" operator="equal" stopIfTrue="1">
      <formula>0</formula>
    </cfRule>
  </conditionalFormatting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8. melléklet a ..../2018.(....)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 topLeftCell="A1">
      <selection activeCell="B2" sqref="B2"/>
    </sheetView>
  </sheetViews>
  <sheetFormatPr defaultColWidth="9.375" defaultRowHeight="12.75"/>
  <cols>
    <col min="1" max="1" width="9.00390625" style="394" customWidth="1"/>
    <col min="2" max="2" width="66.375" style="394" bestFit="1" customWidth="1"/>
    <col min="3" max="3" width="15.50390625" style="395" customWidth="1"/>
    <col min="4" max="5" width="15.50390625" style="394" customWidth="1"/>
    <col min="6" max="6" width="9.00390625" style="427" customWidth="1"/>
    <col min="7" max="16384" width="9.375" style="427" customWidth="1"/>
  </cols>
  <sheetData>
    <row r="1" spans="1:5" ht="15.75" customHeight="1">
      <c r="A1" s="617" t="s">
        <v>16</v>
      </c>
      <c r="B1" s="617"/>
      <c r="C1" s="617"/>
      <c r="D1" s="617"/>
      <c r="E1" s="617"/>
    </row>
    <row r="2" spans="1:5" ht="15.75" customHeight="1" thickBot="1">
      <c r="A2" s="618" t="s">
        <v>148</v>
      </c>
      <c r="B2" s="618"/>
      <c r="D2" s="141"/>
      <c r="E2" s="314">
        <f>'4.sz tájékoztató t.'!O2</f>
        <v>0</v>
      </c>
    </row>
    <row r="3" spans="1:5" ht="37.5" customHeight="1" thickBot="1">
      <c r="A3" s="23" t="s">
        <v>69</v>
      </c>
      <c r="B3" s="24" t="s">
        <v>18</v>
      </c>
      <c r="C3" s="24" t="str">
        <f>+CONCATENATE(LEFT(ÖSSZEFÜGGÉSEK!A5,4)+1,". évi")</f>
        <v>2019. évi</v>
      </c>
      <c r="D3" s="419" t="str">
        <f>+CONCATENATE(LEFT(ÖSSZEFÜGGÉSEK!A5,4)+2,". évi")</f>
        <v>2020. évi</v>
      </c>
      <c r="E3" s="161" t="str">
        <f>+CONCATENATE(LEFT(ÖSSZEFÜGGÉSEK!A5,4)+3,". évi")</f>
        <v>2021. évi</v>
      </c>
    </row>
    <row r="4" spans="1:5" s="428" customFormat="1" ht="12" customHeight="1" thickBot="1">
      <c r="A4" s="32" t="s">
        <v>491</v>
      </c>
      <c r="B4" s="33" t="s">
        <v>492</v>
      </c>
      <c r="C4" s="33" t="s">
        <v>493</v>
      </c>
      <c r="D4" s="33" t="s">
        <v>495</v>
      </c>
      <c r="E4" s="462" t="s">
        <v>494</v>
      </c>
    </row>
    <row r="5" spans="1:5" s="429" customFormat="1" ht="12" customHeight="1" thickBot="1">
      <c r="A5" s="20" t="s">
        <v>19</v>
      </c>
      <c r="B5" s="21" t="s">
        <v>531</v>
      </c>
      <c r="C5" s="479">
        <v>153000000</v>
      </c>
      <c r="D5" s="479">
        <v>133000000</v>
      </c>
      <c r="E5" s="480">
        <v>134000000</v>
      </c>
    </row>
    <row r="6" spans="1:5" s="429" customFormat="1" ht="12" customHeight="1" thickBot="1">
      <c r="A6" s="20" t="s">
        <v>20</v>
      </c>
      <c r="B6" s="299" t="s">
        <v>372</v>
      </c>
      <c r="C6" s="479">
        <v>21000000</v>
      </c>
      <c r="D6" s="479">
        <v>21500000</v>
      </c>
      <c r="E6" s="480">
        <v>23000000</v>
      </c>
    </row>
    <row r="7" spans="1:5" s="429" customFormat="1" ht="12" customHeight="1" thickBot="1">
      <c r="A7" s="20" t="s">
        <v>21</v>
      </c>
      <c r="B7" s="21" t="s">
        <v>380</v>
      </c>
      <c r="C7" s="479"/>
      <c r="D7" s="479"/>
      <c r="E7" s="480"/>
    </row>
    <row r="8" spans="1:5" s="429" customFormat="1" ht="12" customHeight="1" thickBot="1">
      <c r="A8" s="20" t="s">
        <v>169</v>
      </c>
      <c r="B8" s="21" t="s">
        <v>264</v>
      </c>
      <c r="C8" s="418">
        <f>SUM(C9:C15)</f>
        <v>57300000</v>
      </c>
      <c r="D8" s="418">
        <f>SUM(D9:D15)</f>
        <v>54300000</v>
      </c>
      <c r="E8" s="461">
        <f>SUM(E9:E15)</f>
        <v>50600000</v>
      </c>
    </row>
    <row r="9" spans="1:5" s="429" customFormat="1" ht="12" customHeight="1">
      <c r="A9" s="15" t="s">
        <v>265</v>
      </c>
      <c r="B9" s="430" t="s">
        <v>596</v>
      </c>
      <c r="C9" s="413">
        <v>5300000</v>
      </c>
      <c r="D9" s="413">
        <v>5200000</v>
      </c>
      <c r="E9" s="273">
        <v>5000000</v>
      </c>
    </row>
    <row r="10" spans="1:5" s="429" customFormat="1" ht="12" customHeight="1">
      <c r="A10" s="14" t="s">
        <v>266</v>
      </c>
      <c r="B10" s="431" t="s">
        <v>556</v>
      </c>
      <c r="C10" s="412"/>
      <c r="D10" s="412"/>
      <c r="E10" s="272"/>
    </row>
    <row r="11" spans="1:5" s="429" customFormat="1" ht="12" customHeight="1">
      <c r="A11" s="14" t="s">
        <v>267</v>
      </c>
      <c r="B11" s="431" t="s">
        <v>557</v>
      </c>
      <c r="C11" s="412">
        <v>47000000</v>
      </c>
      <c r="D11" s="412">
        <v>43000000</v>
      </c>
      <c r="E11" s="272">
        <v>41000000</v>
      </c>
    </row>
    <row r="12" spans="1:5" s="429" customFormat="1" ht="12" customHeight="1">
      <c r="A12" s="14" t="s">
        <v>268</v>
      </c>
      <c r="B12" s="431" t="s">
        <v>558</v>
      </c>
      <c r="C12" s="412">
        <v>200000</v>
      </c>
      <c r="D12" s="412">
        <v>1500000</v>
      </c>
      <c r="E12" s="272">
        <v>100000</v>
      </c>
    </row>
    <row r="13" spans="1:5" s="429" customFormat="1" ht="12" customHeight="1">
      <c r="A13" s="14" t="s">
        <v>552</v>
      </c>
      <c r="B13" s="431" t="s">
        <v>269</v>
      </c>
      <c r="C13" s="412">
        <v>4600000</v>
      </c>
      <c r="D13" s="412">
        <v>4500000</v>
      </c>
      <c r="E13" s="272">
        <v>4400000</v>
      </c>
    </row>
    <row r="14" spans="1:5" s="429" customFormat="1" ht="12" customHeight="1">
      <c r="A14" s="14" t="s">
        <v>553</v>
      </c>
      <c r="B14" s="431" t="s">
        <v>270</v>
      </c>
      <c r="C14" s="412"/>
      <c r="D14" s="412"/>
      <c r="E14" s="272"/>
    </row>
    <row r="15" spans="1:5" s="429" customFormat="1" ht="12" customHeight="1" thickBot="1">
      <c r="A15" s="16" t="s">
        <v>554</v>
      </c>
      <c r="B15" s="432" t="s">
        <v>271</v>
      </c>
      <c r="C15" s="414">
        <v>200000</v>
      </c>
      <c r="D15" s="414">
        <v>100000</v>
      </c>
      <c r="E15" s="274">
        <v>100000</v>
      </c>
    </row>
    <row r="16" spans="1:5" s="429" customFormat="1" ht="12" customHeight="1" thickBot="1">
      <c r="A16" s="20" t="s">
        <v>23</v>
      </c>
      <c r="B16" s="21" t="s">
        <v>534</v>
      </c>
      <c r="C16" s="479">
        <v>1000000</v>
      </c>
      <c r="D16" s="479">
        <v>800000</v>
      </c>
      <c r="E16" s="480">
        <v>750000</v>
      </c>
    </row>
    <row r="17" spans="1:5" s="429" customFormat="1" ht="12" customHeight="1" thickBot="1">
      <c r="A17" s="20" t="s">
        <v>24</v>
      </c>
      <c r="B17" s="21" t="s">
        <v>10</v>
      </c>
      <c r="C17" s="479"/>
      <c r="D17" s="479"/>
      <c r="E17" s="480"/>
    </row>
    <row r="18" spans="1:5" s="429" customFormat="1" ht="12" customHeight="1" thickBot="1">
      <c r="A18" s="20" t="s">
        <v>176</v>
      </c>
      <c r="B18" s="21" t="s">
        <v>533</v>
      </c>
      <c r="C18" s="479"/>
      <c r="D18" s="479"/>
      <c r="E18" s="480"/>
    </row>
    <row r="19" spans="1:5" s="429" customFormat="1" ht="12" customHeight="1" thickBot="1">
      <c r="A19" s="20" t="s">
        <v>26</v>
      </c>
      <c r="B19" s="299" t="s">
        <v>532</v>
      </c>
      <c r="C19" s="479"/>
      <c r="D19" s="479"/>
      <c r="E19" s="480"/>
    </row>
    <row r="20" spans="1:5" s="429" customFormat="1" ht="12" customHeight="1" thickBot="1">
      <c r="A20" s="20" t="s">
        <v>27</v>
      </c>
      <c r="B20" s="21" t="s">
        <v>304</v>
      </c>
      <c r="C20" s="418">
        <f>+C5+C6+C7+C8+C16+C17+C18+C19</f>
        <v>232300000</v>
      </c>
      <c r="D20" s="418">
        <f>+D5+D6+D7+D8+D16+D17+D18+D19</f>
        <v>209600000</v>
      </c>
      <c r="E20" s="310">
        <f>+E5+E6+E7+E8+E16+E17+E18+E19</f>
        <v>208350000</v>
      </c>
    </row>
    <row r="21" spans="1:5" s="429" customFormat="1" ht="12" customHeight="1" thickBot="1">
      <c r="A21" s="20" t="s">
        <v>28</v>
      </c>
      <c r="B21" s="21" t="s">
        <v>535</v>
      </c>
      <c r="C21" s="526"/>
      <c r="D21" s="526"/>
      <c r="E21" s="527"/>
    </row>
    <row r="22" spans="1:5" s="429" customFormat="1" ht="12" customHeight="1" thickBot="1">
      <c r="A22" s="20" t="s">
        <v>29</v>
      </c>
      <c r="B22" s="21" t="s">
        <v>536</v>
      </c>
      <c r="C22" s="418">
        <f>+C20+C21</f>
        <v>232300000</v>
      </c>
      <c r="D22" s="418">
        <f>+D20+D21</f>
        <v>209600000</v>
      </c>
      <c r="E22" s="461">
        <f>+E20+E21</f>
        <v>208350000</v>
      </c>
    </row>
    <row r="23" spans="1:5" s="429" customFormat="1" ht="12" customHeight="1">
      <c r="A23" s="382"/>
      <c r="B23" s="383"/>
      <c r="C23" s="384"/>
      <c r="D23" s="523"/>
      <c r="E23" s="524"/>
    </row>
    <row r="24" spans="1:5" s="429" customFormat="1" ht="12" customHeight="1">
      <c r="A24" s="617" t="s">
        <v>47</v>
      </c>
      <c r="B24" s="617"/>
      <c r="C24" s="617"/>
      <c r="D24" s="617"/>
      <c r="E24" s="617"/>
    </row>
    <row r="25" spans="1:5" s="429" customFormat="1" ht="12" customHeight="1" thickBot="1">
      <c r="A25" s="619" t="s">
        <v>149</v>
      </c>
      <c r="B25" s="619"/>
      <c r="C25" s="395"/>
      <c r="D25" s="141"/>
      <c r="E25" s="314">
        <f>E2</f>
        <v>0</v>
      </c>
    </row>
    <row r="26" spans="1:6" s="429" customFormat="1" ht="24" customHeight="1" thickBot="1">
      <c r="A26" s="23" t="s">
        <v>17</v>
      </c>
      <c r="B26" s="24" t="s">
        <v>48</v>
      </c>
      <c r="C26" s="24" t="str">
        <f>+C3</f>
        <v>2019. évi</v>
      </c>
      <c r="D26" s="24" t="str">
        <f>+D3</f>
        <v>2020. évi</v>
      </c>
      <c r="E26" s="161" t="str">
        <f>+E3</f>
        <v>2021. évi</v>
      </c>
      <c r="F26" s="525"/>
    </row>
    <row r="27" spans="1:6" s="429" customFormat="1" ht="12" customHeight="1" thickBot="1">
      <c r="A27" s="422" t="s">
        <v>491</v>
      </c>
      <c r="B27" s="423" t="s">
        <v>492</v>
      </c>
      <c r="C27" s="423" t="s">
        <v>493</v>
      </c>
      <c r="D27" s="423" t="s">
        <v>495</v>
      </c>
      <c r="E27" s="519" t="s">
        <v>494</v>
      </c>
      <c r="F27" s="525"/>
    </row>
    <row r="28" spans="1:6" s="429" customFormat="1" ht="15" customHeight="1" thickBot="1">
      <c r="A28" s="20" t="s">
        <v>19</v>
      </c>
      <c r="B28" s="27" t="s">
        <v>537</v>
      </c>
      <c r="C28" s="479">
        <v>232300000</v>
      </c>
      <c r="D28" s="479">
        <v>209600000</v>
      </c>
      <c r="E28" s="475">
        <v>208350000</v>
      </c>
      <c r="F28" s="525"/>
    </row>
    <row r="29" spans="1:5" ht="12" customHeight="1" thickBot="1">
      <c r="A29" s="497" t="s">
        <v>20</v>
      </c>
      <c r="B29" s="520" t="s">
        <v>542</v>
      </c>
      <c r="C29" s="521">
        <f>+C30+C31+C32</f>
        <v>0</v>
      </c>
      <c r="D29" s="521">
        <f>+D30+D31+D32</f>
        <v>0</v>
      </c>
      <c r="E29" s="522">
        <f>+E30+E31+E32</f>
        <v>0</v>
      </c>
    </row>
    <row r="30" spans="1:5" ht="12" customHeight="1">
      <c r="A30" s="15" t="s">
        <v>104</v>
      </c>
      <c r="B30" s="8" t="s">
        <v>226</v>
      </c>
      <c r="C30" s="413"/>
      <c r="D30" s="413"/>
      <c r="E30" s="273"/>
    </row>
    <row r="31" spans="1:5" ht="12" customHeight="1">
      <c r="A31" s="15" t="s">
        <v>105</v>
      </c>
      <c r="B31" s="12" t="s">
        <v>183</v>
      </c>
      <c r="C31" s="412"/>
      <c r="D31" s="412"/>
      <c r="E31" s="272"/>
    </row>
    <row r="32" spans="1:5" ht="12" customHeight="1" thickBot="1">
      <c r="A32" s="15" t="s">
        <v>106</v>
      </c>
      <c r="B32" s="301" t="s">
        <v>228</v>
      </c>
      <c r="C32" s="412"/>
      <c r="D32" s="412"/>
      <c r="E32" s="272"/>
    </row>
    <row r="33" spans="1:5" ht="12" customHeight="1" thickBot="1">
      <c r="A33" s="20" t="s">
        <v>21</v>
      </c>
      <c r="B33" s="124" t="s">
        <v>446</v>
      </c>
      <c r="C33" s="411">
        <f>+C28+C29</f>
        <v>232300000</v>
      </c>
      <c r="D33" s="411">
        <f>+D28+D29</f>
        <v>209600000</v>
      </c>
      <c r="E33" s="271">
        <f>+E28+E29</f>
        <v>208350000</v>
      </c>
    </row>
    <row r="34" spans="1:6" ht="15" customHeight="1" thickBot="1">
      <c r="A34" s="20" t="s">
        <v>22</v>
      </c>
      <c r="B34" s="124" t="s">
        <v>538</v>
      </c>
      <c r="C34" s="528"/>
      <c r="D34" s="528"/>
      <c r="E34" s="529"/>
      <c r="F34" s="442"/>
    </row>
    <row r="35" spans="1:5" s="429" customFormat="1" ht="12.75" customHeight="1" thickBot="1">
      <c r="A35" s="302" t="s">
        <v>23</v>
      </c>
      <c r="B35" s="393" t="s">
        <v>539</v>
      </c>
      <c r="C35" s="518">
        <f>+C33+C34</f>
        <v>232300000</v>
      </c>
      <c r="D35" s="518">
        <f>+D33+D34</f>
        <v>209600000</v>
      </c>
      <c r="E35" s="512">
        <f>+E33+E34</f>
        <v>208350000</v>
      </c>
    </row>
    <row r="36" ht="15">
      <c r="C36" s="394"/>
    </row>
    <row r="37" ht="15">
      <c r="C37" s="394"/>
    </row>
    <row r="38" ht="15">
      <c r="C38" s="394"/>
    </row>
    <row r="39" ht="16.5" customHeight="1">
      <c r="C39" s="394"/>
    </row>
    <row r="40" ht="15">
      <c r="C40" s="394"/>
    </row>
    <row r="41" ht="15">
      <c r="C41" s="394"/>
    </row>
    <row r="42" spans="6:7" s="394" customFormat="1" ht="15">
      <c r="F42" s="427"/>
      <c r="G42" s="427"/>
    </row>
    <row r="43" spans="6:7" s="394" customFormat="1" ht="15">
      <c r="F43" s="427"/>
      <c r="G43" s="427"/>
    </row>
    <row r="44" spans="6:7" s="394" customFormat="1" ht="15">
      <c r="F44" s="427"/>
      <c r="G44" s="427"/>
    </row>
    <row r="45" spans="6:7" s="394" customFormat="1" ht="15">
      <c r="F45" s="427"/>
      <c r="G45" s="427"/>
    </row>
    <row r="46" spans="6:7" s="394" customFormat="1" ht="15">
      <c r="F46" s="427"/>
      <c r="G46" s="427"/>
    </row>
    <row r="47" spans="6:7" s="394" customFormat="1" ht="15">
      <c r="F47" s="427"/>
      <c r="G47" s="427"/>
    </row>
    <row r="48" spans="6:7" s="394" customFormat="1" ht="15">
      <c r="F48" s="427"/>
      <c r="G48" s="427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CE,Félkövér"&amp;12............................. Önkormányzat
2018. ÉVI KÖLTSÉGVETÉSI ÉVET KÖVETŐ 3 ÉV TERVEZETT BEVÉTELEI, KIADÁSAI&amp;R&amp;"Times New Roman CE,Félkövér dőlt"&amp;11 7.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59"/>
  <sheetViews>
    <sheetView zoomScale="130" zoomScaleNormal="130" zoomScaleSheetLayoutView="100" workbookViewId="0" topLeftCell="A1">
      <selection activeCell="B2" sqref="B2"/>
    </sheetView>
  </sheetViews>
  <sheetFormatPr defaultColWidth="9.375" defaultRowHeight="12.75"/>
  <cols>
    <col min="1" max="1" width="13.125" style="394" bestFit="1" customWidth="1"/>
    <col min="2" max="2" width="91.625" style="394" customWidth="1"/>
    <col min="3" max="3" width="21.625" style="395" customWidth="1"/>
    <col min="4" max="4" width="9.00390625" style="427" customWidth="1"/>
    <col min="5" max="16384" width="9.375" style="427" customWidth="1"/>
  </cols>
  <sheetData>
    <row r="1" spans="1:3" ht="15.75" customHeight="1">
      <c r="A1" s="617" t="s">
        <v>671</v>
      </c>
      <c r="B1" s="617"/>
      <c r="C1" s="617"/>
    </row>
    <row r="2" spans="1:3" ht="15.75" customHeight="1" thickBot="1">
      <c r="A2" s="608"/>
      <c r="B2" s="609" t="s">
        <v>613</v>
      </c>
      <c r="C2" s="314" t="str">
        <f>'1.2.sz.mell.'!C2</f>
        <v>Forintban!</v>
      </c>
    </row>
    <row r="3" spans="1:3" ht="37.5" customHeight="1" thickBot="1">
      <c r="A3" s="23" t="s">
        <v>69</v>
      </c>
      <c r="B3" s="24" t="s">
        <v>18</v>
      </c>
      <c r="C3" s="39" t="str">
        <f>+CONCATENATE(LEFT(ÖSSZEFÜGGÉSEK!A5,4),". évi előirányzat")</f>
        <v>2018. évi előirányzat</v>
      </c>
    </row>
    <row r="4" spans="1:3" s="428" customFormat="1" ht="12" customHeight="1" thickBot="1">
      <c r="A4" s="422"/>
      <c r="B4" s="423" t="s">
        <v>491</v>
      </c>
      <c r="C4" s="424" t="s">
        <v>492</v>
      </c>
    </row>
    <row r="5" spans="1:3" s="429" customFormat="1" ht="12" customHeight="1" thickBot="1">
      <c r="A5" s="20" t="s">
        <v>19</v>
      </c>
      <c r="B5" s="21" t="s">
        <v>249</v>
      </c>
      <c r="C5" s="304">
        <f>+C6+C7+C8+C9+C10+C11</f>
        <v>0</v>
      </c>
    </row>
    <row r="6" spans="1:3" s="429" customFormat="1" ht="12" customHeight="1">
      <c r="A6" s="15" t="s">
        <v>98</v>
      </c>
      <c r="B6" s="430" t="s">
        <v>250</v>
      </c>
      <c r="C6" s="307"/>
    </row>
    <row r="7" spans="1:3" s="429" customFormat="1" ht="12" customHeight="1">
      <c r="A7" s="14" t="s">
        <v>99</v>
      </c>
      <c r="B7" s="431" t="s">
        <v>251</v>
      </c>
      <c r="C7" s="306"/>
    </row>
    <row r="8" spans="1:3" s="429" customFormat="1" ht="12" customHeight="1">
      <c r="A8" s="14" t="s">
        <v>100</v>
      </c>
      <c r="B8" s="431" t="s">
        <v>550</v>
      </c>
      <c r="C8" s="306"/>
    </row>
    <row r="9" spans="1:3" s="429" customFormat="1" ht="12" customHeight="1">
      <c r="A9" s="14" t="s">
        <v>101</v>
      </c>
      <c r="B9" s="431" t="s">
        <v>253</v>
      </c>
      <c r="C9" s="306"/>
    </row>
    <row r="10" spans="1:3" s="429" customFormat="1" ht="12" customHeight="1">
      <c r="A10" s="14" t="s">
        <v>144</v>
      </c>
      <c r="B10" s="300" t="s">
        <v>430</v>
      </c>
      <c r="C10" s="306"/>
    </row>
    <row r="11" spans="1:3" s="429" customFormat="1" ht="12" customHeight="1" thickBot="1">
      <c r="A11" s="16" t="s">
        <v>102</v>
      </c>
      <c r="B11" s="301" t="s">
        <v>431</v>
      </c>
      <c r="C11" s="306"/>
    </row>
    <row r="12" spans="1:3" s="429" customFormat="1" ht="12" customHeight="1" thickBot="1">
      <c r="A12" s="20" t="s">
        <v>20</v>
      </c>
      <c r="B12" s="299" t="s">
        <v>254</v>
      </c>
      <c r="C12" s="304">
        <f>+C13+C14+C15+C16+C17</f>
        <v>0</v>
      </c>
    </row>
    <row r="13" spans="1:3" s="429" customFormat="1" ht="12" customHeight="1">
      <c r="A13" s="15" t="s">
        <v>104</v>
      </c>
      <c r="B13" s="430" t="s">
        <v>255</v>
      </c>
      <c r="C13" s="307"/>
    </row>
    <row r="14" spans="1:3" s="429" customFormat="1" ht="12" customHeight="1">
      <c r="A14" s="14" t="s">
        <v>105</v>
      </c>
      <c r="B14" s="431" t="s">
        <v>256</v>
      </c>
      <c r="C14" s="306"/>
    </row>
    <row r="15" spans="1:3" s="429" customFormat="1" ht="12" customHeight="1">
      <c r="A15" s="14" t="s">
        <v>106</v>
      </c>
      <c r="B15" s="431" t="s">
        <v>420</v>
      </c>
      <c r="C15" s="306"/>
    </row>
    <row r="16" spans="1:3" s="429" customFormat="1" ht="12" customHeight="1">
      <c r="A16" s="14" t="s">
        <v>107</v>
      </c>
      <c r="B16" s="431" t="s">
        <v>421</v>
      </c>
      <c r="C16" s="306"/>
    </row>
    <row r="17" spans="1:3" s="429" customFormat="1" ht="12" customHeight="1">
      <c r="A17" s="14" t="s">
        <v>108</v>
      </c>
      <c r="B17" s="431" t="s">
        <v>575</v>
      </c>
      <c r="C17" s="306"/>
    </row>
    <row r="18" spans="1:3" s="429" customFormat="1" ht="12" customHeight="1" thickBot="1">
      <c r="A18" s="16" t="s">
        <v>117</v>
      </c>
      <c r="B18" s="301" t="s">
        <v>258</v>
      </c>
      <c r="C18" s="308"/>
    </row>
    <row r="19" spans="1:3" s="429" customFormat="1" ht="12" customHeight="1" thickBot="1">
      <c r="A19" s="20" t="s">
        <v>21</v>
      </c>
      <c r="B19" s="21" t="s">
        <v>259</v>
      </c>
      <c r="C19" s="304">
        <f>+C20+C21+C22+C23+C24</f>
        <v>0</v>
      </c>
    </row>
    <row r="20" spans="1:3" s="429" customFormat="1" ht="12" customHeight="1">
      <c r="A20" s="15" t="s">
        <v>87</v>
      </c>
      <c r="B20" s="430" t="s">
        <v>260</v>
      </c>
      <c r="C20" s="307"/>
    </row>
    <row r="21" spans="1:3" s="429" customFormat="1" ht="12" customHeight="1">
      <c r="A21" s="14" t="s">
        <v>88</v>
      </c>
      <c r="B21" s="431" t="s">
        <v>261</v>
      </c>
      <c r="C21" s="306"/>
    </row>
    <row r="22" spans="1:3" s="429" customFormat="1" ht="12" customHeight="1">
      <c r="A22" s="14" t="s">
        <v>89</v>
      </c>
      <c r="B22" s="431" t="s">
        <v>422</v>
      </c>
      <c r="C22" s="306"/>
    </row>
    <row r="23" spans="1:3" s="429" customFormat="1" ht="12" customHeight="1">
      <c r="A23" s="14" t="s">
        <v>90</v>
      </c>
      <c r="B23" s="431" t="s">
        <v>423</v>
      </c>
      <c r="C23" s="306"/>
    </row>
    <row r="24" spans="1:3" s="429" customFormat="1" ht="12" customHeight="1">
      <c r="A24" s="14" t="s">
        <v>167</v>
      </c>
      <c r="B24" s="431" t="s">
        <v>262</v>
      </c>
      <c r="C24" s="306"/>
    </row>
    <row r="25" spans="1:3" s="429" customFormat="1" ht="12" customHeight="1" thickBot="1">
      <c r="A25" s="16" t="s">
        <v>168</v>
      </c>
      <c r="B25" s="432" t="s">
        <v>263</v>
      </c>
      <c r="C25" s="308"/>
    </row>
    <row r="26" spans="1:3" s="429" customFormat="1" ht="12" customHeight="1" thickBot="1">
      <c r="A26" s="20" t="s">
        <v>169</v>
      </c>
      <c r="B26" s="21" t="s">
        <v>551</v>
      </c>
      <c r="C26" s="310">
        <f>SUM(C27:C33)</f>
        <v>0</v>
      </c>
    </row>
    <row r="27" spans="1:3" s="429" customFormat="1" ht="12" customHeight="1">
      <c r="A27" s="15" t="s">
        <v>265</v>
      </c>
      <c r="B27" s="430" t="s">
        <v>555</v>
      </c>
      <c r="C27" s="307"/>
    </row>
    <row r="28" spans="1:3" s="429" customFormat="1" ht="12" customHeight="1">
      <c r="A28" s="14" t="s">
        <v>266</v>
      </c>
      <c r="B28" s="431" t="s">
        <v>556</v>
      </c>
      <c r="C28" s="306"/>
    </row>
    <row r="29" spans="1:3" s="429" customFormat="1" ht="12" customHeight="1">
      <c r="A29" s="14" t="s">
        <v>267</v>
      </c>
      <c r="B29" s="431" t="s">
        <v>557</v>
      </c>
      <c r="C29" s="306"/>
    </row>
    <row r="30" spans="1:3" s="429" customFormat="1" ht="12" customHeight="1">
      <c r="A30" s="14" t="s">
        <v>268</v>
      </c>
      <c r="B30" s="431" t="s">
        <v>558</v>
      </c>
      <c r="C30" s="306"/>
    </row>
    <row r="31" spans="1:3" s="429" customFormat="1" ht="12" customHeight="1">
      <c r="A31" s="14" t="s">
        <v>552</v>
      </c>
      <c r="B31" s="431" t="s">
        <v>269</v>
      </c>
      <c r="C31" s="306"/>
    </row>
    <row r="32" spans="1:3" s="429" customFormat="1" ht="12" customHeight="1">
      <c r="A32" s="14" t="s">
        <v>553</v>
      </c>
      <c r="B32" s="431" t="s">
        <v>270</v>
      </c>
      <c r="C32" s="306"/>
    </row>
    <row r="33" spans="1:3" s="429" customFormat="1" ht="12" customHeight="1" thickBot="1">
      <c r="A33" s="16" t="s">
        <v>554</v>
      </c>
      <c r="B33" s="530" t="s">
        <v>271</v>
      </c>
      <c r="C33" s="308"/>
    </row>
    <row r="34" spans="1:3" s="429" customFormat="1" ht="12" customHeight="1" thickBot="1">
      <c r="A34" s="20" t="s">
        <v>23</v>
      </c>
      <c r="B34" s="21" t="s">
        <v>432</v>
      </c>
      <c r="C34" s="304">
        <f>SUM(C35:C45)</f>
        <v>0</v>
      </c>
    </row>
    <row r="35" spans="1:3" s="429" customFormat="1" ht="12" customHeight="1">
      <c r="A35" s="15" t="s">
        <v>91</v>
      </c>
      <c r="B35" s="430" t="s">
        <v>274</v>
      </c>
      <c r="C35" s="307"/>
    </row>
    <row r="36" spans="1:3" s="429" customFormat="1" ht="12" customHeight="1">
      <c r="A36" s="14" t="s">
        <v>92</v>
      </c>
      <c r="B36" s="431" t="s">
        <v>275</v>
      </c>
      <c r="C36" s="306"/>
    </row>
    <row r="37" spans="1:3" s="429" customFormat="1" ht="12" customHeight="1">
      <c r="A37" s="14" t="s">
        <v>93</v>
      </c>
      <c r="B37" s="431" t="s">
        <v>276</v>
      </c>
      <c r="C37" s="306"/>
    </row>
    <row r="38" spans="1:3" s="429" customFormat="1" ht="12" customHeight="1">
      <c r="A38" s="14" t="s">
        <v>171</v>
      </c>
      <c r="B38" s="431" t="s">
        <v>277</v>
      </c>
      <c r="C38" s="306"/>
    </row>
    <row r="39" spans="1:3" s="429" customFormat="1" ht="12" customHeight="1">
      <c r="A39" s="14" t="s">
        <v>172</v>
      </c>
      <c r="B39" s="431" t="s">
        <v>278</v>
      </c>
      <c r="C39" s="306"/>
    </row>
    <row r="40" spans="1:3" s="429" customFormat="1" ht="12" customHeight="1">
      <c r="A40" s="14" t="s">
        <v>173</v>
      </c>
      <c r="B40" s="431" t="s">
        <v>279</v>
      </c>
      <c r="C40" s="306"/>
    </row>
    <row r="41" spans="1:3" s="429" customFormat="1" ht="12" customHeight="1">
      <c r="A41" s="14" t="s">
        <v>174</v>
      </c>
      <c r="B41" s="431" t="s">
        <v>280</v>
      </c>
      <c r="C41" s="306"/>
    </row>
    <row r="42" spans="1:3" s="429" customFormat="1" ht="12" customHeight="1">
      <c r="A42" s="14" t="s">
        <v>175</v>
      </c>
      <c r="B42" s="431" t="s">
        <v>559</v>
      </c>
      <c r="C42" s="306"/>
    </row>
    <row r="43" spans="1:3" s="429" customFormat="1" ht="12" customHeight="1">
      <c r="A43" s="14" t="s">
        <v>272</v>
      </c>
      <c r="B43" s="431" t="s">
        <v>282</v>
      </c>
      <c r="C43" s="309"/>
    </row>
    <row r="44" spans="1:3" s="429" customFormat="1" ht="12" customHeight="1">
      <c r="A44" s="16" t="s">
        <v>273</v>
      </c>
      <c r="B44" s="432" t="s">
        <v>434</v>
      </c>
      <c r="C44" s="417"/>
    </row>
    <row r="45" spans="1:3" s="429" customFormat="1" ht="12" customHeight="1" thickBot="1">
      <c r="A45" s="16" t="s">
        <v>433</v>
      </c>
      <c r="B45" s="301" t="s">
        <v>283</v>
      </c>
      <c r="C45" s="417"/>
    </row>
    <row r="46" spans="1:3" s="429" customFormat="1" ht="12" customHeight="1" thickBot="1">
      <c r="A46" s="20" t="s">
        <v>24</v>
      </c>
      <c r="B46" s="21" t="s">
        <v>284</v>
      </c>
      <c r="C46" s="304">
        <f>SUM(C47:C51)</f>
        <v>0</v>
      </c>
    </row>
    <row r="47" spans="1:3" s="429" customFormat="1" ht="12" customHeight="1">
      <c r="A47" s="15" t="s">
        <v>94</v>
      </c>
      <c r="B47" s="430" t="s">
        <v>288</v>
      </c>
      <c r="C47" s="474"/>
    </row>
    <row r="48" spans="1:3" s="429" customFormat="1" ht="12" customHeight="1">
      <c r="A48" s="14" t="s">
        <v>95</v>
      </c>
      <c r="B48" s="431" t="s">
        <v>289</v>
      </c>
      <c r="C48" s="309"/>
    </row>
    <row r="49" spans="1:3" s="429" customFormat="1" ht="12" customHeight="1">
      <c r="A49" s="14" t="s">
        <v>285</v>
      </c>
      <c r="B49" s="431" t="s">
        <v>290</v>
      </c>
      <c r="C49" s="309"/>
    </row>
    <row r="50" spans="1:3" s="429" customFormat="1" ht="12" customHeight="1">
      <c r="A50" s="14" t="s">
        <v>286</v>
      </c>
      <c r="B50" s="431" t="s">
        <v>291</v>
      </c>
      <c r="C50" s="309"/>
    </row>
    <row r="51" spans="1:3" s="429" customFormat="1" ht="12" customHeight="1" thickBot="1">
      <c r="A51" s="16" t="s">
        <v>287</v>
      </c>
      <c r="B51" s="301" t="s">
        <v>292</v>
      </c>
      <c r="C51" s="417"/>
    </row>
    <row r="52" spans="1:3" s="429" customFormat="1" ht="12" customHeight="1" thickBot="1">
      <c r="A52" s="20" t="s">
        <v>176</v>
      </c>
      <c r="B52" s="21" t="s">
        <v>293</v>
      </c>
      <c r="C52" s="304">
        <f>SUM(C53:C55)</f>
        <v>0</v>
      </c>
    </row>
    <row r="53" spans="1:3" s="429" customFormat="1" ht="12" customHeight="1">
      <c r="A53" s="15" t="s">
        <v>96</v>
      </c>
      <c r="B53" s="430" t="s">
        <v>294</v>
      </c>
      <c r="C53" s="307"/>
    </row>
    <row r="54" spans="1:3" s="429" customFormat="1" ht="12" customHeight="1">
      <c r="A54" s="14" t="s">
        <v>97</v>
      </c>
      <c r="B54" s="431" t="s">
        <v>424</v>
      </c>
      <c r="C54" s="306"/>
    </row>
    <row r="55" spans="1:3" s="429" customFormat="1" ht="12" customHeight="1">
      <c r="A55" s="14" t="s">
        <v>297</v>
      </c>
      <c r="B55" s="431" t="s">
        <v>295</v>
      </c>
      <c r="C55" s="306"/>
    </row>
    <row r="56" spans="1:3" s="429" customFormat="1" ht="12" customHeight="1" thickBot="1">
      <c r="A56" s="16" t="s">
        <v>298</v>
      </c>
      <c r="B56" s="301" t="s">
        <v>296</v>
      </c>
      <c r="C56" s="308"/>
    </row>
    <row r="57" spans="1:3" s="429" customFormat="1" ht="12" customHeight="1" thickBot="1">
      <c r="A57" s="20" t="s">
        <v>26</v>
      </c>
      <c r="B57" s="299" t="s">
        <v>299</v>
      </c>
      <c r="C57" s="304">
        <f>SUM(C58:C60)</f>
        <v>0</v>
      </c>
    </row>
    <row r="58" spans="1:3" s="429" customFormat="1" ht="12" customHeight="1">
      <c r="A58" s="15" t="s">
        <v>177</v>
      </c>
      <c r="B58" s="430" t="s">
        <v>301</v>
      </c>
      <c r="C58" s="309"/>
    </row>
    <row r="59" spans="1:3" s="429" customFormat="1" ht="12" customHeight="1">
      <c r="A59" s="14" t="s">
        <v>178</v>
      </c>
      <c r="B59" s="431" t="s">
        <v>425</v>
      </c>
      <c r="C59" s="309"/>
    </row>
    <row r="60" spans="1:3" s="429" customFormat="1" ht="12" customHeight="1">
      <c r="A60" s="14" t="s">
        <v>227</v>
      </c>
      <c r="B60" s="431" t="s">
        <v>302</v>
      </c>
      <c r="C60" s="309"/>
    </row>
    <row r="61" spans="1:3" s="429" customFormat="1" ht="12" customHeight="1" thickBot="1">
      <c r="A61" s="16" t="s">
        <v>300</v>
      </c>
      <c r="B61" s="301" t="s">
        <v>303</v>
      </c>
      <c r="C61" s="309"/>
    </row>
    <row r="62" spans="1:3" s="429" customFormat="1" ht="12" customHeight="1" thickBot="1">
      <c r="A62" s="502" t="s">
        <v>474</v>
      </c>
      <c r="B62" s="21" t="s">
        <v>304</v>
      </c>
      <c r="C62" s="310">
        <f>+C5+C12+C19+C26+C34+C46+C52+C57</f>
        <v>0</v>
      </c>
    </row>
    <row r="63" spans="1:3" s="429" customFormat="1" ht="12" customHeight="1" thickBot="1">
      <c r="A63" s="477" t="s">
        <v>305</v>
      </c>
      <c r="B63" s="299" t="s">
        <v>306</v>
      </c>
      <c r="C63" s="304">
        <f>SUM(C64:C66)</f>
        <v>0</v>
      </c>
    </row>
    <row r="64" spans="1:3" s="429" customFormat="1" ht="12" customHeight="1">
      <c r="A64" s="15" t="s">
        <v>334</v>
      </c>
      <c r="B64" s="430" t="s">
        <v>307</v>
      </c>
      <c r="C64" s="309"/>
    </row>
    <row r="65" spans="1:3" s="429" customFormat="1" ht="12" customHeight="1">
      <c r="A65" s="14" t="s">
        <v>343</v>
      </c>
      <c r="B65" s="431" t="s">
        <v>308</v>
      </c>
      <c r="C65" s="309"/>
    </row>
    <row r="66" spans="1:3" s="429" customFormat="1" ht="12" customHeight="1" thickBot="1">
      <c r="A66" s="16" t="s">
        <v>344</v>
      </c>
      <c r="B66" s="496" t="s">
        <v>459</v>
      </c>
      <c r="C66" s="309"/>
    </row>
    <row r="67" spans="1:3" s="429" customFormat="1" ht="12" customHeight="1" thickBot="1">
      <c r="A67" s="477" t="s">
        <v>310</v>
      </c>
      <c r="B67" s="299" t="s">
        <v>311</v>
      </c>
      <c r="C67" s="304">
        <f>SUM(C68:C71)</f>
        <v>0</v>
      </c>
    </row>
    <row r="68" spans="1:3" s="429" customFormat="1" ht="12" customHeight="1">
      <c r="A68" s="15" t="s">
        <v>145</v>
      </c>
      <c r="B68" s="430" t="s">
        <v>312</v>
      </c>
      <c r="C68" s="309"/>
    </row>
    <row r="69" spans="1:3" s="429" customFormat="1" ht="12" customHeight="1">
      <c r="A69" s="14" t="s">
        <v>146</v>
      </c>
      <c r="B69" s="431" t="s">
        <v>572</v>
      </c>
      <c r="C69" s="309"/>
    </row>
    <row r="70" spans="1:3" s="429" customFormat="1" ht="12" customHeight="1">
      <c r="A70" s="14" t="s">
        <v>335</v>
      </c>
      <c r="B70" s="431" t="s">
        <v>313</v>
      </c>
      <c r="C70" s="309"/>
    </row>
    <row r="71" spans="1:3" s="429" customFormat="1" ht="12" customHeight="1" thickBot="1">
      <c r="A71" s="16" t="s">
        <v>336</v>
      </c>
      <c r="B71" s="301" t="s">
        <v>573</v>
      </c>
      <c r="C71" s="309"/>
    </row>
    <row r="72" spans="1:3" s="429" customFormat="1" ht="12" customHeight="1" thickBot="1">
      <c r="A72" s="477" t="s">
        <v>314</v>
      </c>
      <c r="B72" s="299" t="s">
        <v>315</v>
      </c>
      <c r="C72" s="304">
        <f>SUM(C73:C74)</f>
        <v>0</v>
      </c>
    </row>
    <row r="73" spans="1:3" s="429" customFormat="1" ht="12" customHeight="1">
      <c r="A73" s="15" t="s">
        <v>337</v>
      </c>
      <c r="B73" s="430" t="s">
        <v>316</v>
      </c>
      <c r="C73" s="309"/>
    </row>
    <row r="74" spans="1:3" s="429" customFormat="1" ht="12" customHeight="1" thickBot="1">
      <c r="A74" s="16" t="s">
        <v>338</v>
      </c>
      <c r="B74" s="301" t="s">
        <v>317</v>
      </c>
      <c r="C74" s="309"/>
    </row>
    <row r="75" spans="1:3" s="429" customFormat="1" ht="12" customHeight="1" thickBot="1">
      <c r="A75" s="477" t="s">
        <v>318</v>
      </c>
      <c r="B75" s="299" t="s">
        <v>319</v>
      </c>
      <c r="C75" s="304">
        <f>SUM(C76:C78)</f>
        <v>0</v>
      </c>
    </row>
    <row r="76" spans="1:3" s="429" customFormat="1" ht="12" customHeight="1">
      <c r="A76" s="15" t="s">
        <v>339</v>
      </c>
      <c r="B76" s="430" t="s">
        <v>320</v>
      </c>
      <c r="C76" s="309"/>
    </row>
    <row r="77" spans="1:3" s="429" customFormat="1" ht="12" customHeight="1">
      <c r="A77" s="14" t="s">
        <v>340</v>
      </c>
      <c r="B77" s="431" t="s">
        <v>321</v>
      </c>
      <c r="C77" s="309"/>
    </row>
    <row r="78" spans="1:3" s="429" customFormat="1" ht="12" customHeight="1" thickBot="1">
      <c r="A78" s="16" t="s">
        <v>341</v>
      </c>
      <c r="B78" s="301" t="s">
        <v>574</v>
      </c>
      <c r="C78" s="309"/>
    </row>
    <row r="79" spans="1:3" s="429" customFormat="1" ht="12" customHeight="1" thickBot="1">
      <c r="A79" s="477" t="s">
        <v>322</v>
      </c>
      <c r="B79" s="299" t="s">
        <v>342</v>
      </c>
      <c r="C79" s="304">
        <f>SUM(C80:C83)</f>
        <v>0</v>
      </c>
    </row>
    <row r="80" spans="1:3" s="429" customFormat="1" ht="12" customHeight="1">
      <c r="A80" s="434" t="s">
        <v>323</v>
      </c>
      <c r="B80" s="430" t="s">
        <v>324</v>
      </c>
      <c r="C80" s="309"/>
    </row>
    <row r="81" spans="1:3" s="429" customFormat="1" ht="12" customHeight="1">
      <c r="A81" s="435" t="s">
        <v>325</v>
      </c>
      <c r="B81" s="431" t="s">
        <v>326</v>
      </c>
      <c r="C81" s="309"/>
    </row>
    <row r="82" spans="1:3" s="429" customFormat="1" ht="12" customHeight="1">
      <c r="A82" s="435" t="s">
        <v>327</v>
      </c>
      <c r="B82" s="431" t="s">
        <v>328</v>
      </c>
      <c r="C82" s="309"/>
    </row>
    <row r="83" spans="1:3" s="429" customFormat="1" ht="12" customHeight="1" thickBot="1">
      <c r="A83" s="436" t="s">
        <v>329</v>
      </c>
      <c r="B83" s="301" t="s">
        <v>330</v>
      </c>
      <c r="C83" s="309"/>
    </row>
    <row r="84" spans="1:3" s="429" customFormat="1" ht="12" customHeight="1" thickBot="1">
      <c r="A84" s="477" t="s">
        <v>331</v>
      </c>
      <c r="B84" s="299" t="s">
        <v>473</v>
      </c>
      <c r="C84" s="475"/>
    </row>
    <row r="85" spans="1:3" s="429" customFormat="1" ht="13.5" customHeight="1" thickBot="1">
      <c r="A85" s="477" t="s">
        <v>333</v>
      </c>
      <c r="B85" s="299" t="s">
        <v>332</v>
      </c>
      <c r="C85" s="475"/>
    </row>
    <row r="86" spans="1:3" s="429" customFormat="1" ht="15.75" customHeight="1" thickBot="1">
      <c r="A86" s="477" t="s">
        <v>345</v>
      </c>
      <c r="B86" s="437" t="s">
        <v>476</v>
      </c>
      <c r="C86" s="310">
        <f>+C63+C67+C72+C75+C79+C85+C84</f>
        <v>0</v>
      </c>
    </row>
    <row r="87" spans="1:3" s="429" customFormat="1" ht="16.5" customHeight="1" thickBot="1">
      <c r="A87" s="478" t="s">
        <v>475</v>
      </c>
      <c r="B87" s="438" t="s">
        <v>477</v>
      </c>
      <c r="C87" s="310">
        <f>+C62+C86</f>
        <v>0</v>
      </c>
    </row>
    <row r="88" spans="1:3" s="429" customFormat="1" ht="83.25" customHeight="1">
      <c r="A88" s="5"/>
      <c r="B88" s="6"/>
      <c r="C88" s="311"/>
    </row>
    <row r="89" spans="1:3" ht="16.5" customHeight="1">
      <c r="A89" s="617" t="s">
        <v>47</v>
      </c>
      <c r="B89" s="617"/>
      <c r="C89" s="617"/>
    </row>
    <row r="90" spans="1:3" s="439" customFormat="1" ht="16.5" customHeight="1" thickBot="1">
      <c r="A90" s="619" t="s">
        <v>149</v>
      </c>
      <c r="B90" s="619"/>
      <c r="C90" s="140" t="str">
        <f>C2</f>
        <v>Forintban!</v>
      </c>
    </row>
    <row r="91" spans="1:3" ht="37.5" customHeight="1" thickBot="1">
      <c r="A91" s="23" t="s">
        <v>69</v>
      </c>
      <c r="B91" s="24" t="s">
        <v>48</v>
      </c>
      <c r="C91" s="39" t="str">
        <f>+C3</f>
        <v>2018. évi előirányzat</v>
      </c>
    </row>
    <row r="92" spans="1:3" s="428" customFormat="1" ht="12" customHeight="1" thickBot="1">
      <c r="A92" s="32"/>
      <c r="B92" s="33" t="s">
        <v>491</v>
      </c>
      <c r="C92" s="34" t="s">
        <v>492</v>
      </c>
    </row>
    <row r="93" spans="1:3" ht="12" customHeight="1" thickBot="1">
      <c r="A93" s="22" t="s">
        <v>19</v>
      </c>
      <c r="B93" s="28" t="s">
        <v>435</v>
      </c>
      <c r="C93" s="303">
        <f>C94+C95+C96+C97+C98+C111</f>
        <v>96560608</v>
      </c>
    </row>
    <row r="94" spans="1:3" ht="12" customHeight="1">
      <c r="A94" s="17" t="s">
        <v>98</v>
      </c>
      <c r="B94" s="10" t="s">
        <v>49</v>
      </c>
      <c r="C94" s="305">
        <v>10782100</v>
      </c>
    </row>
    <row r="95" spans="1:3" ht="12" customHeight="1">
      <c r="A95" s="14" t="s">
        <v>99</v>
      </c>
      <c r="B95" s="8" t="s">
        <v>179</v>
      </c>
      <c r="C95" s="306">
        <v>2175634</v>
      </c>
    </row>
    <row r="96" spans="1:3" ht="12" customHeight="1">
      <c r="A96" s="14" t="s">
        <v>100</v>
      </c>
      <c r="B96" s="8" t="s">
        <v>136</v>
      </c>
      <c r="C96" s="308">
        <v>51265874</v>
      </c>
    </row>
    <row r="97" spans="1:3" ht="12" customHeight="1">
      <c r="A97" s="14" t="s">
        <v>101</v>
      </c>
      <c r="B97" s="11" t="s">
        <v>180</v>
      </c>
      <c r="C97" s="308">
        <v>22437000</v>
      </c>
    </row>
    <row r="98" spans="1:3" ht="12" customHeight="1">
      <c r="A98" s="14" t="s">
        <v>112</v>
      </c>
      <c r="B98" s="19" t="s">
        <v>181</v>
      </c>
      <c r="C98" s="308">
        <v>9900000</v>
      </c>
    </row>
    <row r="99" spans="1:3" ht="12" customHeight="1">
      <c r="A99" s="14" t="s">
        <v>102</v>
      </c>
      <c r="B99" s="8" t="s">
        <v>440</v>
      </c>
      <c r="C99" s="308"/>
    </row>
    <row r="100" spans="1:3" ht="12" customHeight="1">
      <c r="A100" s="14" t="s">
        <v>103</v>
      </c>
      <c r="B100" s="145" t="s">
        <v>439</v>
      </c>
      <c r="C100" s="308"/>
    </row>
    <row r="101" spans="1:3" ht="12" customHeight="1">
      <c r="A101" s="14" t="s">
        <v>113</v>
      </c>
      <c r="B101" s="145" t="s">
        <v>438</v>
      </c>
      <c r="C101" s="308">
        <v>2000000</v>
      </c>
    </row>
    <row r="102" spans="1:3" ht="12" customHeight="1">
      <c r="A102" s="14" t="s">
        <v>114</v>
      </c>
      <c r="B102" s="143" t="s">
        <v>348</v>
      </c>
      <c r="C102" s="308"/>
    </row>
    <row r="103" spans="1:3" ht="12" customHeight="1">
      <c r="A103" s="14" t="s">
        <v>115</v>
      </c>
      <c r="B103" s="144" t="s">
        <v>349</v>
      </c>
      <c r="C103" s="308"/>
    </row>
    <row r="104" spans="1:3" ht="12" customHeight="1">
      <c r="A104" s="14" t="s">
        <v>116</v>
      </c>
      <c r="B104" s="144" t="s">
        <v>350</v>
      </c>
      <c r="C104" s="308"/>
    </row>
    <row r="105" spans="1:3" ht="12" customHeight="1">
      <c r="A105" s="14" t="s">
        <v>118</v>
      </c>
      <c r="B105" s="143" t="s">
        <v>351</v>
      </c>
      <c r="C105" s="308"/>
    </row>
    <row r="106" spans="1:3" ht="12" customHeight="1">
      <c r="A106" s="14" t="s">
        <v>182</v>
      </c>
      <c r="B106" s="143" t="s">
        <v>352</v>
      </c>
      <c r="C106" s="308"/>
    </row>
    <row r="107" spans="1:3" ht="12" customHeight="1">
      <c r="A107" s="14" t="s">
        <v>346</v>
      </c>
      <c r="B107" s="144" t="s">
        <v>353</v>
      </c>
      <c r="C107" s="308"/>
    </row>
    <row r="108" spans="1:3" ht="12" customHeight="1">
      <c r="A108" s="13" t="s">
        <v>347</v>
      </c>
      <c r="B108" s="145" t="s">
        <v>354</v>
      </c>
      <c r="C108" s="308"/>
    </row>
    <row r="109" spans="1:3" ht="12" customHeight="1">
      <c r="A109" s="14" t="s">
        <v>436</v>
      </c>
      <c r="B109" s="145" t="s">
        <v>355</v>
      </c>
      <c r="C109" s="308"/>
    </row>
    <row r="110" spans="1:3" ht="12" customHeight="1">
      <c r="A110" s="16" t="s">
        <v>437</v>
      </c>
      <c r="B110" s="145" t="s">
        <v>356</v>
      </c>
      <c r="C110" s="308">
        <v>7900000</v>
      </c>
    </row>
    <row r="111" spans="1:3" ht="12" customHeight="1">
      <c r="A111" s="14" t="s">
        <v>441</v>
      </c>
      <c r="B111" s="11" t="s">
        <v>50</v>
      </c>
      <c r="C111" s="306"/>
    </row>
    <row r="112" spans="1:3" ht="12" customHeight="1">
      <c r="A112" s="14" t="s">
        <v>442</v>
      </c>
      <c r="B112" s="8" t="s">
        <v>444</v>
      </c>
      <c r="C112" s="306"/>
    </row>
    <row r="113" spans="1:3" ht="12" customHeight="1" thickBot="1">
      <c r="A113" s="18" t="s">
        <v>443</v>
      </c>
      <c r="B113" s="500" t="s">
        <v>445</v>
      </c>
      <c r="C113" s="312"/>
    </row>
    <row r="114" spans="1:3" ht="12" customHeight="1" thickBot="1">
      <c r="A114" s="497" t="s">
        <v>20</v>
      </c>
      <c r="B114" s="498" t="s">
        <v>357</v>
      </c>
      <c r="C114" s="499">
        <f>+C115+C117+C119</f>
        <v>372439645</v>
      </c>
    </row>
    <row r="115" spans="1:3" ht="12" customHeight="1">
      <c r="A115" s="15" t="s">
        <v>104</v>
      </c>
      <c r="B115" s="8" t="s">
        <v>226</v>
      </c>
      <c r="C115" s="307">
        <v>3618390</v>
      </c>
    </row>
    <row r="116" spans="1:3" ht="12" customHeight="1">
      <c r="A116" s="15" t="s">
        <v>105</v>
      </c>
      <c r="B116" s="12" t="s">
        <v>361</v>
      </c>
      <c r="C116" s="307"/>
    </row>
    <row r="117" spans="1:3" ht="12" customHeight="1">
      <c r="A117" s="15" t="s">
        <v>106</v>
      </c>
      <c r="B117" s="12" t="s">
        <v>183</v>
      </c>
      <c r="C117" s="306">
        <v>368821255</v>
      </c>
    </row>
    <row r="118" spans="1:3" ht="12" customHeight="1">
      <c r="A118" s="15" t="s">
        <v>107</v>
      </c>
      <c r="B118" s="12" t="s">
        <v>362</v>
      </c>
      <c r="C118" s="272">
        <v>168349019</v>
      </c>
    </row>
    <row r="119" spans="1:3" ht="12" customHeight="1">
      <c r="A119" s="15" t="s">
        <v>108</v>
      </c>
      <c r="B119" s="301" t="s">
        <v>576</v>
      </c>
      <c r="C119" s="272"/>
    </row>
    <row r="120" spans="1:3" ht="12" customHeight="1">
      <c r="A120" s="15" t="s">
        <v>117</v>
      </c>
      <c r="B120" s="300" t="s">
        <v>426</v>
      </c>
      <c r="C120" s="272"/>
    </row>
    <row r="121" spans="1:3" ht="12" customHeight="1">
      <c r="A121" s="15" t="s">
        <v>119</v>
      </c>
      <c r="B121" s="426" t="s">
        <v>367</v>
      </c>
      <c r="C121" s="272"/>
    </row>
    <row r="122" spans="1:3" ht="15">
      <c r="A122" s="15" t="s">
        <v>184</v>
      </c>
      <c r="B122" s="144" t="s">
        <v>350</v>
      </c>
      <c r="C122" s="272"/>
    </row>
    <row r="123" spans="1:3" ht="12" customHeight="1">
      <c r="A123" s="15" t="s">
        <v>185</v>
      </c>
      <c r="B123" s="144" t="s">
        <v>366</v>
      </c>
      <c r="C123" s="272"/>
    </row>
    <row r="124" spans="1:3" ht="12" customHeight="1">
      <c r="A124" s="15" t="s">
        <v>186</v>
      </c>
      <c r="B124" s="144" t="s">
        <v>365</v>
      </c>
      <c r="C124" s="272"/>
    </row>
    <row r="125" spans="1:3" ht="12" customHeight="1">
      <c r="A125" s="15" t="s">
        <v>358</v>
      </c>
      <c r="B125" s="144" t="s">
        <v>353</v>
      </c>
      <c r="C125" s="272"/>
    </row>
    <row r="126" spans="1:3" ht="12" customHeight="1">
      <c r="A126" s="15" t="s">
        <v>359</v>
      </c>
      <c r="B126" s="144" t="s">
        <v>364</v>
      </c>
      <c r="C126" s="272"/>
    </row>
    <row r="127" spans="1:3" ht="15.75" thickBot="1">
      <c r="A127" s="13" t="s">
        <v>360</v>
      </c>
      <c r="B127" s="144" t="s">
        <v>363</v>
      </c>
      <c r="C127" s="274"/>
    </row>
    <row r="128" spans="1:3" ht="12" customHeight="1" thickBot="1">
      <c r="A128" s="20" t="s">
        <v>21</v>
      </c>
      <c r="B128" s="124" t="s">
        <v>446</v>
      </c>
      <c r="C128" s="304">
        <f>+C93+C114</f>
        <v>469000253</v>
      </c>
    </row>
    <row r="129" spans="1:3" ht="12" customHeight="1" thickBot="1">
      <c r="A129" s="20" t="s">
        <v>22</v>
      </c>
      <c r="B129" s="124" t="s">
        <v>447</v>
      </c>
      <c r="C129" s="304">
        <f>+C130+C131+C132</f>
        <v>0</v>
      </c>
    </row>
    <row r="130" spans="1:3" ht="12" customHeight="1">
      <c r="A130" s="15" t="s">
        <v>265</v>
      </c>
      <c r="B130" s="12" t="s">
        <v>454</v>
      </c>
      <c r="C130" s="272"/>
    </row>
    <row r="131" spans="1:3" ht="12" customHeight="1">
      <c r="A131" s="15" t="s">
        <v>266</v>
      </c>
      <c r="B131" s="12" t="s">
        <v>455</v>
      </c>
      <c r="C131" s="272"/>
    </row>
    <row r="132" spans="1:3" ht="12" customHeight="1" thickBot="1">
      <c r="A132" s="13" t="s">
        <v>267</v>
      </c>
      <c r="B132" s="12" t="s">
        <v>456</v>
      </c>
      <c r="C132" s="272"/>
    </row>
    <row r="133" spans="1:3" ht="12" customHeight="1" thickBot="1">
      <c r="A133" s="20" t="s">
        <v>23</v>
      </c>
      <c r="B133" s="124" t="s">
        <v>448</v>
      </c>
      <c r="C133" s="304">
        <f>SUM(C134:C139)</f>
        <v>0</v>
      </c>
    </row>
    <row r="134" spans="1:3" ht="12" customHeight="1">
      <c r="A134" s="15" t="s">
        <v>91</v>
      </c>
      <c r="B134" s="9" t="s">
        <v>457</v>
      </c>
      <c r="C134" s="272"/>
    </row>
    <row r="135" spans="1:3" ht="12" customHeight="1">
      <c r="A135" s="15" t="s">
        <v>92</v>
      </c>
      <c r="B135" s="9" t="s">
        <v>449</v>
      </c>
      <c r="C135" s="272"/>
    </row>
    <row r="136" spans="1:3" ht="12" customHeight="1">
      <c r="A136" s="15" t="s">
        <v>93</v>
      </c>
      <c r="B136" s="9" t="s">
        <v>450</v>
      </c>
      <c r="C136" s="272"/>
    </row>
    <row r="137" spans="1:3" ht="12" customHeight="1">
      <c r="A137" s="15" t="s">
        <v>171</v>
      </c>
      <c r="B137" s="9" t="s">
        <v>451</v>
      </c>
      <c r="C137" s="272"/>
    </row>
    <row r="138" spans="1:3" ht="12" customHeight="1">
      <c r="A138" s="15" t="s">
        <v>172</v>
      </c>
      <c r="B138" s="9" t="s">
        <v>452</v>
      </c>
      <c r="C138" s="272"/>
    </row>
    <row r="139" spans="1:3" ht="12" customHeight="1" thickBot="1">
      <c r="A139" s="13" t="s">
        <v>173</v>
      </c>
      <c r="B139" s="9" t="s">
        <v>453</v>
      </c>
      <c r="C139" s="272"/>
    </row>
    <row r="140" spans="1:3" ht="12" customHeight="1" thickBot="1">
      <c r="A140" s="20" t="s">
        <v>24</v>
      </c>
      <c r="B140" s="124" t="s">
        <v>461</v>
      </c>
      <c r="C140" s="310">
        <f>+C141+C142+C143+C144</f>
        <v>0</v>
      </c>
    </row>
    <row r="141" spans="1:3" ht="12" customHeight="1">
      <c r="A141" s="15" t="s">
        <v>94</v>
      </c>
      <c r="B141" s="9" t="s">
        <v>368</v>
      </c>
      <c r="C141" s="272"/>
    </row>
    <row r="142" spans="1:3" ht="12" customHeight="1">
      <c r="A142" s="15" t="s">
        <v>95</v>
      </c>
      <c r="B142" s="9" t="s">
        <v>369</v>
      </c>
      <c r="C142" s="272"/>
    </row>
    <row r="143" spans="1:3" ht="12" customHeight="1">
      <c r="A143" s="15" t="s">
        <v>285</v>
      </c>
      <c r="B143" s="9" t="s">
        <v>462</v>
      </c>
      <c r="C143" s="272"/>
    </row>
    <row r="144" spans="1:3" ht="12" customHeight="1" thickBot="1">
      <c r="A144" s="13" t="s">
        <v>286</v>
      </c>
      <c r="B144" s="7" t="s">
        <v>388</v>
      </c>
      <c r="C144" s="272"/>
    </row>
    <row r="145" spans="1:3" ht="12" customHeight="1" thickBot="1">
      <c r="A145" s="20" t="s">
        <v>25</v>
      </c>
      <c r="B145" s="124" t="s">
        <v>463</v>
      </c>
      <c r="C145" s="313">
        <f>SUM(C146:C150)</f>
        <v>0</v>
      </c>
    </row>
    <row r="146" spans="1:3" ht="12" customHeight="1">
      <c r="A146" s="15" t="s">
        <v>96</v>
      </c>
      <c r="B146" s="9" t="s">
        <v>458</v>
      </c>
      <c r="C146" s="272"/>
    </row>
    <row r="147" spans="1:3" ht="12" customHeight="1">
      <c r="A147" s="15" t="s">
        <v>97</v>
      </c>
      <c r="B147" s="9" t="s">
        <v>465</v>
      </c>
      <c r="C147" s="272"/>
    </row>
    <row r="148" spans="1:3" ht="12" customHeight="1">
      <c r="A148" s="15" t="s">
        <v>297</v>
      </c>
      <c r="B148" s="9" t="s">
        <v>460</v>
      </c>
      <c r="C148" s="272"/>
    </row>
    <row r="149" spans="1:3" ht="12" customHeight="1">
      <c r="A149" s="15" t="s">
        <v>298</v>
      </c>
      <c r="B149" s="9" t="s">
        <v>466</v>
      </c>
      <c r="C149" s="272"/>
    </row>
    <row r="150" spans="1:3" ht="12" customHeight="1" thickBot="1">
      <c r="A150" s="15" t="s">
        <v>464</v>
      </c>
      <c r="B150" s="9" t="s">
        <v>467</v>
      </c>
      <c r="C150" s="272"/>
    </row>
    <row r="151" spans="1:3" ht="12" customHeight="1" thickBot="1">
      <c r="A151" s="20" t="s">
        <v>26</v>
      </c>
      <c r="B151" s="124" t="s">
        <v>468</v>
      </c>
      <c r="C151" s="501"/>
    </row>
    <row r="152" spans="1:3" ht="12" customHeight="1" thickBot="1">
      <c r="A152" s="20" t="s">
        <v>27</v>
      </c>
      <c r="B152" s="124" t="s">
        <v>469</v>
      </c>
      <c r="C152" s="501"/>
    </row>
    <row r="153" spans="1:9" ht="15" customHeight="1" thickBot="1">
      <c r="A153" s="20" t="s">
        <v>28</v>
      </c>
      <c r="B153" s="124" t="s">
        <v>471</v>
      </c>
      <c r="C153" s="440">
        <f>+C129+C133+C140+C145+C151+C152</f>
        <v>0</v>
      </c>
      <c r="F153" s="441"/>
      <c r="G153" s="442"/>
      <c r="H153" s="442"/>
      <c r="I153" s="442"/>
    </row>
    <row r="154" spans="1:3" s="429" customFormat="1" ht="12.75" customHeight="1" thickBot="1">
      <c r="A154" s="302" t="s">
        <v>29</v>
      </c>
      <c r="B154" s="393" t="s">
        <v>470</v>
      </c>
      <c r="C154" s="440">
        <f>+C128+C153</f>
        <v>469000253</v>
      </c>
    </row>
    <row r="155" ht="7.5" customHeight="1"/>
    <row r="156" spans="1:3" ht="15">
      <c r="A156" s="620" t="s">
        <v>370</v>
      </c>
      <c r="B156" s="620"/>
      <c r="C156" s="620"/>
    </row>
    <row r="157" spans="1:3" ht="15" customHeight="1" thickBot="1">
      <c r="A157" s="618" t="s">
        <v>150</v>
      </c>
      <c r="B157" s="618"/>
      <c r="C157" s="314" t="str">
        <f>C90</f>
        <v>Forintban!</v>
      </c>
    </row>
    <row r="158" spans="1:4" ht="13.5" customHeight="1" thickBot="1">
      <c r="A158" s="20">
        <v>1</v>
      </c>
      <c r="B158" s="27" t="s">
        <v>472</v>
      </c>
      <c r="C158" s="304">
        <f>+C62-C128</f>
        <v>-469000253</v>
      </c>
      <c r="D158" s="443"/>
    </row>
    <row r="159" spans="1:3" ht="27.75" customHeight="1" thickBot="1">
      <c r="A159" s="20" t="s">
        <v>20</v>
      </c>
      <c r="B159" s="27" t="s">
        <v>478</v>
      </c>
      <c r="C159" s="304">
        <f>+C86-C153</f>
        <v>0</v>
      </c>
    </row>
  </sheetData>
  <sheetProtection/>
  <mergeCells count="5">
    <mergeCell ref="A1:C1"/>
    <mergeCell ref="A89:C89"/>
    <mergeCell ref="A90:B90"/>
    <mergeCell ref="A156:C156"/>
    <mergeCell ref="A157:B157"/>
  </mergeCells>
  <printOptions horizontalCentered="1"/>
  <pageMargins left="0.7874015748031497" right="0.7874015748031497" top="1.6535433070866143" bottom="1.062992125984252" header="0.7874015748031497" footer="0.5905511811023623"/>
  <pageSetup fitToHeight="0" fitToWidth="1" horizontalDpi="600" verticalDpi="600" orientation="portrait" paperSize="8" r:id="rId1"/>
  <headerFooter alignWithMargins="0">
    <oddHeader>&amp;C&amp;"Times New Roman CE,Félkövér"&amp;12
Karácsond Községi Önkormányzat
2018. ÉVI KÖLTSÉGVETÉS
ÖNKÉNT VÁLLALT FELADATAINAK MÉRLEGE
&amp;R&amp;"Times New Roman CE,Félkövér dőlt"&amp;11 1.3. melléklet a ........./2018. (.......)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59"/>
  <sheetViews>
    <sheetView zoomScale="130" zoomScaleNormal="130" zoomScaleSheetLayoutView="100" workbookViewId="0" topLeftCell="A1">
      <selection activeCell="B2" sqref="B2"/>
    </sheetView>
  </sheetViews>
  <sheetFormatPr defaultColWidth="9.375" defaultRowHeight="12.75"/>
  <cols>
    <col min="1" max="1" width="13.125" style="394" bestFit="1" customWidth="1"/>
    <col min="2" max="2" width="91.625" style="394" customWidth="1"/>
    <col min="3" max="3" width="21.625" style="395" customWidth="1"/>
    <col min="4" max="4" width="9.00390625" style="427" customWidth="1"/>
    <col min="5" max="16384" width="9.375" style="427" customWidth="1"/>
  </cols>
  <sheetData>
    <row r="1" spans="1:3" ht="15.75" customHeight="1">
      <c r="A1" s="617" t="s">
        <v>672</v>
      </c>
      <c r="B1" s="617"/>
      <c r="C1" s="617"/>
    </row>
    <row r="2" spans="1:3" ht="15.75" customHeight="1" thickBot="1">
      <c r="A2" s="608" t="s">
        <v>148</v>
      </c>
      <c r="B2" s="609" t="s">
        <v>614</v>
      </c>
      <c r="C2" s="314" t="str">
        <f>'1.3.sz.mell.'!C2</f>
        <v>Forintban!</v>
      </c>
    </row>
    <row r="3" spans="1:3" ht="37.5" customHeight="1" thickBot="1">
      <c r="A3" s="23" t="s">
        <v>69</v>
      </c>
      <c r="B3" s="24" t="s">
        <v>18</v>
      </c>
      <c r="C3" s="39" t="str">
        <f>+CONCATENATE(LEFT(ÖSSZEFÜGGÉSEK!A5,4),". évi előirányzat")</f>
        <v>2018. évi előirányzat</v>
      </c>
    </row>
    <row r="4" spans="1:3" s="428" customFormat="1" ht="12" customHeight="1" thickBot="1">
      <c r="A4" s="422"/>
      <c r="B4" s="423" t="s">
        <v>491</v>
      </c>
      <c r="C4" s="424" t="s">
        <v>492</v>
      </c>
    </row>
    <row r="5" spans="1:3" s="429" customFormat="1" ht="12" customHeight="1" thickBot="1">
      <c r="A5" s="20" t="s">
        <v>19</v>
      </c>
      <c r="B5" s="21" t="s">
        <v>249</v>
      </c>
      <c r="C5" s="304">
        <f>+C6+C7+C8+C9+C10+C11</f>
        <v>0</v>
      </c>
    </row>
    <row r="6" spans="1:3" s="429" customFormat="1" ht="12" customHeight="1">
      <c r="A6" s="15" t="s">
        <v>98</v>
      </c>
      <c r="B6" s="430" t="s">
        <v>250</v>
      </c>
      <c r="C6" s="307"/>
    </row>
    <row r="7" spans="1:3" s="429" customFormat="1" ht="12" customHeight="1">
      <c r="A7" s="14" t="s">
        <v>99</v>
      </c>
      <c r="B7" s="431" t="s">
        <v>251</v>
      </c>
      <c r="C7" s="306"/>
    </row>
    <row r="8" spans="1:3" s="429" customFormat="1" ht="12" customHeight="1">
      <c r="A8" s="14" t="s">
        <v>100</v>
      </c>
      <c r="B8" s="431" t="s">
        <v>550</v>
      </c>
      <c r="C8" s="306"/>
    </row>
    <row r="9" spans="1:3" s="429" customFormat="1" ht="12" customHeight="1">
      <c r="A9" s="14" t="s">
        <v>101</v>
      </c>
      <c r="B9" s="431" t="s">
        <v>253</v>
      </c>
      <c r="C9" s="306"/>
    </row>
    <row r="10" spans="1:3" s="429" customFormat="1" ht="12" customHeight="1">
      <c r="A10" s="14" t="s">
        <v>144</v>
      </c>
      <c r="B10" s="300" t="s">
        <v>430</v>
      </c>
      <c r="C10" s="306"/>
    </row>
    <row r="11" spans="1:3" s="429" customFormat="1" ht="12" customHeight="1" thickBot="1">
      <c r="A11" s="16" t="s">
        <v>102</v>
      </c>
      <c r="B11" s="301" t="s">
        <v>431</v>
      </c>
      <c r="C11" s="306"/>
    </row>
    <row r="12" spans="1:3" s="429" customFormat="1" ht="12" customHeight="1" thickBot="1">
      <c r="A12" s="20" t="s">
        <v>20</v>
      </c>
      <c r="B12" s="299" t="s">
        <v>254</v>
      </c>
      <c r="C12" s="304">
        <f>+C13+C14+C15+C16+C17</f>
        <v>0</v>
      </c>
    </row>
    <row r="13" spans="1:3" s="429" customFormat="1" ht="12" customHeight="1">
      <c r="A13" s="15" t="s">
        <v>104</v>
      </c>
      <c r="B13" s="430" t="s">
        <v>255</v>
      </c>
      <c r="C13" s="307"/>
    </row>
    <row r="14" spans="1:3" s="429" customFormat="1" ht="12" customHeight="1">
      <c r="A14" s="14" t="s">
        <v>105</v>
      </c>
      <c r="B14" s="431" t="s">
        <v>256</v>
      </c>
      <c r="C14" s="306"/>
    </row>
    <row r="15" spans="1:3" s="429" customFormat="1" ht="12" customHeight="1">
      <c r="A15" s="14" t="s">
        <v>106</v>
      </c>
      <c r="B15" s="431" t="s">
        <v>420</v>
      </c>
      <c r="C15" s="306"/>
    </row>
    <row r="16" spans="1:3" s="429" customFormat="1" ht="12" customHeight="1">
      <c r="A16" s="14" t="s">
        <v>107</v>
      </c>
      <c r="B16" s="431" t="s">
        <v>421</v>
      </c>
      <c r="C16" s="306"/>
    </row>
    <row r="17" spans="1:3" s="429" customFormat="1" ht="12" customHeight="1">
      <c r="A17" s="14" t="s">
        <v>108</v>
      </c>
      <c r="B17" s="431" t="s">
        <v>575</v>
      </c>
      <c r="C17" s="306"/>
    </row>
    <row r="18" spans="1:3" s="429" customFormat="1" ht="12" customHeight="1" thickBot="1">
      <c r="A18" s="16" t="s">
        <v>117</v>
      </c>
      <c r="B18" s="301" t="s">
        <v>258</v>
      </c>
      <c r="C18" s="308"/>
    </row>
    <row r="19" spans="1:3" s="429" customFormat="1" ht="12" customHeight="1" thickBot="1">
      <c r="A19" s="20" t="s">
        <v>21</v>
      </c>
      <c r="B19" s="21" t="s">
        <v>259</v>
      </c>
      <c r="C19" s="304">
        <f>+C20+C21+C22+C23+C24</f>
        <v>0</v>
      </c>
    </row>
    <row r="20" spans="1:3" s="429" customFormat="1" ht="12" customHeight="1">
      <c r="A20" s="15" t="s">
        <v>87</v>
      </c>
      <c r="B20" s="430" t="s">
        <v>260</v>
      </c>
      <c r="C20" s="307"/>
    </row>
    <row r="21" spans="1:3" s="429" customFormat="1" ht="12" customHeight="1">
      <c r="A21" s="14" t="s">
        <v>88</v>
      </c>
      <c r="B21" s="431" t="s">
        <v>261</v>
      </c>
      <c r="C21" s="306"/>
    </row>
    <row r="22" spans="1:3" s="429" customFormat="1" ht="12" customHeight="1">
      <c r="A22" s="14" t="s">
        <v>89</v>
      </c>
      <c r="B22" s="431" t="s">
        <v>422</v>
      </c>
      <c r="C22" s="306"/>
    </row>
    <row r="23" spans="1:3" s="429" customFormat="1" ht="12" customHeight="1">
      <c r="A23" s="14" t="s">
        <v>90</v>
      </c>
      <c r="B23" s="431" t="s">
        <v>423</v>
      </c>
      <c r="C23" s="306"/>
    </row>
    <row r="24" spans="1:3" s="429" customFormat="1" ht="12" customHeight="1">
      <c r="A24" s="14" t="s">
        <v>167</v>
      </c>
      <c r="B24" s="431" t="s">
        <v>262</v>
      </c>
      <c r="C24" s="306"/>
    </row>
    <row r="25" spans="1:3" s="429" customFormat="1" ht="12" customHeight="1" thickBot="1">
      <c r="A25" s="16" t="s">
        <v>168</v>
      </c>
      <c r="B25" s="432" t="s">
        <v>263</v>
      </c>
      <c r="C25" s="308"/>
    </row>
    <row r="26" spans="1:3" s="429" customFormat="1" ht="12" customHeight="1" thickBot="1">
      <c r="A26" s="20" t="s">
        <v>169</v>
      </c>
      <c r="B26" s="21" t="s">
        <v>560</v>
      </c>
      <c r="C26" s="310">
        <f>SUM(C27:C33)</f>
        <v>0</v>
      </c>
    </row>
    <row r="27" spans="1:3" s="429" customFormat="1" ht="12" customHeight="1">
      <c r="A27" s="15" t="s">
        <v>265</v>
      </c>
      <c r="B27" s="430" t="s">
        <v>555</v>
      </c>
      <c r="C27" s="307"/>
    </row>
    <row r="28" spans="1:3" s="429" customFormat="1" ht="12" customHeight="1">
      <c r="A28" s="14" t="s">
        <v>266</v>
      </c>
      <c r="B28" s="431" t="s">
        <v>556</v>
      </c>
      <c r="C28" s="306"/>
    </row>
    <row r="29" spans="1:3" s="429" customFormat="1" ht="12" customHeight="1">
      <c r="A29" s="14" t="s">
        <v>267</v>
      </c>
      <c r="B29" s="431" t="s">
        <v>557</v>
      </c>
      <c r="C29" s="306"/>
    </row>
    <row r="30" spans="1:3" s="429" customFormat="1" ht="12" customHeight="1">
      <c r="A30" s="14" t="s">
        <v>268</v>
      </c>
      <c r="B30" s="431" t="s">
        <v>558</v>
      </c>
      <c r="C30" s="306"/>
    </row>
    <row r="31" spans="1:3" s="429" customFormat="1" ht="12" customHeight="1">
      <c r="A31" s="14" t="s">
        <v>552</v>
      </c>
      <c r="B31" s="431" t="s">
        <v>269</v>
      </c>
      <c r="C31" s="306"/>
    </row>
    <row r="32" spans="1:3" s="429" customFormat="1" ht="12" customHeight="1">
      <c r="A32" s="14" t="s">
        <v>553</v>
      </c>
      <c r="B32" s="431" t="s">
        <v>270</v>
      </c>
      <c r="C32" s="306"/>
    </row>
    <row r="33" spans="1:3" s="429" customFormat="1" ht="12" customHeight="1" thickBot="1">
      <c r="A33" s="16" t="s">
        <v>554</v>
      </c>
      <c r="B33" s="530" t="s">
        <v>271</v>
      </c>
      <c r="C33" s="308"/>
    </row>
    <row r="34" spans="1:3" s="429" customFormat="1" ht="12" customHeight="1" thickBot="1">
      <c r="A34" s="20" t="s">
        <v>23</v>
      </c>
      <c r="B34" s="21" t="s">
        <v>432</v>
      </c>
      <c r="C34" s="304">
        <f>SUM(C35:C45)</f>
        <v>0</v>
      </c>
    </row>
    <row r="35" spans="1:3" s="429" customFormat="1" ht="12" customHeight="1">
      <c r="A35" s="15" t="s">
        <v>91</v>
      </c>
      <c r="B35" s="430" t="s">
        <v>274</v>
      </c>
      <c r="C35" s="307"/>
    </row>
    <row r="36" spans="1:3" s="429" customFormat="1" ht="12" customHeight="1">
      <c r="A36" s="14" t="s">
        <v>92</v>
      </c>
      <c r="B36" s="431" t="s">
        <v>275</v>
      </c>
      <c r="C36" s="306"/>
    </row>
    <row r="37" spans="1:3" s="429" customFormat="1" ht="12" customHeight="1">
      <c r="A37" s="14" t="s">
        <v>93</v>
      </c>
      <c r="B37" s="431" t="s">
        <v>276</v>
      </c>
      <c r="C37" s="306"/>
    </row>
    <row r="38" spans="1:3" s="429" customFormat="1" ht="12" customHeight="1">
      <c r="A38" s="14" t="s">
        <v>171</v>
      </c>
      <c r="B38" s="431" t="s">
        <v>277</v>
      </c>
      <c r="C38" s="306"/>
    </row>
    <row r="39" spans="1:3" s="429" customFormat="1" ht="12" customHeight="1">
      <c r="A39" s="14" t="s">
        <v>172</v>
      </c>
      <c r="B39" s="431" t="s">
        <v>278</v>
      </c>
      <c r="C39" s="306"/>
    </row>
    <row r="40" spans="1:3" s="429" customFormat="1" ht="12" customHeight="1">
      <c r="A40" s="14" t="s">
        <v>173</v>
      </c>
      <c r="B40" s="431" t="s">
        <v>279</v>
      </c>
      <c r="C40" s="306"/>
    </row>
    <row r="41" spans="1:3" s="429" customFormat="1" ht="12" customHeight="1">
      <c r="A41" s="14" t="s">
        <v>174</v>
      </c>
      <c r="B41" s="431" t="s">
        <v>280</v>
      </c>
      <c r="C41" s="306"/>
    </row>
    <row r="42" spans="1:3" s="429" customFormat="1" ht="12" customHeight="1">
      <c r="A42" s="14" t="s">
        <v>175</v>
      </c>
      <c r="B42" s="431" t="s">
        <v>559</v>
      </c>
      <c r="C42" s="306"/>
    </row>
    <row r="43" spans="1:3" s="429" customFormat="1" ht="12" customHeight="1">
      <c r="A43" s="14" t="s">
        <v>272</v>
      </c>
      <c r="B43" s="431" t="s">
        <v>282</v>
      </c>
      <c r="C43" s="309"/>
    </row>
    <row r="44" spans="1:3" s="429" customFormat="1" ht="12" customHeight="1">
      <c r="A44" s="16" t="s">
        <v>273</v>
      </c>
      <c r="B44" s="432" t="s">
        <v>434</v>
      </c>
      <c r="C44" s="417"/>
    </row>
    <row r="45" spans="1:3" s="429" customFormat="1" ht="12" customHeight="1" thickBot="1">
      <c r="A45" s="16" t="s">
        <v>433</v>
      </c>
      <c r="B45" s="301" t="s">
        <v>283</v>
      </c>
      <c r="C45" s="417"/>
    </row>
    <row r="46" spans="1:3" s="429" customFormat="1" ht="12" customHeight="1" thickBot="1">
      <c r="A46" s="20" t="s">
        <v>24</v>
      </c>
      <c r="B46" s="21" t="s">
        <v>284</v>
      </c>
      <c r="C46" s="304">
        <f>SUM(C47:C51)</f>
        <v>0</v>
      </c>
    </row>
    <row r="47" spans="1:3" s="429" customFormat="1" ht="12" customHeight="1">
      <c r="A47" s="15" t="s">
        <v>94</v>
      </c>
      <c r="B47" s="430" t="s">
        <v>288</v>
      </c>
      <c r="C47" s="474"/>
    </row>
    <row r="48" spans="1:3" s="429" customFormat="1" ht="12" customHeight="1">
      <c r="A48" s="14" t="s">
        <v>95</v>
      </c>
      <c r="B48" s="431" t="s">
        <v>289</v>
      </c>
      <c r="C48" s="309"/>
    </row>
    <row r="49" spans="1:3" s="429" customFormat="1" ht="12" customHeight="1">
      <c r="A49" s="14" t="s">
        <v>285</v>
      </c>
      <c r="B49" s="431" t="s">
        <v>290</v>
      </c>
      <c r="C49" s="309"/>
    </row>
    <row r="50" spans="1:3" s="429" customFormat="1" ht="12" customHeight="1">
      <c r="A50" s="14" t="s">
        <v>286</v>
      </c>
      <c r="B50" s="431" t="s">
        <v>291</v>
      </c>
      <c r="C50" s="309"/>
    </row>
    <row r="51" spans="1:3" s="429" customFormat="1" ht="12" customHeight="1" thickBot="1">
      <c r="A51" s="16" t="s">
        <v>287</v>
      </c>
      <c r="B51" s="301" t="s">
        <v>292</v>
      </c>
      <c r="C51" s="417"/>
    </row>
    <row r="52" spans="1:3" s="429" customFormat="1" ht="12" customHeight="1" thickBot="1">
      <c r="A52" s="20" t="s">
        <v>176</v>
      </c>
      <c r="B52" s="21" t="s">
        <v>293</v>
      </c>
      <c r="C52" s="304">
        <f>SUM(C53:C55)</f>
        <v>0</v>
      </c>
    </row>
    <row r="53" spans="1:3" s="429" customFormat="1" ht="12" customHeight="1">
      <c r="A53" s="15" t="s">
        <v>96</v>
      </c>
      <c r="B53" s="430" t="s">
        <v>294</v>
      </c>
      <c r="C53" s="307"/>
    </row>
    <row r="54" spans="1:3" s="429" customFormat="1" ht="12" customHeight="1">
      <c r="A54" s="14" t="s">
        <v>97</v>
      </c>
      <c r="B54" s="431" t="s">
        <v>424</v>
      </c>
      <c r="C54" s="306"/>
    </row>
    <row r="55" spans="1:3" s="429" customFormat="1" ht="12" customHeight="1">
      <c r="A55" s="14" t="s">
        <v>297</v>
      </c>
      <c r="B55" s="431" t="s">
        <v>295</v>
      </c>
      <c r="C55" s="306"/>
    </row>
    <row r="56" spans="1:3" s="429" customFormat="1" ht="12" customHeight="1" thickBot="1">
      <c r="A56" s="16" t="s">
        <v>298</v>
      </c>
      <c r="B56" s="301" t="s">
        <v>296</v>
      </c>
      <c r="C56" s="308"/>
    </row>
    <row r="57" spans="1:3" s="429" customFormat="1" ht="12" customHeight="1" thickBot="1">
      <c r="A57" s="20" t="s">
        <v>26</v>
      </c>
      <c r="B57" s="299" t="s">
        <v>299</v>
      </c>
      <c r="C57" s="304">
        <f>SUM(C58:C60)</f>
        <v>0</v>
      </c>
    </row>
    <row r="58" spans="1:3" s="429" customFormat="1" ht="12" customHeight="1">
      <c r="A58" s="15" t="s">
        <v>177</v>
      </c>
      <c r="B58" s="430" t="s">
        <v>301</v>
      </c>
      <c r="C58" s="309"/>
    </row>
    <row r="59" spans="1:3" s="429" customFormat="1" ht="12" customHeight="1">
      <c r="A59" s="14" t="s">
        <v>178</v>
      </c>
      <c r="B59" s="431" t="s">
        <v>425</v>
      </c>
      <c r="C59" s="309"/>
    </row>
    <row r="60" spans="1:3" s="429" customFormat="1" ht="12" customHeight="1">
      <c r="A60" s="14" t="s">
        <v>227</v>
      </c>
      <c r="B60" s="431" t="s">
        <v>302</v>
      </c>
      <c r="C60" s="309"/>
    </row>
    <row r="61" spans="1:3" s="429" customFormat="1" ht="12" customHeight="1" thickBot="1">
      <c r="A61" s="16" t="s">
        <v>300</v>
      </c>
      <c r="B61" s="301" t="s">
        <v>303</v>
      </c>
      <c r="C61" s="309"/>
    </row>
    <row r="62" spans="1:3" s="429" customFormat="1" ht="12" customHeight="1" thickBot="1">
      <c r="A62" s="502" t="s">
        <v>474</v>
      </c>
      <c r="B62" s="21" t="s">
        <v>304</v>
      </c>
      <c r="C62" s="310">
        <f>+C5+C12+C19+C26+C34+C46+C52+C57</f>
        <v>0</v>
      </c>
    </row>
    <row r="63" spans="1:3" s="429" customFormat="1" ht="12" customHeight="1" thickBot="1">
      <c r="A63" s="477" t="s">
        <v>305</v>
      </c>
      <c r="B63" s="299" t="s">
        <v>306</v>
      </c>
      <c r="C63" s="304">
        <f>SUM(C64:C66)</f>
        <v>0</v>
      </c>
    </row>
    <row r="64" spans="1:3" s="429" customFormat="1" ht="12" customHeight="1">
      <c r="A64" s="15" t="s">
        <v>334</v>
      </c>
      <c r="B64" s="430" t="s">
        <v>307</v>
      </c>
      <c r="C64" s="309"/>
    </row>
    <row r="65" spans="1:3" s="429" customFormat="1" ht="12" customHeight="1">
      <c r="A65" s="14" t="s">
        <v>343</v>
      </c>
      <c r="B65" s="431" t="s">
        <v>308</v>
      </c>
      <c r="C65" s="309"/>
    </row>
    <row r="66" spans="1:3" s="429" customFormat="1" ht="12" customHeight="1" thickBot="1">
      <c r="A66" s="16" t="s">
        <v>344</v>
      </c>
      <c r="B66" s="496" t="s">
        <v>459</v>
      </c>
      <c r="C66" s="309"/>
    </row>
    <row r="67" spans="1:3" s="429" customFormat="1" ht="12" customHeight="1" thickBot="1">
      <c r="A67" s="477" t="s">
        <v>310</v>
      </c>
      <c r="B67" s="299" t="s">
        <v>311</v>
      </c>
      <c r="C67" s="304">
        <f>SUM(C68:C71)</f>
        <v>0</v>
      </c>
    </row>
    <row r="68" spans="1:3" s="429" customFormat="1" ht="12" customHeight="1">
      <c r="A68" s="15" t="s">
        <v>145</v>
      </c>
      <c r="B68" s="430" t="s">
        <v>312</v>
      </c>
      <c r="C68" s="309"/>
    </row>
    <row r="69" spans="1:3" s="429" customFormat="1" ht="12" customHeight="1">
      <c r="A69" s="14" t="s">
        <v>146</v>
      </c>
      <c r="B69" s="431" t="s">
        <v>572</v>
      </c>
      <c r="C69" s="309"/>
    </row>
    <row r="70" spans="1:3" s="429" customFormat="1" ht="12" customHeight="1">
      <c r="A70" s="14" t="s">
        <v>335</v>
      </c>
      <c r="B70" s="431" t="s">
        <v>313</v>
      </c>
      <c r="C70" s="309"/>
    </row>
    <row r="71" spans="1:3" s="429" customFormat="1" ht="12" customHeight="1" thickBot="1">
      <c r="A71" s="16" t="s">
        <v>336</v>
      </c>
      <c r="B71" s="301" t="s">
        <v>573</v>
      </c>
      <c r="C71" s="309"/>
    </row>
    <row r="72" spans="1:3" s="429" customFormat="1" ht="12" customHeight="1" thickBot="1">
      <c r="A72" s="477" t="s">
        <v>314</v>
      </c>
      <c r="B72" s="299" t="s">
        <v>315</v>
      </c>
      <c r="C72" s="304">
        <f>SUM(C73:C74)</f>
        <v>340097</v>
      </c>
    </row>
    <row r="73" spans="1:3" s="429" customFormat="1" ht="12" customHeight="1">
      <c r="A73" s="15" t="s">
        <v>337</v>
      </c>
      <c r="B73" s="430" t="s">
        <v>316</v>
      </c>
      <c r="C73" s="309">
        <v>340097</v>
      </c>
    </row>
    <row r="74" spans="1:3" s="429" customFormat="1" ht="12" customHeight="1" thickBot="1">
      <c r="A74" s="16" t="s">
        <v>338</v>
      </c>
      <c r="B74" s="301" t="s">
        <v>317</v>
      </c>
      <c r="C74" s="309"/>
    </row>
    <row r="75" spans="1:3" s="429" customFormat="1" ht="12" customHeight="1" thickBot="1">
      <c r="A75" s="477" t="s">
        <v>318</v>
      </c>
      <c r="B75" s="299" t="s">
        <v>319</v>
      </c>
      <c r="C75" s="304">
        <f>SUM(C76:C78)</f>
        <v>0</v>
      </c>
    </row>
    <row r="76" spans="1:3" s="429" customFormat="1" ht="12" customHeight="1">
      <c r="A76" s="15" t="s">
        <v>339</v>
      </c>
      <c r="B76" s="430" t="s">
        <v>320</v>
      </c>
      <c r="C76" s="309"/>
    </row>
    <row r="77" spans="1:3" s="429" customFormat="1" ht="12" customHeight="1">
      <c r="A77" s="14" t="s">
        <v>340</v>
      </c>
      <c r="B77" s="431" t="s">
        <v>321</v>
      </c>
      <c r="C77" s="309"/>
    </row>
    <row r="78" spans="1:3" s="429" customFormat="1" ht="12" customHeight="1" thickBot="1">
      <c r="A78" s="16" t="s">
        <v>341</v>
      </c>
      <c r="B78" s="301" t="s">
        <v>574</v>
      </c>
      <c r="C78" s="309"/>
    </row>
    <row r="79" spans="1:3" s="429" customFormat="1" ht="12" customHeight="1" thickBot="1">
      <c r="A79" s="477" t="s">
        <v>322</v>
      </c>
      <c r="B79" s="299" t="s">
        <v>342</v>
      </c>
      <c r="C79" s="304">
        <f>SUM(C80:C83)</f>
        <v>0</v>
      </c>
    </row>
    <row r="80" spans="1:3" s="429" customFormat="1" ht="12" customHeight="1">
      <c r="A80" s="434" t="s">
        <v>323</v>
      </c>
      <c r="B80" s="430" t="s">
        <v>324</v>
      </c>
      <c r="C80" s="309"/>
    </row>
    <row r="81" spans="1:3" s="429" customFormat="1" ht="12" customHeight="1">
      <c r="A81" s="435" t="s">
        <v>325</v>
      </c>
      <c r="B81" s="431" t="s">
        <v>326</v>
      </c>
      <c r="C81" s="309"/>
    </row>
    <row r="82" spans="1:3" s="429" customFormat="1" ht="12" customHeight="1">
      <c r="A82" s="435" t="s">
        <v>327</v>
      </c>
      <c r="B82" s="431" t="s">
        <v>328</v>
      </c>
      <c r="C82" s="309"/>
    </row>
    <row r="83" spans="1:3" s="429" customFormat="1" ht="12" customHeight="1" thickBot="1">
      <c r="A83" s="436" t="s">
        <v>329</v>
      </c>
      <c r="B83" s="301" t="s">
        <v>330</v>
      </c>
      <c r="C83" s="309"/>
    </row>
    <row r="84" spans="1:3" s="429" customFormat="1" ht="12" customHeight="1" thickBot="1">
      <c r="A84" s="477" t="s">
        <v>331</v>
      </c>
      <c r="B84" s="299" t="s">
        <v>473</v>
      </c>
      <c r="C84" s="475"/>
    </row>
    <row r="85" spans="1:3" s="429" customFormat="1" ht="13.5" customHeight="1" thickBot="1">
      <c r="A85" s="477" t="s">
        <v>333</v>
      </c>
      <c r="B85" s="299" t="s">
        <v>332</v>
      </c>
      <c r="C85" s="475"/>
    </row>
    <row r="86" spans="1:3" s="429" customFormat="1" ht="15.75" customHeight="1" thickBot="1">
      <c r="A86" s="477" t="s">
        <v>345</v>
      </c>
      <c r="B86" s="437" t="s">
        <v>476</v>
      </c>
      <c r="C86" s="310">
        <f>+C63+C67+C72+C75+C79+C85+C84</f>
        <v>340097</v>
      </c>
    </row>
    <row r="87" spans="1:3" s="429" customFormat="1" ht="16.5" customHeight="1" thickBot="1">
      <c r="A87" s="478" t="s">
        <v>475</v>
      </c>
      <c r="B87" s="438" t="s">
        <v>477</v>
      </c>
      <c r="C87" s="310">
        <f>+C62+C86</f>
        <v>340097</v>
      </c>
    </row>
    <row r="88" spans="1:3" s="429" customFormat="1" ht="83.25" customHeight="1">
      <c r="A88" s="5"/>
      <c r="B88" s="6"/>
      <c r="C88" s="311"/>
    </row>
    <row r="89" spans="1:3" ht="16.5" customHeight="1">
      <c r="A89" s="617" t="s">
        <v>47</v>
      </c>
      <c r="B89" s="617"/>
      <c r="C89" s="617"/>
    </row>
    <row r="90" spans="1:3" s="439" customFormat="1" ht="16.5" customHeight="1" thickBot="1">
      <c r="A90" s="619" t="s">
        <v>149</v>
      </c>
      <c r="B90" s="619"/>
      <c r="C90" s="140" t="str">
        <f>C2</f>
        <v>Forintban!</v>
      </c>
    </row>
    <row r="91" spans="1:3" ht="37.5" customHeight="1" thickBot="1">
      <c r="A91" s="23" t="s">
        <v>69</v>
      </c>
      <c r="B91" s="24" t="s">
        <v>48</v>
      </c>
      <c r="C91" s="39" t="str">
        <f>+C3</f>
        <v>2018. évi előirányzat</v>
      </c>
    </row>
    <row r="92" spans="1:3" s="428" customFormat="1" ht="12" customHeight="1" thickBot="1">
      <c r="A92" s="32"/>
      <c r="B92" s="33" t="s">
        <v>491</v>
      </c>
      <c r="C92" s="34" t="s">
        <v>492</v>
      </c>
    </row>
    <row r="93" spans="1:3" ht="12" customHeight="1" thickBot="1">
      <c r="A93" s="22" t="s">
        <v>19</v>
      </c>
      <c r="B93" s="28" t="s">
        <v>435</v>
      </c>
      <c r="C93" s="303">
        <f>C94+C95+C96+C97+C98+C111</f>
        <v>52783888</v>
      </c>
    </row>
    <row r="94" spans="1:3" ht="12" customHeight="1">
      <c r="A94" s="17" t="s">
        <v>98</v>
      </c>
      <c r="B94" s="10" t="s">
        <v>49</v>
      </c>
      <c r="C94" s="305">
        <v>40859281</v>
      </c>
    </row>
    <row r="95" spans="1:3" ht="12" customHeight="1">
      <c r="A95" s="14" t="s">
        <v>99</v>
      </c>
      <c r="B95" s="8" t="s">
        <v>179</v>
      </c>
      <c r="C95" s="306">
        <v>7927939</v>
      </c>
    </row>
    <row r="96" spans="1:3" ht="12" customHeight="1">
      <c r="A96" s="14" t="s">
        <v>100</v>
      </c>
      <c r="B96" s="8" t="s">
        <v>136</v>
      </c>
      <c r="C96" s="308">
        <v>3996668</v>
      </c>
    </row>
    <row r="97" spans="1:3" ht="12" customHeight="1">
      <c r="A97" s="14" t="s">
        <v>101</v>
      </c>
      <c r="B97" s="11" t="s">
        <v>180</v>
      </c>
      <c r="C97" s="308"/>
    </row>
    <row r="98" spans="1:3" ht="12" customHeight="1">
      <c r="A98" s="14" t="s">
        <v>112</v>
      </c>
      <c r="B98" s="19" t="s">
        <v>181</v>
      </c>
      <c r="C98" s="308"/>
    </row>
    <row r="99" spans="1:3" ht="12" customHeight="1">
      <c r="A99" s="14" t="s">
        <v>102</v>
      </c>
      <c r="B99" s="8" t="s">
        <v>440</v>
      </c>
      <c r="C99" s="308"/>
    </row>
    <row r="100" spans="1:3" ht="12" customHeight="1">
      <c r="A100" s="14" t="s">
        <v>103</v>
      </c>
      <c r="B100" s="145" t="s">
        <v>439</v>
      </c>
      <c r="C100" s="308"/>
    </row>
    <row r="101" spans="1:3" ht="12" customHeight="1">
      <c r="A101" s="14" t="s">
        <v>113</v>
      </c>
      <c r="B101" s="145" t="s">
        <v>438</v>
      </c>
      <c r="C101" s="308"/>
    </row>
    <row r="102" spans="1:3" ht="12" customHeight="1">
      <c r="A102" s="14" t="s">
        <v>114</v>
      </c>
      <c r="B102" s="143" t="s">
        <v>348</v>
      </c>
      <c r="C102" s="308"/>
    </row>
    <row r="103" spans="1:3" ht="12" customHeight="1">
      <c r="A103" s="14" t="s">
        <v>115</v>
      </c>
      <c r="B103" s="144" t="s">
        <v>349</v>
      </c>
      <c r="C103" s="308"/>
    </row>
    <row r="104" spans="1:3" ht="12" customHeight="1">
      <c r="A104" s="14" t="s">
        <v>116</v>
      </c>
      <c r="B104" s="144" t="s">
        <v>350</v>
      </c>
      <c r="C104" s="308"/>
    </row>
    <row r="105" spans="1:3" ht="12" customHeight="1">
      <c r="A105" s="14" t="s">
        <v>118</v>
      </c>
      <c r="B105" s="143" t="s">
        <v>351</v>
      </c>
      <c r="C105" s="308"/>
    </row>
    <row r="106" spans="1:3" ht="12" customHeight="1">
      <c r="A106" s="14" t="s">
        <v>182</v>
      </c>
      <c r="B106" s="143" t="s">
        <v>352</v>
      </c>
      <c r="C106" s="308"/>
    </row>
    <row r="107" spans="1:3" ht="12" customHeight="1">
      <c r="A107" s="14" t="s">
        <v>346</v>
      </c>
      <c r="B107" s="144" t="s">
        <v>353</v>
      </c>
      <c r="C107" s="308"/>
    </row>
    <row r="108" spans="1:3" ht="12" customHeight="1">
      <c r="A108" s="13" t="s">
        <v>347</v>
      </c>
      <c r="B108" s="145" t="s">
        <v>354</v>
      </c>
      <c r="C108" s="308"/>
    </row>
    <row r="109" spans="1:3" ht="12" customHeight="1">
      <c r="A109" s="14" t="s">
        <v>436</v>
      </c>
      <c r="B109" s="145" t="s">
        <v>355</v>
      </c>
      <c r="C109" s="308"/>
    </row>
    <row r="110" spans="1:3" ht="12" customHeight="1">
      <c r="A110" s="16" t="s">
        <v>437</v>
      </c>
      <c r="B110" s="145" t="s">
        <v>356</v>
      </c>
      <c r="C110" s="308"/>
    </row>
    <row r="111" spans="1:3" ht="12" customHeight="1">
      <c r="A111" s="14" t="s">
        <v>441</v>
      </c>
      <c r="B111" s="11" t="s">
        <v>50</v>
      </c>
      <c r="C111" s="306"/>
    </row>
    <row r="112" spans="1:3" ht="12" customHeight="1">
      <c r="A112" s="14" t="s">
        <v>442</v>
      </c>
      <c r="B112" s="8" t="s">
        <v>444</v>
      </c>
      <c r="C112" s="306"/>
    </row>
    <row r="113" spans="1:3" ht="12" customHeight="1" thickBot="1">
      <c r="A113" s="18" t="s">
        <v>443</v>
      </c>
      <c r="B113" s="500" t="s">
        <v>445</v>
      </c>
      <c r="C113" s="312"/>
    </row>
    <row r="114" spans="1:3" ht="12" customHeight="1" thickBot="1">
      <c r="A114" s="497" t="s">
        <v>20</v>
      </c>
      <c r="B114" s="498" t="s">
        <v>357</v>
      </c>
      <c r="C114" s="499">
        <f>+C115+C117+C119</f>
        <v>0</v>
      </c>
    </row>
    <row r="115" spans="1:3" ht="12" customHeight="1">
      <c r="A115" s="15" t="s">
        <v>104</v>
      </c>
      <c r="B115" s="8" t="s">
        <v>226</v>
      </c>
      <c r="C115" s="307"/>
    </row>
    <row r="116" spans="1:3" ht="12" customHeight="1">
      <c r="A116" s="15" t="s">
        <v>105</v>
      </c>
      <c r="B116" s="12" t="s">
        <v>361</v>
      </c>
      <c r="C116" s="307"/>
    </row>
    <row r="117" spans="1:3" ht="12" customHeight="1">
      <c r="A117" s="15" t="s">
        <v>106</v>
      </c>
      <c r="B117" s="12" t="s">
        <v>183</v>
      </c>
      <c r="C117" s="306"/>
    </row>
    <row r="118" spans="1:3" ht="12" customHeight="1">
      <c r="A118" s="15" t="s">
        <v>107</v>
      </c>
      <c r="B118" s="12" t="s">
        <v>362</v>
      </c>
      <c r="C118" s="272"/>
    </row>
    <row r="119" spans="1:3" ht="12" customHeight="1">
      <c r="A119" s="15" t="s">
        <v>108</v>
      </c>
      <c r="B119" s="301" t="s">
        <v>576</v>
      </c>
      <c r="C119" s="272"/>
    </row>
    <row r="120" spans="1:3" ht="12" customHeight="1">
      <c r="A120" s="15" t="s">
        <v>117</v>
      </c>
      <c r="B120" s="300" t="s">
        <v>426</v>
      </c>
      <c r="C120" s="272"/>
    </row>
    <row r="121" spans="1:3" ht="12" customHeight="1">
      <c r="A121" s="15" t="s">
        <v>119</v>
      </c>
      <c r="B121" s="426" t="s">
        <v>367</v>
      </c>
      <c r="C121" s="272"/>
    </row>
    <row r="122" spans="1:3" ht="15">
      <c r="A122" s="15" t="s">
        <v>184</v>
      </c>
      <c r="B122" s="144" t="s">
        <v>350</v>
      </c>
      <c r="C122" s="272"/>
    </row>
    <row r="123" spans="1:3" ht="12" customHeight="1">
      <c r="A123" s="15" t="s">
        <v>185</v>
      </c>
      <c r="B123" s="144" t="s">
        <v>366</v>
      </c>
      <c r="C123" s="272"/>
    </row>
    <row r="124" spans="1:3" ht="12" customHeight="1">
      <c r="A124" s="15" t="s">
        <v>186</v>
      </c>
      <c r="B124" s="144" t="s">
        <v>365</v>
      </c>
      <c r="C124" s="272"/>
    </row>
    <row r="125" spans="1:3" ht="12" customHeight="1">
      <c r="A125" s="15" t="s">
        <v>358</v>
      </c>
      <c r="B125" s="144" t="s">
        <v>353</v>
      </c>
      <c r="C125" s="272"/>
    </row>
    <row r="126" spans="1:3" ht="12" customHeight="1">
      <c r="A126" s="15" t="s">
        <v>359</v>
      </c>
      <c r="B126" s="144" t="s">
        <v>364</v>
      </c>
      <c r="C126" s="272"/>
    </row>
    <row r="127" spans="1:3" ht="15.75" thickBot="1">
      <c r="A127" s="13" t="s">
        <v>360</v>
      </c>
      <c r="B127" s="144" t="s">
        <v>363</v>
      </c>
      <c r="C127" s="274"/>
    </row>
    <row r="128" spans="1:3" ht="12" customHeight="1" thickBot="1">
      <c r="A128" s="20" t="s">
        <v>21</v>
      </c>
      <c r="B128" s="124" t="s">
        <v>446</v>
      </c>
      <c r="C128" s="304">
        <f>+C93+C114</f>
        <v>52783888</v>
      </c>
    </row>
    <row r="129" spans="1:3" ht="12" customHeight="1" thickBot="1">
      <c r="A129" s="20" t="s">
        <v>22</v>
      </c>
      <c r="B129" s="124" t="s">
        <v>447</v>
      </c>
      <c r="C129" s="304">
        <f>+C130+C131+C132</f>
        <v>0</v>
      </c>
    </row>
    <row r="130" spans="1:3" ht="12" customHeight="1">
      <c r="A130" s="15" t="s">
        <v>265</v>
      </c>
      <c r="B130" s="12" t="s">
        <v>454</v>
      </c>
      <c r="C130" s="272"/>
    </row>
    <row r="131" spans="1:3" ht="12" customHeight="1">
      <c r="A131" s="15" t="s">
        <v>266</v>
      </c>
      <c r="B131" s="12" t="s">
        <v>455</v>
      </c>
      <c r="C131" s="272"/>
    </row>
    <row r="132" spans="1:3" ht="12" customHeight="1" thickBot="1">
      <c r="A132" s="13" t="s">
        <v>267</v>
      </c>
      <c r="B132" s="12" t="s">
        <v>456</v>
      </c>
      <c r="C132" s="272"/>
    </row>
    <row r="133" spans="1:3" ht="12" customHeight="1" thickBot="1">
      <c r="A133" s="20" t="s">
        <v>23</v>
      </c>
      <c r="B133" s="124" t="s">
        <v>448</v>
      </c>
      <c r="C133" s="304">
        <f>SUM(C134:C139)</f>
        <v>0</v>
      </c>
    </row>
    <row r="134" spans="1:3" ht="12" customHeight="1">
      <c r="A134" s="15" t="s">
        <v>91</v>
      </c>
      <c r="B134" s="9" t="s">
        <v>457</v>
      </c>
      <c r="C134" s="272"/>
    </row>
    <row r="135" spans="1:3" ht="12" customHeight="1">
      <c r="A135" s="15" t="s">
        <v>92</v>
      </c>
      <c r="B135" s="9" t="s">
        <v>449</v>
      </c>
      <c r="C135" s="272"/>
    </row>
    <row r="136" spans="1:3" ht="12" customHeight="1">
      <c r="A136" s="15" t="s">
        <v>93</v>
      </c>
      <c r="B136" s="9" t="s">
        <v>450</v>
      </c>
      <c r="C136" s="272"/>
    </row>
    <row r="137" spans="1:3" ht="12" customHeight="1">
      <c r="A137" s="15" t="s">
        <v>171</v>
      </c>
      <c r="B137" s="9" t="s">
        <v>451</v>
      </c>
      <c r="C137" s="272"/>
    </row>
    <row r="138" spans="1:3" ht="12" customHeight="1">
      <c r="A138" s="15" t="s">
        <v>172</v>
      </c>
      <c r="B138" s="9" t="s">
        <v>452</v>
      </c>
      <c r="C138" s="272"/>
    </row>
    <row r="139" spans="1:3" ht="12" customHeight="1" thickBot="1">
      <c r="A139" s="13" t="s">
        <v>173</v>
      </c>
      <c r="B139" s="9" t="s">
        <v>453</v>
      </c>
      <c r="C139" s="272"/>
    </row>
    <row r="140" spans="1:3" ht="12" customHeight="1" thickBot="1">
      <c r="A140" s="20" t="s">
        <v>24</v>
      </c>
      <c r="B140" s="124" t="s">
        <v>461</v>
      </c>
      <c r="C140" s="310">
        <f>+C141+C142+C143+C144</f>
        <v>0</v>
      </c>
    </row>
    <row r="141" spans="1:3" ht="12" customHeight="1">
      <c r="A141" s="15" t="s">
        <v>94</v>
      </c>
      <c r="B141" s="9" t="s">
        <v>368</v>
      </c>
      <c r="C141" s="272"/>
    </row>
    <row r="142" spans="1:3" ht="12" customHeight="1">
      <c r="A142" s="15" t="s">
        <v>95</v>
      </c>
      <c r="B142" s="9" t="s">
        <v>369</v>
      </c>
      <c r="C142" s="272"/>
    </row>
    <row r="143" spans="1:3" ht="12" customHeight="1">
      <c r="A143" s="15" t="s">
        <v>285</v>
      </c>
      <c r="B143" s="9" t="s">
        <v>462</v>
      </c>
      <c r="C143" s="272"/>
    </row>
    <row r="144" spans="1:3" ht="12" customHeight="1" thickBot="1">
      <c r="A144" s="13" t="s">
        <v>286</v>
      </c>
      <c r="B144" s="7" t="s">
        <v>388</v>
      </c>
      <c r="C144" s="272"/>
    </row>
    <row r="145" spans="1:3" ht="12" customHeight="1" thickBot="1">
      <c r="A145" s="20" t="s">
        <v>25</v>
      </c>
      <c r="B145" s="124" t="s">
        <v>463</v>
      </c>
      <c r="C145" s="313">
        <f>SUM(C146:C150)</f>
        <v>0</v>
      </c>
    </row>
    <row r="146" spans="1:3" ht="12" customHeight="1">
      <c r="A146" s="15" t="s">
        <v>96</v>
      </c>
      <c r="B146" s="9" t="s">
        <v>458</v>
      </c>
      <c r="C146" s="272"/>
    </row>
    <row r="147" spans="1:3" ht="12" customHeight="1">
      <c r="A147" s="15" t="s">
        <v>97</v>
      </c>
      <c r="B147" s="9" t="s">
        <v>465</v>
      </c>
      <c r="C147" s="272"/>
    </row>
    <row r="148" spans="1:3" ht="12" customHeight="1">
      <c r="A148" s="15" t="s">
        <v>297</v>
      </c>
      <c r="B148" s="9" t="s">
        <v>460</v>
      </c>
      <c r="C148" s="272"/>
    </row>
    <row r="149" spans="1:3" ht="12" customHeight="1">
      <c r="A149" s="15" t="s">
        <v>298</v>
      </c>
      <c r="B149" s="9" t="s">
        <v>466</v>
      </c>
      <c r="C149" s="272"/>
    </row>
    <row r="150" spans="1:3" ht="12" customHeight="1" thickBot="1">
      <c r="A150" s="15" t="s">
        <v>464</v>
      </c>
      <c r="B150" s="9" t="s">
        <v>467</v>
      </c>
      <c r="C150" s="272"/>
    </row>
    <row r="151" spans="1:3" ht="12" customHeight="1" thickBot="1">
      <c r="A151" s="20" t="s">
        <v>26</v>
      </c>
      <c r="B151" s="124" t="s">
        <v>468</v>
      </c>
      <c r="C151" s="501"/>
    </row>
    <row r="152" spans="1:3" ht="12" customHeight="1" thickBot="1">
      <c r="A152" s="20" t="s">
        <v>27</v>
      </c>
      <c r="B152" s="124" t="s">
        <v>469</v>
      </c>
      <c r="C152" s="501"/>
    </row>
    <row r="153" spans="1:9" ht="15" customHeight="1" thickBot="1">
      <c r="A153" s="20" t="s">
        <v>28</v>
      </c>
      <c r="B153" s="124" t="s">
        <v>471</v>
      </c>
      <c r="C153" s="440">
        <f>+C129+C133+C140+C145+C151+C152</f>
        <v>0</v>
      </c>
      <c r="F153" s="441"/>
      <c r="G153" s="442"/>
      <c r="H153" s="442"/>
      <c r="I153" s="442"/>
    </row>
    <row r="154" spans="1:3" s="429" customFormat="1" ht="12.75" customHeight="1" thickBot="1">
      <c r="A154" s="302" t="s">
        <v>29</v>
      </c>
      <c r="B154" s="393" t="s">
        <v>470</v>
      </c>
      <c r="C154" s="440">
        <f>+C128+C153</f>
        <v>52783888</v>
      </c>
    </row>
    <row r="155" ht="7.5" customHeight="1"/>
    <row r="156" spans="1:3" ht="15">
      <c r="A156" s="620" t="s">
        <v>370</v>
      </c>
      <c r="B156" s="620"/>
      <c r="C156" s="620"/>
    </row>
    <row r="157" spans="1:3" ht="15" customHeight="1" thickBot="1">
      <c r="A157" s="618" t="s">
        <v>150</v>
      </c>
      <c r="B157" s="618"/>
      <c r="C157" s="314" t="str">
        <f>C90</f>
        <v>Forintban!</v>
      </c>
    </row>
    <row r="158" spans="1:4" ht="13.5" customHeight="1" thickBot="1">
      <c r="A158" s="20">
        <v>1</v>
      </c>
      <c r="B158" s="27" t="s">
        <v>472</v>
      </c>
      <c r="C158" s="304">
        <f>+C62-C128</f>
        <v>-52783888</v>
      </c>
      <c r="D158" s="443"/>
    </row>
    <row r="159" spans="1:3" ht="27.75" customHeight="1" thickBot="1">
      <c r="A159" s="20" t="s">
        <v>20</v>
      </c>
      <c r="B159" s="27" t="s">
        <v>478</v>
      </c>
      <c r="C159" s="304">
        <f>+C86-C153</f>
        <v>340097</v>
      </c>
    </row>
  </sheetData>
  <sheetProtection/>
  <mergeCells count="5">
    <mergeCell ref="A1:C1"/>
    <mergeCell ref="A89:C89"/>
    <mergeCell ref="A90:B90"/>
    <mergeCell ref="A156:C156"/>
    <mergeCell ref="A157:B157"/>
  </mergeCells>
  <printOptions horizontalCentered="1"/>
  <pageMargins left="0.7874015748031497" right="0.7874015748031497" top="1.6535433070866143" bottom="1.062992125984252" header="0.7874015748031497" footer="0.5905511811023623"/>
  <pageSetup fitToHeight="0" fitToWidth="1" horizontalDpi="600" verticalDpi="600" orientation="portrait" paperSize="8" r:id="rId1"/>
  <headerFooter alignWithMargins="0">
    <oddHeader>&amp;C&amp;"Times New Roman CE,Félkövér"&amp;12
Karácsond Községi Önkormányzat
2018. ÉVI KÖLTSÉGVETÉS
ÁLLAMIGAZGATÁSI FELADATAINAK MÉRLEGE
&amp;R&amp;"Times New Roman CE,Félkövér dőlt"&amp;11 1.4. melléklet a ........./2018. (.......)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3"/>
  <sheetViews>
    <sheetView zoomScale="145" zoomScaleNormal="145" zoomScaleSheetLayoutView="100" workbookViewId="0" topLeftCell="B1">
      <selection activeCell="B2" sqref="B2"/>
    </sheetView>
  </sheetViews>
  <sheetFormatPr defaultColWidth="9.375" defaultRowHeight="12.75"/>
  <cols>
    <col min="1" max="1" width="6.75390625" style="54" customWidth="1"/>
    <col min="2" max="2" width="55.125" style="190" customWidth="1"/>
    <col min="3" max="3" width="16.375" style="54" customWidth="1"/>
    <col min="4" max="4" width="55.125" style="54" customWidth="1"/>
    <col min="5" max="5" width="16.375" style="54" customWidth="1"/>
    <col min="6" max="6" width="4.75390625" style="54" customWidth="1"/>
    <col min="7" max="16384" width="9.375" style="54" customWidth="1"/>
  </cols>
  <sheetData>
    <row r="1" spans="2:6" ht="39.75" customHeight="1">
      <c r="B1" s="326" t="s">
        <v>154</v>
      </c>
      <c r="C1" s="327"/>
      <c r="D1" s="327"/>
      <c r="E1" s="327"/>
      <c r="F1" s="623" t="str">
        <f>+CONCATENATE("2.1. melléklet a ………../",LEFT(ÖSSZEFÜGGÉSEK!A5,4),". (……….) önkormányzati rendelethez")</f>
        <v>2.1. melléklet a ………../2018. (……….) önkormányzati rendelethez</v>
      </c>
    </row>
    <row r="2" spans="4:6" ht="14.25" thickBot="1">
      <c r="D2" s="54" t="s">
        <v>673</v>
      </c>
      <c r="E2" s="328" t="str">
        <f>'1.4.sz.mell.'!C2</f>
        <v>Forintban!</v>
      </c>
      <c r="F2" s="623"/>
    </row>
    <row r="3" spans="1:6" ht="18" customHeight="1" thickBot="1">
      <c r="A3" s="621" t="s">
        <v>69</v>
      </c>
      <c r="B3" s="329" t="s">
        <v>56</v>
      </c>
      <c r="C3" s="330"/>
      <c r="D3" s="329" t="s">
        <v>57</v>
      </c>
      <c r="E3" s="331"/>
      <c r="F3" s="623"/>
    </row>
    <row r="4" spans="1:6" s="332" customFormat="1" ht="35.25" customHeight="1" thickBot="1">
      <c r="A4" s="622"/>
      <c r="B4" s="191" t="s">
        <v>61</v>
      </c>
      <c r="C4" s="192" t="str">
        <f>+'1.1.sz.mell.'!C3</f>
        <v>2018. évi előirányzat</v>
      </c>
      <c r="D4" s="191" t="s">
        <v>61</v>
      </c>
      <c r="E4" s="51" t="str">
        <f>+C4</f>
        <v>2018. évi előirányzat</v>
      </c>
      <c r="F4" s="623"/>
    </row>
    <row r="5" spans="1:6" s="337" customFormat="1" ht="12" customHeight="1" thickBot="1">
      <c r="A5" s="333"/>
      <c r="B5" s="334" t="s">
        <v>491</v>
      </c>
      <c r="C5" s="335" t="s">
        <v>492</v>
      </c>
      <c r="D5" s="334" t="s">
        <v>493</v>
      </c>
      <c r="E5" s="336" t="s">
        <v>495</v>
      </c>
      <c r="F5" s="623"/>
    </row>
    <row r="6" spans="1:6" ht="12.75" customHeight="1">
      <c r="A6" s="338" t="s">
        <v>19</v>
      </c>
      <c r="B6" s="339" t="s">
        <v>371</v>
      </c>
      <c r="C6" s="315">
        <v>154304044</v>
      </c>
      <c r="D6" s="339" t="s">
        <v>62</v>
      </c>
      <c r="E6" s="321">
        <v>145642457</v>
      </c>
      <c r="F6" s="623"/>
    </row>
    <row r="7" spans="1:6" ht="12.75" customHeight="1">
      <c r="A7" s="340" t="s">
        <v>20</v>
      </c>
      <c r="B7" s="341" t="s">
        <v>372</v>
      </c>
      <c r="C7" s="316">
        <v>33940000</v>
      </c>
      <c r="D7" s="341" t="s">
        <v>179</v>
      </c>
      <c r="E7" s="322">
        <v>28279624</v>
      </c>
      <c r="F7" s="623"/>
    </row>
    <row r="8" spans="1:6" ht="12.75" customHeight="1">
      <c r="A8" s="340" t="s">
        <v>21</v>
      </c>
      <c r="B8" s="341" t="s">
        <v>393</v>
      </c>
      <c r="C8" s="316"/>
      <c r="D8" s="341" t="s">
        <v>231</v>
      </c>
      <c r="E8" s="322">
        <v>78541226</v>
      </c>
      <c r="F8" s="623"/>
    </row>
    <row r="9" spans="1:6" ht="12.75" customHeight="1">
      <c r="A9" s="340" t="s">
        <v>22</v>
      </c>
      <c r="B9" s="341" t="s">
        <v>170</v>
      </c>
      <c r="C9" s="316">
        <v>64200000</v>
      </c>
      <c r="D9" s="341" t="s">
        <v>180</v>
      </c>
      <c r="E9" s="322">
        <v>22437000</v>
      </c>
      <c r="F9" s="623"/>
    </row>
    <row r="10" spans="1:6" ht="12.75" customHeight="1">
      <c r="A10" s="340" t="s">
        <v>23</v>
      </c>
      <c r="B10" s="342" t="s">
        <v>419</v>
      </c>
      <c r="C10" s="316">
        <v>7890000</v>
      </c>
      <c r="D10" s="341" t="s">
        <v>181</v>
      </c>
      <c r="E10" s="322">
        <v>9900000</v>
      </c>
      <c r="F10" s="623"/>
    </row>
    <row r="11" spans="1:6" ht="12.75" customHeight="1">
      <c r="A11" s="340" t="s">
        <v>24</v>
      </c>
      <c r="B11" s="341" t="s">
        <v>373</v>
      </c>
      <c r="C11" s="317">
        <v>4331395</v>
      </c>
      <c r="D11" s="341" t="s">
        <v>50</v>
      </c>
      <c r="E11" s="322"/>
      <c r="F11" s="623"/>
    </row>
    <row r="12" spans="1:6" ht="12.75" customHeight="1">
      <c r="A12" s="340" t="s">
        <v>25</v>
      </c>
      <c r="B12" s="341" t="s">
        <v>479</v>
      </c>
      <c r="C12" s="316"/>
      <c r="D12" s="46"/>
      <c r="E12" s="322"/>
      <c r="F12" s="623"/>
    </row>
    <row r="13" spans="1:6" ht="12.75" customHeight="1">
      <c r="A13" s="340" t="s">
        <v>26</v>
      </c>
      <c r="B13" s="46"/>
      <c r="C13" s="316"/>
      <c r="D13" s="46"/>
      <c r="E13" s="322"/>
      <c r="F13" s="623"/>
    </row>
    <row r="14" spans="1:6" ht="12.75" customHeight="1">
      <c r="A14" s="340" t="s">
        <v>27</v>
      </c>
      <c r="B14" s="444"/>
      <c r="C14" s="317"/>
      <c r="D14" s="46"/>
      <c r="E14" s="322"/>
      <c r="F14" s="623"/>
    </row>
    <row r="15" spans="1:6" ht="12.75" customHeight="1">
      <c r="A15" s="340" t="s">
        <v>28</v>
      </c>
      <c r="B15" s="46"/>
      <c r="C15" s="316"/>
      <c r="D15" s="46"/>
      <c r="E15" s="322"/>
      <c r="F15" s="623"/>
    </row>
    <row r="16" spans="1:6" ht="12.75" customHeight="1">
      <c r="A16" s="340" t="s">
        <v>29</v>
      </c>
      <c r="B16" s="46"/>
      <c r="C16" s="316"/>
      <c r="D16" s="46"/>
      <c r="E16" s="322"/>
      <c r="F16" s="623"/>
    </row>
    <row r="17" spans="1:6" ht="12.75" customHeight="1" thickBot="1">
      <c r="A17" s="340" t="s">
        <v>30</v>
      </c>
      <c r="B17" s="56"/>
      <c r="C17" s="318"/>
      <c r="D17" s="46"/>
      <c r="E17" s="323"/>
      <c r="F17" s="623"/>
    </row>
    <row r="18" spans="1:6" ht="15.75" customHeight="1" thickBot="1">
      <c r="A18" s="343" t="s">
        <v>31</v>
      </c>
      <c r="B18" s="126" t="s">
        <v>480</v>
      </c>
      <c r="C18" s="319">
        <f>SUM(C6:C17)</f>
        <v>264665439</v>
      </c>
      <c r="D18" s="126" t="s">
        <v>379</v>
      </c>
      <c r="E18" s="324">
        <f>SUM(E6:E17)</f>
        <v>284800307</v>
      </c>
      <c r="F18" s="623"/>
    </row>
    <row r="19" spans="1:6" ht="12.75" customHeight="1">
      <c r="A19" s="344" t="s">
        <v>32</v>
      </c>
      <c r="B19" s="345" t="s">
        <v>376</v>
      </c>
      <c r="C19" s="503">
        <f>+C20+C21+C22+C23</f>
        <v>257041967</v>
      </c>
      <c r="D19" s="346" t="s">
        <v>187</v>
      </c>
      <c r="E19" s="325"/>
      <c r="F19" s="623"/>
    </row>
    <row r="20" spans="1:6" ht="12.75" customHeight="1">
      <c r="A20" s="347" t="s">
        <v>33</v>
      </c>
      <c r="B20" s="346" t="s">
        <v>224</v>
      </c>
      <c r="C20" s="79">
        <v>257041967</v>
      </c>
      <c r="D20" s="346" t="s">
        <v>378</v>
      </c>
      <c r="E20" s="80">
        <v>5486454</v>
      </c>
      <c r="F20" s="623"/>
    </row>
    <row r="21" spans="1:6" ht="12.75" customHeight="1">
      <c r="A21" s="347" t="s">
        <v>34</v>
      </c>
      <c r="B21" s="346" t="s">
        <v>225</v>
      </c>
      <c r="C21" s="79"/>
      <c r="D21" s="346" t="s">
        <v>152</v>
      </c>
      <c r="E21" s="80"/>
      <c r="F21" s="623"/>
    </row>
    <row r="22" spans="1:6" ht="12.75" customHeight="1">
      <c r="A22" s="347" t="s">
        <v>35</v>
      </c>
      <c r="B22" s="346" t="s">
        <v>229</v>
      </c>
      <c r="C22" s="79"/>
      <c r="D22" s="346" t="s">
        <v>153</v>
      </c>
      <c r="E22" s="80"/>
      <c r="F22" s="623"/>
    </row>
    <row r="23" spans="1:6" ht="12.75" customHeight="1">
      <c r="A23" s="347" t="s">
        <v>36</v>
      </c>
      <c r="B23" s="346" t="s">
        <v>230</v>
      </c>
      <c r="C23" s="79"/>
      <c r="D23" s="345" t="s">
        <v>232</v>
      </c>
      <c r="E23" s="80"/>
      <c r="F23" s="623"/>
    </row>
    <row r="24" spans="1:6" ht="12.75" customHeight="1">
      <c r="A24" s="347" t="s">
        <v>37</v>
      </c>
      <c r="B24" s="346" t="s">
        <v>377</v>
      </c>
      <c r="C24" s="348">
        <f>+C25+C26</f>
        <v>0</v>
      </c>
      <c r="D24" s="346" t="s">
        <v>188</v>
      </c>
      <c r="E24" s="80"/>
      <c r="F24" s="623"/>
    </row>
    <row r="25" spans="1:6" ht="12.75" customHeight="1">
      <c r="A25" s="344" t="s">
        <v>38</v>
      </c>
      <c r="B25" s="345" t="s">
        <v>374</v>
      </c>
      <c r="C25" s="320"/>
      <c r="D25" s="339" t="s">
        <v>462</v>
      </c>
      <c r="E25" s="325"/>
      <c r="F25" s="623"/>
    </row>
    <row r="26" spans="1:6" ht="12.75" customHeight="1">
      <c r="A26" s="347" t="s">
        <v>39</v>
      </c>
      <c r="B26" s="346" t="s">
        <v>375</v>
      </c>
      <c r="C26" s="79"/>
      <c r="D26" s="341" t="s">
        <v>468</v>
      </c>
      <c r="E26" s="80"/>
      <c r="F26" s="623"/>
    </row>
    <row r="27" spans="1:6" ht="12.75" customHeight="1">
      <c r="A27" s="340" t="s">
        <v>40</v>
      </c>
      <c r="B27" s="346" t="s">
        <v>473</v>
      </c>
      <c r="C27" s="79"/>
      <c r="D27" s="341" t="s">
        <v>469</v>
      </c>
      <c r="E27" s="80"/>
      <c r="F27" s="623"/>
    </row>
    <row r="28" spans="1:6" ht="12.75" customHeight="1" thickBot="1">
      <c r="A28" s="407" t="s">
        <v>41</v>
      </c>
      <c r="B28" s="345" t="s">
        <v>332</v>
      </c>
      <c r="C28" s="320"/>
      <c r="D28" s="446"/>
      <c r="E28" s="325"/>
      <c r="F28" s="623"/>
    </row>
    <row r="29" spans="1:6" ht="15.75" customHeight="1" thickBot="1">
      <c r="A29" s="343" t="s">
        <v>42</v>
      </c>
      <c r="B29" s="126" t="s">
        <v>481</v>
      </c>
      <c r="C29" s="319">
        <f>+C19+C24+C27+C28</f>
        <v>257041967</v>
      </c>
      <c r="D29" s="126" t="s">
        <v>483</v>
      </c>
      <c r="E29" s="324">
        <f>SUM(E19:E28)</f>
        <v>5486454</v>
      </c>
      <c r="F29" s="623"/>
    </row>
    <row r="30" spans="1:6" ht="13.5" thickBot="1">
      <c r="A30" s="343" t="s">
        <v>43</v>
      </c>
      <c r="B30" s="349" t="s">
        <v>482</v>
      </c>
      <c r="C30" s="350">
        <f>+C18+C29</f>
        <v>521707406</v>
      </c>
      <c r="D30" s="349" t="s">
        <v>484</v>
      </c>
      <c r="E30" s="350">
        <f>+E18+E29</f>
        <v>290286761</v>
      </c>
      <c r="F30" s="623"/>
    </row>
    <row r="31" spans="1:6" ht="13.5" thickBot="1">
      <c r="A31" s="343" t="s">
        <v>44</v>
      </c>
      <c r="B31" s="349" t="s">
        <v>165</v>
      </c>
      <c r="C31" s="350">
        <f>IF(C18-E18&lt;0,E18-C18,"-")</f>
        <v>20134868</v>
      </c>
      <c r="D31" s="349" t="s">
        <v>166</v>
      </c>
      <c r="E31" s="350" t="str">
        <f>IF(C18-E18&gt;0,C18-E18,"-")</f>
        <v>-</v>
      </c>
      <c r="F31" s="623"/>
    </row>
    <row r="32" spans="1:6" ht="13.5" thickBot="1">
      <c r="A32" s="343" t="s">
        <v>45</v>
      </c>
      <c r="B32" s="349" t="s">
        <v>567</v>
      </c>
      <c r="C32" s="350" t="str">
        <f>IF(C30-E30&lt;0,E30-C30,"-")</f>
        <v>-</v>
      </c>
      <c r="D32" s="349" t="s">
        <v>568</v>
      </c>
      <c r="E32" s="350">
        <f>IF(C30-E30&gt;0,C30-E30,"-")</f>
        <v>231420645</v>
      </c>
      <c r="F32" s="623"/>
    </row>
    <row r="33" spans="2:4" ht="17.25">
      <c r="B33" s="624"/>
      <c r="C33" s="624"/>
      <c r="D33" s="624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fitToHeight="0" fitToWidth="1"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60" zoomScaleNormal="160" zoomScaleSheetLayoutView="115" workbookViewId="0" topLeftCell="B1">
      <selection activeCell="B2" sqref="B2"/>
    </sheetView>
  </sheetViews>
  <sheetFormatPr defaultColWidth="9.375" defaultRowHeight="12.75"/>
  <cols>
    <col min="1" max="1" width="6.75390625" style="54" customWidth="1"/>
    <col min="2" max="2" width="55.125" style="190" customWidth="1"/>
    <col min="3" max="3" width="16.375" style="54" customWidth="1"/>
    <col min="4" max="4" width="55.125" style="54" customWidth="1"/>
    <col min="5" max="5" width="16.375" style="54" customWidth="1"/>
    <col min="6" max="6" width="4.75390625" style="54" customWidth="1"/>
    <col min="7" max="16384" width="9.375" style="54" customWidth="1"/>
  </cols>
  <sheetData>
    <row r="1" spans="2:6" ht="30.75">
      <c r="B1" s="326" t="s">
        <v>155</v>
      </c>
      <c r="C1" s="327"/>
      <c r="D1" s="327"/>
      <c r="E1" s="327"/>
      <c r="F1" s="623" t="str">
        <f>+CONCATENATE("2.2. melléklet a ………../",LEFT(ÖSSZEFÜGGÉSEK!A5,4),". (……….) önkormányzati rendelethez")</f>
        <v>2.2. melléklet a ………../2018. (……….) önkormányzati rendelethez</v>
      </c>
    </row>
    <row r="2" spans="4:6" ht="14.25" thickBot="1">
      <c r="D2" s="54" t="s">
        <v>674</v>
      </c>
      <c r="E2" s="328" t="str">
        <f>'2.1.sz.mell  '!E2</f>
        <v>Forintban!</v>
      </c>
      <c r="F2" s="623"/>
    </row>
    <row r="3" spans="1:6" ht="13.5" thickBot="1">
      <c r="A3" s="625" t="s">
        <v>69</v>
      </c>
      <c r="B3" s="329" t="s">
        <v>56</v>
      </c>
      <c r="C3" s="330"/>
      <c r="D3" s="329" t="s">
        <v>57</v>
      </c>
      <c r="E3" s="331"/>
      <c r="F3" s="623"/>
    </row>
    <row r="4" spans="1:6" s="332" customFormat="1" ht="13.5" thickBot="1">
      <c r="A4" s="626"/>
      <c r="B4" s="191" t="s">
        <v>61</v>
      </c>
      <c r="C4" s="192" t="str">
        <f>+'2.1.sz.mell  '!C4</f>
        <v>2018. évi előirányzat</v>
      </c>
      <c r="D4" s="191" t="s">
        <v>61</v>
      </c>
      <c r="E4" s="51" t="str">
        <f>+'2.1.sz.mell  '!C4</f>
        <v>2018. évi előirányzat</v>
      </c>
      <c r="F4" s="623"/>
    </row>
    <row r="5" spans="1:6" s="332" customFormat="1" ht="13.5" thickBot="1">
      <c r="A5" s="333"/>
      <c r="B5" s="334" t="s">
        <v>491</v>
      </c>
      <c r="C5" s="335" t="s">
        <v>492</v>
      </c>
      <c r="D5" s="334" t="s">
        <v>493</v>
      </c>
      <c r="E5" s="336" t="s">
        <v>495</v>
      </c>
      <c r="F5" s="623"/>
    </row>
    <row r="6" spans="1:6" ht="12.75" customHeight="1">
      <c r="A6" s="338" t="s">
        <v>19</v>
      </c>
      <c r="B6" s="339" t="s">
        <v>380</v>
      </c>
      <c r="C6" s="315">
        <v>141019000</v>
      </c>
      <c r="D6" s="339" t="s">
        <v>226</v>
      </c>
      <c r="E6" s="321">
        <v>3618390</v>
      </c>
      <c r="F6" s="623"/>
    </row>
    <row r="7" spans="1:6" ht="12.75">
      <c r="A7" s="340" t="s">
        <v>20</v>
      </c>
      <c r="B7" s="341" t="s">
        <v>381</v>
      </c>
      <c r="C7" s="316"/>
      <c r="D7" s="341" t="s">
        <v>386</v>
      </c>
      <c r="E7" s="322"/>
      <c r="F7" s="623"/>
    </row>
    <row r="8" spans="1:6" ht="12.75" customHeight="1">
      <c r="A8" s="340" t="s">
        <v>21</v>
      </c>
      <c r="B8" s="341" t="s">
        <v>10</v>
      </c>
      <c r="C8" s="316"/>
      <c r="D8" s="341" t="s">
        <v>183</v>
      </c>
      <c r="E8" s="322">
        <v>368821255</v>
      </c>
      <c r="F8" s="623"/>
    </row>
    <row r="9" spans="1:6" ht="12.75" customHeight="1">
      <c r="A9" s="340" t="s">
        <v>22</v>
      </c>
      <c r="B9" s="341" t="s">
        <v>382</v>
      </c>
      <c r="C9" s="316"/>
      <c r="D9" s="341" t="s">
        <v>387</v>
      </c>
      <c r="E9" s="322"/>
      <c r="F9" s="623"/>
    </row>
    <row r="10" spans="1:6" ht="12.75" customHeight="1">
      <c r="A10" s="340" t="s">
        <v>23</v>
      </c>
      <c r="B10" s="341" t="s">
        <v>383</v>
      </c>
      <c r="C10" s="316"/>
      <c r="D10" s="341" t="s">
        <v>228</v>
      </c>
      <c r="E10" s="322"/>
      <c r="F10" s="623"/>
    </row>
    <row r="11" spans="1:6" ht="12.75" customHeight="1">
      <c r="A11" s="340" t="s">
        <v>24</v>
      </c>
      <c r="B11" s="341" t="s">
        <v>384</v>
      </c>
      <c r="C11" s="317"/>
      <c r="D11" s="447"/>
      <c r="E11" s="322"/>
      <c r="F11" s="623"/>
    </row>
    <row r="12" spans="1:6" ht="12.75" customHeight="1">
      <c r="A12" s="340" t="s">
        <v>25</v>
      </c>
      <c r="B12" s="46"/>
      <c r="C12" s="316"/>
      <c r="D12" s="447"/>
      <c r="E12" s="322"/>
      <c r="F12" s="623"/>
    </row>
    <row r="13" spans="1:6" ht="12.75" customHeight="1">
      <c r="A13" s="340" t="s">
        <v>26</v>
      </c>
      <c r="B13" s="46"/>
      <c r="C13" s="316"/>
      <c r="D13" s="448"/>
      <c r="E13" s="322"/>
      <c r="F13" s="623"/>
    </row>
    <row r="14" spans="1:6" ht="12.75" customHeight="1">
      <c r="A14" s="340" t="s">
        <v>27</v>
      </c>
      <c r="B14" s="445"/>
      <c r="C14" s="317"/>
      <c r="D14" s="447"/>
      <c r="E14" s="322"/>
      <c r="F14" s="623"/>
    </row>
    <row r="15" spans="1:6" ht="12.75">
      <c r="A15" s="340" t="s">
        <v>28</v>
      </c>
      <c r="B15" s="46"/>
      <c r="C15" s="317"/>
      <c r="D15" s="447"/>
      <c r="E15" s="322"/>
      <c r="F15" s="623"/>
    </row>
    <row r="16" spans="1:6" ht="12.75" customHeight="1" thickBot="1">
      <c r="A16" s="407" t="s">
        <v>29</v>
      </c>
      <c r="B16" s="446"/>
      <c r="C16" s="409"/>
      <c r="D16" s="408" t="s">
        <v>50</v>
      </c>
      <c r="E16" s="371"/>
      <c r="F16" s="623"/>
    </row>
    <row r="17" spans="1:6" ht="15.75" customHeight="1" thickBot="1">
      <c r="A17" s="343" t="s">
        <v>30</v>
      </c>
      <c r="B17" s="126" t="s">
        <v>394</v>
      </c>
      <c r="C17" s="319">
        <f>+C6+C8+C9+C11+C12+C13+C14+C15+C16</f>
        <v>141019000</v>
      </c>
      <c r="D17" s="126" t="s">
        <v>395</v>
      </c>
      <c r="E17" s="324">
        <f>+E6+E8+E10+E11+E12+E13+E14+E15+E16</f>
        <v>372439645</v>
      </c>
      <c r="F17" s="623"/>
    </row>
    <row r="18" spans="1:6" ht="12.75" customHeight="1">
      <c r="A18" s="338" t="s">
        <v>31</v>
      </c>
      <c r="B18" s="353" t="s">
        <v>244</v>
      </c>
      <c r="C18" s="360">
        <f>SUM(C19:C23)</f>
        <v>0</v>
      </c>
      <c r="D18" s="346" t="s">
        <v>187</v>
      </c>
      <c r="E18" s="77"/>
      <c r="F18" s="623"/>
    </row>
    <row r="19" spans="1:6" ht="12.75" customHeight="1">
      <c r="A19" s="340" t="s">
        <v>32</v>
      </c>
      <c r="B19" s="354" t="s">
        <v>233</v>
      </c>
      <c r="C19" s="79"/>
      <c r="D19" s="346" t="s">
        <v>190</v>
      </c>
      <c r="E19" s="80"/>
      <c r="F19" s="623"/>
    </row>
    <row r="20" spans="1:6" ht="12.75" customHeight="1">
      <c r="A20" s="338" t="s">
        <v>33</v>
      </c>
      <c r="B20" s="354" t="s">
        <v>234</v>
      </c>
      <c r="C20" s="79"/>
      <c r="D20" s="346" t="s">
        <v>152</v>
      </c>
      <c r="E20" s="80"/>
      <c r="F20" s="623"/>
    </row>
    <row r="21" spans="1:6" ht="12.75" customHeight="1">
      <c r="A21" s="340" t="s">
        <v>34</v>
      </c>
      <c r="B21" s="354" t="s">
        <v>235</v>
      </c>
      <c r="C21" s="79"/>
      <c r="D21" s="346" t="s">
        <v>153</v>
      </c>
      <c r="E21" s="80"/>
      <c r="F21" s="623"/>
    </row>
    <row r="22" spans="1:6" ht="12.75" customHeight="1">
      <c r="A22" s="338" t="s">
        <v>35</v>
      </c>
      <c r="B22" s="354" t="s">
        <v>236</v>
      </c>
      <c r="C22" s="79"/>
      <c r="D22" s="345" t="s">
        <v>232</v>
      </c>
      <c r="E22" s="80"/>
      <c r="F22" s="623"/>
    </row>
    <row r="23" spans="1:6" ht="12.75" customHeight="1">
      <c r="A23" s="340" t="s">
        <v>36</v>
      </c>
      <c r="B23" s="355" t="s">
        <v>237</v>
      </c>
      <c r="C23" s="79"/>
      <c r="D23" s="346" t="s">
        <v>191</v>
      </c>
      <c r="E23" s="80"/>
      <c r="F23" s="623"/>
    </row>
    <row r="24" spans="1:6" ht="12.75" customHeight="1">
      <c r="A24" s="338" t="s">
        <v>37</v>
      </c>
      <c r="B24" s="356" t="s">
        <v>238</v>
      </c>
      <c r="C24" s="348">
        <f>+C25+C26+C27+C28+C29</f>
        <v>0</v>
      </c>
      <c r="D24" s="357" t="s">
        <v>189</v>
      </c>
      <c r="E24" s="80"/>
      <c r="F24" s="623"/>
    </row>
    <row r="25" spans="1:6" ht="12.75" customHeight="1">
      <c r="A25" s="340" t="s">
        <v>38</v>
      </c>
      <c r="B25" s="355" t="s">
        <v>239</v>
      </c>
      <c r="C25" s="79"/>
      <c r="D25" s="357" t="s">
        <v>388</v>
      </c>
      <c r="E25" s="80"/>
      <c r="F25" s="623"/>
    </row>
    <row r="26" spans="1:6" ht="12.75" customHeight="1">
      <c r="A26" s="338" t="s">
        <v>39</v>
      </c>
      <c r="B26" s="355" t="s">
        <v>240</v>
      </c>
      <c r="C26" s="79"/>
      <c r="D26" s="352"/>
      <c r="E26" s="80"/>
      <c r="F26" s="623"/>
    </row>
    <row r="27" spans="1:6" ht="12.75" customHeight="1">
      <c r="A27" s="340" t="s">
        <v>40</v>
      </c>
      <c r="B27" s="354" t="s">
        <v>241</v>
      </c>
      <c r="C27" s="79"/>
      <c r="D27" s="122"/>
      <c r="E27" s="80"/>
      <c r="F27" s="623"/>
    </row>
    <row r="28" spans="1:6" ht="12.75" customHeight="1">
      <c r="A28" s="338" t="s">
        <v>41</v>
      </c>
      <c r="B28" s="358" t="s">
        <v>242</v>
      </c>
      <c r="C28" s="79"/>
      <c r="D28" s="46"/>
      <c r="E28" s="80"/>
      <c r="F28" s="623"/>
    </row>
    <row r="29" spans="1:6" ht="12.75" customHeight="1" thickBot="1">
      <c r="A29" s="340" t="s">
        <v>42</v>
      </c>
      <c r="B29" s="359" t="s">
        <v>243</v>
      </c>
      <c r="C29" s="79"/>
      <c r="D29" s="122"/>
      <c r="E29" s="80"/>
      <c r="F29" s="623"/>
    </row>
    <row r="30" spans="1:6" ht="21.75" customHeight="1" thickBot="1">
      <c r="A30" s="343" t="s">
        <v>43</v>
      </c>
      <c r="B30" s="126" t="s">
        <v>385</v>
      </c>
      <c r="C30" s="319">
        <f>+C18+C24</f>
        <v>0</v>
      </c>
      <c r="D30" s="126" t="s">
        <v>389</v>
      </c>
      <c r="E30" s="324">
        <f>SUM(E18:E29)</f>
        <v>0</v>
      </c>
      <c r="F30" s="623"/>
    </row>
    <row r="31" spans="1:6" ht="13.5" thickBot="1">
      <c r="A31" s="343" t="s">
        <v>44</v>
      </c>
      <c r="B31" s="349" t="s">
        <v>390</v>
      </c>
      <c r="C31" s="350">
        <f>+C17+C30</f>
        <v>141019000</v>
      </c>
      <c r="D31" s="349" t="s">
        <v>391</v>
      </c>
      <c r="E31" s="350">
        <f>+E17+E30</f>
        <v>372439645</v>
      </c>
      <c r="F31" s="623"/>
    </row>
    <row r="32" spans="1:6" ht="13.5" thickBot="1">
      <c r="A32" s="343" t="s">
        <v>45</v>
      </c>
      <c r="B32" s="349" t="s">
        <v>165</v>
      </c>
      <c r="C32" s="350">
        <f>IF(C17-E17&lt;0,E17-C17,"-")</f>
        <v>231420645</v>
      </c>
      <c r="D32" s="349" t="s">
        <v>166</v>
      </c>
      <c r="E32" s="350" t="str">
        <f>IF(C17-E17&gt;0,C17-E17,"-")</f>
        <v>-</v>
      </c>
      <c r="F32" s="623"/>
    </row>
    <row r="33" spans="1:6" ht="13.5" thickBot="1">
      <c r="A33" s="343" t="s">
        <v>46</v>
      </c>
      <c r="B33" s="349" t="s">
        <v>567</v>
      </c>
      <c r="C33" s="350">
        <f>IF(C31-E31&lt;0,E31-C31,"-")</f>
        <v>231420645</v>
      </c>
      <c r="D33" s="349" t="s">
        <v>568</v>
      </c>
      <c r="E33" s="350" t="str">
        <f>IF(C31-E31&gt;0,C31-E31,"-")</f>
        <v>-</v>
      </c>
      <c r="F33" s="623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6.375" style="0" customWidth="1"/>
    <col min="2" max="2" width="13.75390625" style="0" customWidth="1"/>
    <col min="3" max="3" width="66.125" style="0" customWidth="1"/>
    <col min="4" max="5" width="13.75390625" style="0" customWidth="1"/>
  </cols>
  <sheetData>
    <row r="1" spans="1:5" ht="17.25">
      <c r="A1" s="127" t="s">
        <v>147</v>
      </c>
      <c r="E1" s="130" t="s">
        <v>151</v>
      </c>
    </row>
    <row r="3" spans="1:5" ht="12.75">
      <c r="A3" s="136"/>
      <c r="B3" s="137"/>
      <c r="C3" s="136"/>
      <c r="D3" s="139"/>
      <c r="E3" s="137"/>
    </row>
    <row r="4" spans="1:5" ht="15">
      <c r="A4" s="87" t="str">
        <f>+ÖSSZEFÜGGÉSEK!A5</f>
        <v>2018. évi előirányzat BEVÉTELEK</v>
      </c>
      <c r="B4" s="138"/>
      <c r="C4" s="147"/>
      <c r="D4" s="139"/>
      <c r="E4" s="137"/>
    </row>
    <row r="5" spans="1:5" ht="12.75">
      <c r="A5" s="136"/>
      <c r="B5" s="137"/>
      <c r="C5" s="136"/>
      <c r="D5" s="139"/>
      <c r="E5" s="137"/>
    </row>
    <row r="6" spans="1:5" ht="12.75">
      <c r="A6" s="136" t="s">
        <v>544</v>
      </c>
      <c r="B6" s="137">
        <f>+'1.1.sz.mell.'!C62</f>
        <v>405684439</v>
      </c>
      <c r="C6" s="136" t="s">
        <v>485</v>
      </c>
      <c r="D6" s="139">
        <f>+'2.1.sz.mell  '!C18+'2.2.sz.mell  '!C17</f>
        <v>405684439</v>
      </c>
      <c r="E6" s="137">
        <f aca="true" t="shared" si="0" ref="E6:E15">+B6-D6</f>
        <v>0</v>
      </c>
    </row>
    <row r="7" spans="1:5" ht="12.75">
      <c r="A7" s="136" t="s">
        <v>545</v>
      </c>
      <c r="B7" s="137">
        <f>+'1.1.sz.mell.'!C86</f>
        <v>257041967</v>
      </c>
      <c r="C7" s="136" t="s">
        <v>486</v>
      </c>
      <c r="D7" s="139">
        <f>+'2.1.sz.mell  '!C29+'2.2.sz.mell  '!C30</f>
        <v>257041967</v>
      </c>
      <c r="E7" s="137">
        <f t="shared" si="0"/>
        <v>0</v>
      </c>
    </row>
    <row r="8" spans="1:5" ht="12.75">
      <c r="A8" s="136" t="s">
        <v>546</v>
      </c>
      <c r="B8" s="137">
        <f>+'1.1.sz.mell.'!C87</f>
        <v>662726406</v>
      </c>
      <c r="C8" s="136" t="s">
        <v>487</v>
      </c>
      <c r="D8" s="139">
        <f>+'2.1.sz.mell  '!C30+'2.2.sz.mell  '!C31</f>
        <v>662726406</v>
      </c>
      <c r="E8" s="137">
        <f t="shared" si="0"/>
        <v>0</v>
      </c>
    </row>
    <row r="9" spans="1:5" ht="12.75">
      <c r="A9" s="136"/>
      <c r="B9" s="137"/>
      <c r="C9" s="136"/>
      <c r="D9" s="139"/>
      <c r="E9" s="137"/>
    </row>
    <row r="10" spans="1:5" ht="12.75">
      <c r="A10" s="136"/>
      <c r="B10" s="137"/>
      <c r="C10" s="136"/>
      <c r="D10" s="139"/>
      <c r="E10" s="137"/>
    </row>
    <row r="11" spans="1:5" ht="15">
      <c r="A11" s="87" t="str">
        <f>+ÖSSZEFÜGGÉSEK!A12</f>
        <v>2018. évi előirányzat KIADÁSOK</v>
      </c>
      <c r="B11" s="138"/>
      <c r="C11" s="147"/>
      <c r="D11" s="139"/>
      <c r="E11" s="137"/>
    </row>
    <row r="12" spans="1:5" ht="12.75">
      <c r="A12" s="136"/>
      <c r="B12" s="137"/>
      <c r="C12" s="136"/>
      <c r="D12" s="139"/>
      <c r="E12" s="137"/>
    </row>
    <row r="13" spans="1:5" ht="12.75">
      <c r="A13" s="136" t="s">
        <v>547</v>
      </c>
      <c r="B13" s="137">
        <f>+'1.1.sz.mell.'!C128</f>
        <v>657239952</v>
      </c>
      <c r="C13" s="136" t="s">
        <v>488</v>
      </c>
      <c r="D13" s="139">
        <f>+'2.1.sz.mell  '!E18+'2.2.sz.mell  '!E17</f>
        <v>657239952</v>
      </c>
      <c r="E13" s="137">
        <f t="shared" si="0"/>
        <v>0</v>
      </c>
    </row>
    <row r="14" spans="1:5" ht="12.75">
      <c r="A14" s="136" t="s">
        <v>548</v>
      </c>
      <c r="B14" s="137">
        <f>+'1.1.sz.mell.'!C153</f>
        <v>5486454</v>
      </c>
      <c r="C14" s="136" t="s">
        <v>489</v>
      </c>
      <c r="D14" s="139">
        <f>+'2.1.sz.mell  '!E29+'2.2.sz.mell  '!E30</f>
        <v>5486454</v>
      </c>
      <c r="E14" s="137">
        <f t="shared" si="0"/>
        <v>0</v>
      </c>
    </row>
    <row r="15" spans="1:5" ht="12.75">
      <c r="A15" s="136" t="s">
        <v>549</v>
      </c>
      <c r="B15" s="137">
        <f>+'1.1.sz.mell.'!C154</f>
        <v>662726406</v>
      </c>
      <c r="C15" s="136" t="s">
        <v>490</v>
      </c>
      <c r="D15" s="139">
        <f>+'2.1.sz.mell  '!E30+'2.2.sz.mell  '!E31</f>
        <v>662726406</v>
      </c>
      <c r="E15" s="137">
        <f t="shared" si="0"/>
        <v>0</v>
      </c>
    </row>
    <row r="16" spans="1:5" ht="12.75">
      <c r="A16" s="128"/>
      <c r="B16" s="128"/>
      <c r="C16" s="136"/>
      <c r="D16" s="139"/>
      <c r="E16" s="129"/>
    </row>
    <row r="17" spans="1:5" ht="12.75">
      <c r="A17" s="128"/>
      <c r="B17" s="128"/>
      <c r="C17" s="128"/>
      <c r="D17" s="128"/>
      <c r="E17" s="128"/>
    </row>
    <row r="18" spans="1:5" ht="12.75">
      <c r="A18" s="128"/>
      <c r="B18" s="128"/>
      <c r="C18" s="128"/>
      <c r="D18" s="128"/>
      <c r="E18" s="128"/>
    </row>
    <row r="19" spans="1:5" ht="12.75">
      <c r="A19" s="128"/>
      <c r="B19" s="128"/>
      <c r="C19" s="128"/>
      <c r="D19" s="128"/>
      <c r="E19" s="128"/>
    </row>
  </sheetData>
  <sheetProtection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B2" sqref="B2"/>
    </sheetView>
  </sheetViews>
  <sheetFormatPr defaultColWidth="9.375" defaultRowHeight="12.75"/>
  <cols>
    <col min="1" max="1" width="5.625" style="150" customWidth="1"/>
    <col min="2" max="2" width="35.625" style="150" customWidth="1"/>
    <col min="3" max="6" width="14.00390625" style="150" customWidth="1"/>
    <col min="7" max="16384" width="9.375" style="150" customWidth="1"/>
  </cols>
  <sheetData>
    <row r="1" spans="1:6" ht="33" customHeight="1">
      <c r="A1" s="627" t="s">
        <v>580</v>
      </c>
      <c r="B1" s="627"/>
      <c r="C1" s="627"/>
      <c r="D1" s="627"/>
      <c r="E1" s="627"/>
      <c r="F1" s="627"/>
    </row>
    <row r="2" spans="1:7" ht="15.75" customHeight="1" thickBot="1">
      <c r="A2" s="614"/>
      <c r="B2" s="615"/>
      <c r="C2" s="628"/>
      <c r="D2" s="628"/>
      <c r="E2" s="635" t="str">
        <f>'2.2.sz.mell  '!E2</f>
        <v>Forintban!</v>
      </c>
      <c r="F2" s="635"/>
      <c r="G2" s="157"/>
    </row>
    <row r="3" spans="1:6" ht="63" customHeight="1">
      <c r="A3" s="631" t="s">
        <v>17</v>
      </c>
      <c r="B3" s="633" t="s">
        <v>193</v>
      </c>
      <c r="C3" s="633" t="s">
        <v>248</v>
      </c>
      <c r="D3" s="633"/>
      <c r="E3" s="633"/>
      <c r="F3" s="629" t="s">
        <v>500</v>
      </c>
    </row>
    <row r="4" spans="1:6" ht="14.25" thickBot="1">
      <c r="A4" s="632"/>
      <c r="B4" s="634"/>
      <c r="C4" s="495">
        <f>+LEFT(ÖSSZEFÜGGÉSEK!A5,4)+1</f>
        <v>2019</v>
      </c>
      <c r="D4" s="495">
        <f>+C4+1</f>
        <v>2020</v>
      </c>
      <c r="E4" s="495">
        <f>+D4+1</f>
        <v>2021</v>
      </c>
      <c r="F4" s="630"/>
    </row>
    <row r="5" spans="1:6" ht="14.25" thickBot="1">
      <c r="A5" s="154"/>
      <c r="B5" s="155" t="s">
        <v>491</v>
      </c>
      <c r="C5" s="155" t="s">
        <v>492</v>
      </c>
      <c r="D5" s="155" t="s">
        <v>493</v>
      </c>
      <c r="E5" s="155" t="s">
        <v>495</v>
      </c>
      <c r="F5" s="156" t="s">
        <v>494</v>
      </c>
    </row>
    <row r="6" spans="1:6" ht="13.5">
      <c r="A6" s="153" t="s">
        <v>19</v>
      </c>
      <c r="B6" s="173"/>
      <c r="C6" s="538"/>
      <c r="D6" s="538"/>
      <c r="E6" s="538"/>
      <c r="F6" s="539">
        <f>SUM(C6:E6)</f>
        <v>0</v>
      </c>
    </row>
    <row r="7" spans="1:6" ht="13.5">
      <c r="A7" s="152" t="s">
        <v>20</v>
      </c>
      <c r="B7" s="174"/>
      <c r="C7" s="540"/>
      <c r="D7" s="540"/>
      <c r="E7" s="540"/>
      <c r="F7" s="541">
        <f>SUM(C7:E7)</f>
        <v>0</v>
      </c>
    </row>
    <row r="8" spans="1:6" ht="13.5">
      <c r="A8" s="152" t="s">
        <v>21</v>
      </c>
      <c r="B8" s="174"/>
      <c r="C8" s="540"/>
      <c r="D8" s="540"/>
      <c r="E8" s="540"/>
      <c r="F8" s="541">
        <f>SUM(C8:E8)</f>
        <v>0</v>
      </c>
    </row>
    <row r="9" spans="1:6" ht="13.5">
      <c r="A9" s="152" t="s">
        <v>22</v>
      </c>
      <c r="B9" s="174"/>
      <c r="C9" s="540"/>
      <c r="D9" s="540"/>
      <c r="E9" s="540"/>
      <c r="F9" s="541">
        <f>SUM(C9:E9)</f>
        <v>0</v>
      </c>
    </row>
    <row r="10" spans="1:6" ht="14.25" thickBot="1">
      <c r="A10" s="158" t="s">
        <v>23</v>
      </c>
      <c r="B10" s="175"/>
      <c r="C10" s="542"/>
      <c r="D10" s="542"/>
      <c r="E10" s="542"/>
      <c r="F10" s="541">
        <f>SUM(C10:E10)</f>
        <v>0</v>
      </c>
    </row>
    <row r="11" spans="1:6" s="482" customFormat="1" ht="14.25" thickBot="1">
      <c r="A11" s="481" t="s">
        <v>24</v>
      </c>
      <c r="B11" s="159" t="s">
        <v>194</v>
      </c>
      <c r="C11" s="543">
        <f>SUM(C6:C10)</f>
        <v>0</v>
      </c>
      <c r="D11" s="543">
        <f>SUM(D6:D10)</f>
        <v>0</v>
      </c>
      <c r="E11" s="543">
        <f>SUM(E6:E10)</f>
        <v>0</v>
      </c>
      <c r="F11" s="544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3. melléklet a ...../2018.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M8P</cp:lastModifiedBy>
  <cp:lastPrinted>2018-02-23T07:41:17Z</cp:lastPrinted>
  <dcterms:created xsi:type="dcterms:W3CDTF">1999-10-30T10:30:45Z</dcterms:created>
  <dcterms:modified xsi:type="dcterms:W3CDTF">2018-03-06T12:22:33Z</dcterms:modified>
  <cp:category/>
  <cp:version/>
  <cp:contentType/>
  <cp:contentStatus/>
</cp:coreProperties>
</file>