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Testületi jegyzőkönyvek\2019. testületi\"/>
    </mc:Choice>
  </mc:AlternateContent>
  <xr:revisionPtr revIDLastSave="0" documentId="8_{F93B8B66-FC49-4CBE-81D5-3913DCAFAA28}" xr6:coauthVersionLast="41" xr6:coauthVersionMax="41" xr10:uidLastSave="{00000000-0000-0000-0000-000000000000}"/>
  <bookViews>
    <workbookView xWindow="-120" yWindow="-120" windowWidth="29040" windowHeight="15840" tabRatio="839" xr2:uid="{00000000-000D-0000-FFFF-FFFF00000000}"/>
  </bookViews>
  <sheets>
    <sheet name="1. m." sheetId="1" r:id="rId1"/>
    <sheet name="2.m." sheetId="29" r:id="rId2"/>
    <sheet name="3.m." sheetId="30" r:id="rId3"/>
    <sheet name="4.m." sheetId="26" r:id="rId4"/>
    <sheet name="5.m." sheetId="25" r:id="rId5"/>
    <sheet name="6. m." sheetId="4" r:id="rId6"/>
    <sheet name="7.m." sheetId="5" r:id="rId7"/>
    <sheet name="8.m." sheetId="14" r:id="rId8"/>
    <sheet name="9. m." sheetId="19" r:id="rId9"/>
    <sheet name="10.m." sheetId="21" r:id="rId10"/>
    <sheet name="11.m." sheetId="22" r:id="rId11"/>
    <sheet name="12. m." sheetId="15" r:id="rId12"/>
    <sheet name="13.m." sheetId="16" r:id="rId13"/>
    <sheet name="14.m." sheetId="24" r:id="rId14"/>
    <sheet name="15.m." sheetId="23" r:id="rId15"/>
    <sheet name="Munka1" sheetId="27" r:id="rId16"/>
    <sheet name="Munka2" sheetId="28" r:id="rId17"/>
  </sheets>
  <definedNames>
    <definedName name="_xlnm.Print_Titles" localSheetId="1">'2.m.'!$1:$6</definedName>
    <definedName name="_xlnm.Print_Titles" localSheetId="2">'3.m.'!$1:$6</definedName>
    <definedName name="_xlnm.Print_Titles" localSheetId="3">'4.m.'!$4:$4</definedName>
    <definedName name="_xlnm.Print_Titles" localSheetId="5">'6. m.'!$A:$D,'6. m.'!$3:$3</definedName>
    <definedName name="_xlnm.Print_Area" localSheetId="9">'10.m.'!$A$1:$I$41</definedName>
    <definedName name="_xlnm.Print_Area" localSheetId="10">'11.m.'!$A$1:$N$32</definedName>
    <definedName name="_xlnm.Print_Area" localSheetId="5">'6. m.'!$A$1:$E$49</definedName>
  </definedNames>
  <calcPr calcId="181029"/>
  <fileRecoveryPr autoRecover="0"/>
</workbook>
</file>

<file path=xl/calcChain.xml><?xml version="1.0" encoding="utf-8"?>
<calcChain xmlns="http://schemas.openxmlformats.org/spreadsheetml/2006/main">
  <c r="I25" i="21" l="1"/>
  <c r="I26" i="21"/>
  <c r="F41" i="21"/>
  <c r="G41" i="21"/>
  <c r="H41" i="21"/>
  <c r="I30" i="21"/>
  <c r="I31" i="21"/>
  <c r="I32" i="21"/>
  <c r="I33" i="21"/>
  <c r="I34" i="21"/>
  <c r="I35" i="21"/>
  <c r="I37" i="21"/>
  <c r="I38" i="21"/>
  <c r="I39" i="21"/>
  <c r="I40" i="21"/>
  <c r="E30" i="21"/>
  <c r="E31" i="21"/>
  <c r="E32" i="21"/>
  <c r="E33" i="21"/>
  <c r="E34" i="21"/>
  <c r="E35" i="21"/>
  <c r="E37" i="21"/>
  <c r="E38" i="21"/>
  <c r="E39" i="21"/>
  <c r="E40" i="21"/>
  <c r="C41" i="21"/>
  <c r="D41" i="21"/>
  <c r="E25" i="21"/>
  <c r="B41" i="21"/>
  <c r="C14" i="19" l="1"/>
  <c r="C19" i="19"/>
  <c r="F190" i="29" l="1"/>
  <c r="F101" i="29"/>
  <c r="F233" i="30"/>
  <c r="F103" i="30"/>
  <c r="F228" i="30"/>
  <c r="F143" i="30"/>
  <c r="F141" i="30"/>
  <c r="F227" i="30"/>
  <c r="F226" i="30"/>
  <c r="F27" i="30"/>
  <c r="F192" i="29"/>
  <c r="F185" i="29"/>
  <c r="F96" i="29"/>
  <c r="F97" i="29" s="1"/>
  <c r="F94" i="29"/>
  <c r="F144" i="30" l="1"/>
  <c r="F193" i="30" l="1"/>
  <c r="F194" i="30" s="1"/>
  <c r="F145" i="29"/>
  <c r="F146" i="29" s="1"/>
  <c r="E43" i="4" l="1"/>
  <c r="E23" i="4"/>
  <c r="F195" i="29" l="1"/>
  <c r="F30" i="29"/>
  <c r="E17" i="26"/>
  <c r="F188" i="29" l="1"/>
  <c r="F189" i="29"/>
  <c r="F188" i="30"/>
  <c r="F181" i="30" l="1"/>
  <c r="F174" i="30"/>
  <c r="F162" i="30"/>
  <c r="F209" i="30"/>
  <c r="F203" i="30"/>
  <c r="F176" i="29"/>
  <c r="F229" i="30" l="1"/>
  <c r="F230" i="30"/>
  <c r="F231" i="30"/>
  <c r="F234" i="30"/>
  <c r="F235" i="30"/>
  <c r="F219" i="30"/>
  <c r="F220" i="30" s="1"/>
  <c r="F214" i="30"/>
  <c r="F215" i="30" s="1"/>
  <c r="F210" i="30"/>
  <c r="F204" i="30"/>
  <c r="F189" i="30"/>
  <c r="F182" i="30"/>
  <c r="F175" i="30"/>
  <c r="F167" i="30"/>
  <c r="F168" i="30" s="1"/>
  <c r="F163" i="30"/>
  <c r="F177" i="29"/>
  <c r="F170" i="29"/>
  <c r="F171" i="29" s="1"/>
  <c r="F165" i="29"/>
  <c r="F166" i="29" s="1"/>
  <c r="F160" i="29"/>
  <c r="F161" i="29" s="1"/>
  <c r="F155" i="29"/>
  <c r="F156" i="29" s="1"/>
  <c r="F54" i="23"/>
  <c r="E53" i="23"/>
  <c r="E54" i="23" s="1"/>
  <c r="F50" i="23"/>
  <c r="E50" i="23"/>
  <c r="G49" i="23"/>
  <c r="G48" i="23"/>
  <c r="G47" i="23"/>
  <c r="F45" i="23"/>
  <c r="E45" i="23"/>
  <c r="G44" i="23"/>
  <c r="G43" i="23"/>
  <c r="G42" i="23"/>
  <c r="G45" i="23" s="1"/>
  <c r="F40" i="23"/>
  <c r="E40" i="23"/>
  <c r="G39" i="23"/>
  <c r="G38" i="23"/>
  <c r="G40" i="23" s="1"/>
  <c r="G37" i="23"/>
  <c r="G36" i="23"/>
  <c r="E34" i="23"/>
  <c r="G34" i="23" s="1"/>
  <c r="G31" i="23"/>
  <c r="G30" i="23"/>
  <c r="F28" i="23"/>
  <c r="E28" i="23"/>
  <c r="G27" i="23"/>
  <c r="G26" i="23"/>
  <c r="G25" i="23"/>
  <c r="F23" i="23"/>
  <c r="F32" i="23" s="1"/>
  <c r="E23" i="23"/>
  <c r="G22" i="23"/>
  <c r="G21" i="23"/>
  <c r="G20" i="23"/>
  <c r="F18" i="23"/>
  <c r="G17" i="23"/>
  <c r="G15" i="23"/>
  <c r="G13" i="23"/>
  <c r="G11" i="23"/>
  <c r="G10" i="23"/>
  <c r="G9" i="23"/>
  <c r="E8" i="23"/>
  <c r="G8" i="23" s="1"/>
  <c r="E6" i="23"/>
  <c r="G6" i="23" s="1"/>
  <c r="F130" i="29"/>
  <c r="F131" i="29" s="1"/>
  <c r="F140" i="29"/>
  <c r="F141" i="29" s="1"/>
  <c r="F135" i="29"/>
  <c r="F136" i="29" s="1"/>
  <c r="F125" i="29"/>
  <c r="F126" i="29" s="1"/>
  <c r="F120" i="29"/>
  <c r="F121" i="29" s="1"/>
  <c r="G23" i="23" l="1"/>
  <c r="F51" i="23"/>
  <c r="E32" i="23"/>
  <c r="E51" i="23"/>
  <c r="E56" i="23" s="1"/>
  <c r="G28" i="23"/>
  <c r="G50" i="23"/>
  <c r="F196" i="30"/>
  <c r="I196" i="30" s="1"/>
  <c r="F148" i="29"/>
  <c r="I148" i="29" s="1"/>
  <c r="F222" i="30"/>
  <c r="I222" i="30" s="1"/>
  <c r="F179" i="29"/>
  <c r="I179" i="29" s="1"/>
  <c r="F237" i="30"/>
  <c r="F232" i="30"/>
  <c r="G32" i="23"/>
  <c r="G51" i="23"/>
  <c r="G18" i="23"/>
  <c r="F56" i="23"/>
  <c r="E18" i="23"/>
  <c r="G53" i="23"/>
  <c r="G54" i="23" s="1"/>
  <c r="G56" i="23" l="1"/>
  <c r="F238" i="30"/>
  <c r="F152" i="30"/>
  <c r="F153" i="30" s="1"/>
  <c r="I153" i="30" s="1"/>
  <c r="F136" i="30"/>
  <c r="F137" i="30" s="1"/>
  <c r="F130" i="30"/>
  <c r="F131" i="30" s="1"/>
  <c r="F125" i="30"/>
  <c r="F126" i="30" s="1"/>
  <c r="F118" i="30"/>
  <c r="F119" i="30" s="1"/>
  <c r="F113" i="30"/>
  <c r="F114" i="30" s="1"/>
  <c r="F108" i="30"/>
  <c r="F109" i="30" s="1"/>
  <c r="F101" i="30"/>
  <c r="F104" i="30" s="1"/>
  <c r="F94" i="30"/>
  <c r="F95" i="30" s="1"/>
  <c r="F87" i="30"/>
  <c r="F88" i="30" s="1"/>
  <c r="F80" i="30"/>
  <c r="F78" i="30"/>
  <c r="F71" i="30"/>
  <c r="F72" i="30" s="1"/>
  <c r="F66" i="30"/>
  <c r="F67" i="30" s="1"/>
  <c r="F61" i="30"/>
  <c r="F59" i="30"/>
  <c r="F54" i="30"/>
  <c r="F50" i="30"/>
  <c r="F45" i="30"/>
  <c r="F43" i="30"/>
  <c r="F36" i="30"/>
  <c r="F37" i="30" s="1"/>
  <c r="F30" i="30"/>
  <c r="F19" i="30"/>
  <c r="F17" i="30"/>
  <c r="F12" i="30"/>
  <c r="F13" i="30" s="1"/>
  <c r="I144" i="30" l="1"/>
  <c r="I238" i="30" s="1"/>
  <c r="F46" i="30"/>
  <c r="F31" i="30"/>
  <c r="F20" i="30"/>
  <c r="F81" i="30"/>
  <c r="F55" i="30"/>
  <c r="F62" i="30"/>
  <c r="E13" i="5"/>
  <c r="F36" i="29" l="1"/>
  <c r="F37" i="29" s="1"/>
  <c r="F196" i="29"/>
  <c r="F194" i="29"/>
  <c r="F193" i="29"/>
  <c r="F187" i="29"/>
  <c r="F186" i="29"/>
  <c r="F184" i="29"/>
  <c r="F113" i="29"/>
  <c r="F114" i="29" s="1"/>
  <c r="I114" i="29" s="1"/>
  <c r="F103" i="29"/>
  <c r="F104" i="29" s="1"/>
  <c r="F89" i="29"/>
  <c r="F90" i="29" s="1"/>
  <c r="F84" i="29"/>
  <c r="F85" i="29" s="1"/>
  <c r="F79" i="29"/>
  <c r="F80" i="29" s="1"/>
  <c r="F74" i="29"/>
  <c r="F75" i="29" s="1"/>
  <c r="F68" i="29"/>
  <c r="F69" i="29" s="1"/>
  <c r="F63" i="29"/>
  <c r="F64" i="29" s="1"/>
  <c r="F57" i="29"/>
  <c r="F55" i="29"/>
  <c r="F50" i="29"/>
  <c r="F48" i="29"/>
  <c r="F43" i="29"/>
  <c r="F41" i="29"/>
  <c r="F26" i="29"/>
  <c r="F20" i="29"/>
  <c r="F21" i="29" s="1"/>
  <c r="F15" i="29"/>
  <c r="F13" i="29"/>
  <c r="F58" i="29" l="1"/>
  <c r="I104" i="29" s="1"/>
  <c r="I198" i="29" s="1"/>
  <c r="F31" i="29"/>
  <c r="F51" i="29"/>
  <c r="F44" i="29"/>
  <c r="F16" i="29"/>
  <c r="F197" i="29"/>
  <c r="F191" i="29"/>
  <c r="C25" i="19"/>
  <c r="C28" i="19" s="1"/>
  <c r="C15" i="24"/>
  <c r="B16" i="24"/>
  <c r="C13" i="15"/>
  <c r="I11" i="21"/>
  <c r="I16" i="21"/>
  <c r="E11" i="21"/>
  <c r="E12" i="21"/>
  <c r="E13" i="21"/>
  <c r="E14" i="21"/>
  <c r="E15" i="21"/>
  <c r="E16" i="21"/>
  <c r="E17" i="21"/>
  <c r="E18" i="21"/>
  <c r="E19" i="21"/>
  <c r="E41" i="4"/>
  <c r="E32" i="5"/>
  <c r="E28" i="25"/>
  <c r="E23" i="25"/>
  <c r="E26" i="4"/>
  <c r="E48" i="4"/>
  <c r="E36" i="26"/>
  <c r="E12" i="26"/>
  <c r="E50" i="26"/>
  <c r="E33" i="26"/>
  <c r="E30" i="26"/>
  <c r="E20" i="26"/>
  <c r="E10" i="26"/>
  <c r="E36" i="25"/>
  <c r="E34" i="25"/>
  <c r="E31" i="25"/>
  <c r="E7" i="25"/>
  <c r="E14" i="25"/>
  <c r="E16" i="25"/>
  <c r="E21" i="25"/>
  <c r="E47" i="26"/>
  <c r="E45" i="26"/>
  <c r="E42" i="26"/>
  <c r="E40" i="26"/>
  <c r="E7" i="5"/>
  <c r="E15" i="5"/>
  <c r="E25" i="5"/>
  <c r="E28" i="5"/>
  <c r="E19" i="5"/>
  <c r="E30" i="5"/>
  <c r="E9" i="4"/>
  <c r="E12" i="4"/>
  <c r="E15" i="4"/>
  <c r="E19" i="4"/>
  <c r="E36" i="4"/>
  <c r="E38" i="4"/>
  <c r="G8" i="15"/>
  <c r="G22" i="15"/>
  <c r="G10" i="15"/>
  <c r="C8" i="15"/>
  <c r="C4" i="15"/>
  <c r="B13" i="14"/>
  <c r="C13" i="14"/>
  <c r="D13" i="14"/>
  <c r="I28" i="21"/>
  <c r="I14" i="21"/>
  <c r="I8" i="21"/>
  <c r="I24" i="21"/>
  <c r="E26" i="21"/>
  <c r="E8" i="21"/>
  <c r="E24" i="21"/>
  <c r="E28" i="21"/>
  <c r="C12" i="24"/>
  <c r="I7" i="21"/>
  <c r="I9" i="21"/>
  <c r="I10" i="21"/>
  <c r="I12" i="21"/>
  <c r="I13" i="21"/>
  <c r="I15" i="21"/>
  <c r="I17" i="21"/>
  <c r="I18" i="21"/>
  <c r="I19" i="21"/>
  <c r="I20" i="21"/>
  <c r="I21" i="21"/>
  <c r="I22" i="21"/>
  <c r="I23" i="21"/>
  <c r="I6" i="21"/>
  <c r="E7" i="21"/>
  <c r="E9" i="21"/>
  <c r="E10" i="21"/>
  <c r="E20" i="21"/>
  <c r="E21" i="21"/>
  <c r="E22" i="21"/>
  <c r="E23" i="21"/>
  <c r="E6" i="21"/>
  <c r="C7" i="24"/>
  <c r="C6" i="24"/>
  <c r="C8" i="24"/>
  <c r="C9" i="24"/>
  <c r="C10" i="24"/>
  <c r="C11" i="24"/>
  <c r="B29" i="14"/>
  <c r="C29" i="14"/>
  <c r="D29" i="14"/>
  <c r="B35" i="14"/>
  <c r="C35" i="14"/>
  <c r="D35" i="14"/>
  <c r="G25" i="15"/>
  <c r="E22" i="16"/>
  <c r="C29" i="22"/>
  <c r="D29" i="22"/>
  <c r="E29" i="22"/>
  <c r="F29" i="22"/>
  <c r="G29" i="22"/>
  <c r="H29" i="22"/>
  <c r="I29" i="22"/>
  <c r="J29" i="22"/>
  <c r="K29" i="22"/>
  <c r="L29" i="22"/>
  <c r="M29" i="22"/>
  <c r="N19" i="22"/>
  <c r="N20" i="22"/>
  <c r="N21" i="22"/>
  <c r="N22" i="22"/>
  <c r="N23" i="22"/>
  <c r="N24" i="22"/>
  <c r="N25" i="22"/>
  <c r="N26" i="22"/>
  <c r="N27" i="22"/>
  <c r="N28" i="22"/>
  <c r="B29" i="22"/>
  <c r="B16" i="22"/>
  <c r="N5" i="22"/>
  <c r="N6" i="22"/>
  <c r="N7" i="22"/>
  <c r="N8" i="22"/>
  <c r="N9" i="22"/>
  <c r="N10" i="22"/>
  <c r="N11" i="22"/>
  <c r="N12" i="22"/>
  <c r="N13" i="22"/>
  <c r="N14" i="22"/>
  <c r="N15" i="22"/>
  <c r="C16" i="22"/>
  <c r="D16" i="22"/>
  <c r="E16" i="22"/>
  <c r="F16" i="22"/>
  <c r="G16" i="22"/>
  <c r="H16" i="22"/>
  <c r="I16" i="22"/>
  <c r="J16" i="22"/>
  <c r="K16" i="22"/>
  <c r="L16" i="22"/>
  <c r="M16" i="22"/>
  <c r="N4" i="22"/>
  <c r="D21" i="14"/>
  <c r="C29" i="15"/>
  <c r="B21" i="14"/>
  <c r="C21" i="14"/>
  <c r="G29" i="15" l="1"/>
  <c r="I41" i="21"/>
  <c r="E41" i="21"/>
  <c r="C20" i="19"/>
  <c r="C27" i="19" s="1"/>
  <c r="C30" i="19" s="1"/>
  <c r="E37" i="25"/>
  <c r="C38" i="14"/>
  <c r="D37" i="14"/>
  <c r="B38" i="14"/>
  <c r="C37" i="14"/>
  <c r="G18" i="15"/>
  <c r="G31" i="15" s="1"/>
  <c r="E13" i="4"/>
  <c r="C18" i="15"/>
  <c r="C31" i="15" s="1"/>
  <c r="F198" i="29"/>
  <c r="E24" i="25"/>
  <c r="E51" i="26"/>
  <c r="E37" i="26"/>
  <c r="C16" i="24"/>
  <c r="E27" i="4"/>
  <c r="D38" i="14"/>
  <c r="B32" i="22"/>
  <c r="C31" i="22" s="1"/>
  <c r="C32" i="22" s="1"/>
  <c r="D31" i="22" s="1"/>
  <c r="D32" i="22" s="1"/>
  <c r="E31" i="22" s="1"/>
  <c r="E32" i="22" s="1"/>
  <c r="F31" i="22" s="1"/>
  <c r="F32" i="22" s="1"/>
  <c r="G31" i="22" s="1"/>
  <c r="G32" i="22" s="1"/>
  <c r="H31" i="22" s="1"/>
  <c r="H32" i="22" s="1"/>
  <c r="I31" i="22" s="1"/>
  <c r="I32" i="22" s="1"/>
  <c r="J31" i="22" s="1"/>
  <c r="J32" i="22" s="1"/>
  <c r="K31" i="22" s="1"/>
  <c r="K32" i="22" s="1"/>
  <c r="L31" i="22" s="1"/>
  <c r="L32" i="22" s="1"/>
  <c r="M31" i="22" s="1"/>
  <c r="M32" i="22" s="1"/>
  <c r="E33" i="5"/>
  <c r="N29" i="22"/>
  <c r="N16" i="22"/>
  <c r="B37" i="14"/>
  <c r="E49" i="4" l="1"/>
  <c r="E38" i="25"/>
  <c r="E52" i="26"/>
</calcChain>
</file>

<file path=xl/sharedStrings.xml><?xml version="1.0" encoding="utf-8"?>
<sst xmlns="http://schemas.openxmlformats.org/spreadsheetml/2006/main" count="1371" uniqueCount="517">
  <si>
    <t>Cím és alcímrend</t>
  </si>
  <si>
    <t>Cím</t>
  </si>
  <si>
    <t>Megnevezés</t>
  </si>
  <si>
    <t>Alcím</t>
  </si>
  <si>
    <t xml:space="preserve">I. </t>
  </si>
  <si>
    <t>1.</t>
  </si>
  <si>
    <t>2.</t>
  </si>
  <si>
    <t>Mezőőri szolgálat</t>
  </si>
  <si>
    <t>3.</t>
  </si>
  <si>
    <t>4.</t>
  </si>
  <si>
    <t>5.</t>
  </si>
  <si>
    <t>6.</t>
  </si>
  <si>
    <t>7.</t>
  </si>
  <si>
    <t>Ár- és belvízvédelemmel összefüggő tevékenység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</si>
  <si>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</si>
  <si>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</si>
  <si>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</si>
  <si>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</si>
  <si>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</si>
  <si>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</si>
  <si>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</si>
  <si>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</si>
  <si>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</si>
  <si>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</si>
  <si>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</si>
  <si>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</si>
  <si>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</si>
  <si>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</si>
  <si>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</si>
  <si>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Sportlétesítmények működtetése</t>
  </si>
  <si>
    <t>II.</t>
  </si>
  <si>
    <t>ÖSSZESEN</t>
  </si>
  <si>
    <t xml:space="preserve">B E V É T E L E K </t>
  </si>
  <si>
    <t>I.</t>
  </si>
  <si>
    <t xml:space="preserve">K I A D Á S O K </t>
  </si>
  <si>
    <t>Külső személyi juttatások</t>
  </si>
  <si>
    <t>Személyi juttatások</t>
  </si>
  <si>
    <t>Felújítás</t>
  </si>
  <si>
    <t>BEVÉTELEK</t>
  </si>
  <si>
    <t>I. MŰKÖDÉSI CÉLÚ BEVÉTELEK ÉS KIADÁSOK</t>
  </si>
  <si>
    <t>Működési célú bevételek összesen</t>
  </si>
  <si>
    <t>Munkaadót terhelő járulékok</t>
  </si>
  <si>
    <t>Működési célú kiadások összesen</t>
  </si>
  <si>
    <t>II. FELHALMOZÁSI CÉLÚ BEVÉTELEK ÉS KIADÁSOK</t>
  </si>
  <si>
    <t>Felhalmozási célú bevételek</t>
  </si>
  <si>
    <t>Beruházás</t>
  </si>
  <si>
    <t>Felhalmozási célú kiadások</t>
  </si>
  <si>
    <t>ÖNKORMÁNYZAT BEVÉTELEI ÖSSZESEN</t>
  </si>
  <si>
    <t>ÖNKORMÁNYZAT KIADÁSAI ÖSSZESEN</t>
  </si>
  <si>
    <t>BERUHÁZÁS</t>
  </si>
  <si>
    <t>FELHALMOZÁSI CÉLÚ KIADÁSOK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</si>
  <si>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</si>
  <si>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</si>
  <si>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</si>
  <si>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</si>
  <si>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</si>
  <si>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</si>
  <si>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</si>
  <si>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</si>
  <si>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</si>
  <si>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</si>
  <si>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</si>
  <si>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</si>
  <si>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Összesen</t>
  </si>
  <si>
    <t>Dologi kiadások</t>
  </si>
  <si>
    <t>BEVÉTELEK ÖSSZESEN</t>
  </si>
  <si>
    <t>KIADÁSOK ÖSSZESEN</t>
  </si>
  <si>
    <t>Nyitó pénzkészlet</t>
  </si>
  <si>
    <t>Finanszírozási hiány/többlet</t>
  </si>
  <si>
    <t>KIADÁSOK</t>
  </si>
  <si>
    <t>MŰKÖDÉSI KIADÁSOK</t>
  </si>
  <si>
    <t>MŰKÖDÉSI BEVÉTELEK</t>
  </si>
  <si>
    <t>FELHALMOZÁSI BEVÉTELEK</t>
  </si>
  <si>
    <t>FELHALMOZÁSI KIADÁSOK</t>
  </si>
  <si>
    <t>nemleges</t>
  </si>
  <si>
    <t>Közvetett támogatások mérlege</t>
  </si>
  <si>
    <t>bérlőknek, használóknak nyújtott kedvezmények</t>
  </si>
  <si>
    <t>Az önkormányzat összevont mérlege</t>
  </si>
  <si>
    <t>bevételek főösszege</t>
  </si>
  <si>
    <t>kiadások főösszege</t>
  </si>
  <si>
    <t>egyenleg</t>
  </si>
  <si>
    <t>A többéves kihatással járó korábbi döntések mérlege</t>
  </si>
  <si>
    <t>Az önkormányzat adósságállománya</t>
  </si>
  <si>
    <t>Tárgyévben tervezett</t>
  </si>
  <si>
    <t>működési hitel eredeti előirányzata</t>
  </si>
  <si>
    <t>fejlesztési hitel eredeti előirányzata</t>
  </si>
  <si>
    <t>működési hitel</t>
  </si>
  <si>
    <t>fejlesztési hitel</t>
  </si>
  <si>
    <t>Család- és nővédelmi egészségügyi gondozás (védőnői szolgálat)</t>
  </si>
  <si>
    <t>Köztemető fenntartás és működtetés</t>
  </si>
  <si>
    <t xml:space="preserve">ÚJSZENTIVÁN KÖZSÉGI ÖNKORMÁNYZAT </t>
  </si>
  <si>
    <t>FELÚJÍTÁS</t>
  </si>
  <si>
    <t>Zöldterület gazdálkodás</t>
  </si>
  <si>
    <t>Gépjárműadó (40%-a)</t>
  </si>
  <si>
    <t>Az önkormányzat által nyújtott hitelek, kölcsönök állományának mérlege</t>
  </si>
  <si>
    <t>krízis segély címén nyújtott kamatmentes kölcsön nyújtása</t>
  </si>
  <si>
    <t>krízis segély címén nyújtott kamatmentes kölcsön visszatérülése</t>
  </si>
  <si>
    <t>Önkormányzatok igazgatási tevékenysége</t>
  </si>
  <si>
    <t>Önkormányzati vagyonnal való gazdálkodással kapcsolatos feladatok</t>
  </si>
  <si>
    <t>Támogatási célú finanszírozási műveletek</t>
  </si>
  <si>
    <t>Hosszabb időtartamú közfoglalkoztatás</t>
  </si>
  <si>
    <t>Közutak, hidak, alagutak üzemeltetése</t>
  </si>
  <si>
    <t>Közvilágítási feladatok</t>
  </si>
  <si>
    <t>Zöldterület-kezelés</t>
  </si>
  <si>
    <t>Közművelődés - hagyományos közösségi kulturális értékek gondozása</t>
  </si>
  <si>
    <t>Egyéb kiadói tevékenység (Szentiváni Napló)</t>
  </si>
  <si>
    <t>Civil szervezetek működési támogatása</t>
  </si>
  <si>
    <t>Egyéb szociális pénzbeli és természetbeni ellátások, támogatások</t>
  </si>
  <si>
    <t>Forgatási és befektetési célú finanszírozási műveletek</t>
  </si>
  <si>
    <t>Önkormányzatok elszámolásai a központi költségvetéssel</t>
  </si>
  <si>
    <t>Helyi önkormányzatok működésének általános támogatása</t>
  </si>
  <si>
    <t>Önkormányzatok működési támogatása</t>
  </si>
  <si>
    <t>Termékek és szolgáltatások adói (működési célú)</t>
  </si>
  <si>
    <t>Működési célú támogatások államháztartáson belülről</t>
  </si>
  <si>
    <t>Közhatalmi bevételek</t>
  </si>
  <si>
    <t>Közvetített szolgáltatás</t>
  </si>
  <si>
    <t>Kiszámlázott általános forgalmi adó</t>
  </si>
  <si>
    <t>Kamatbevételek</t>
  </si>
  <si>
    <t>Egyéb pénzügyi műveletek bevételei</t>
  </si>
  <si>
    <t>Egyéb működési bevételek</t>
  </si>
  <si>
    <t>Működési bevételek</t>
  </si>
  <si>
    <t>Ingatlanok értékesítése (telek)</t>
  </si>
  <si>
    <t>Felhalmozási bevételek</t>
  </si>
  <si>
    <t>Működési célú átvett pénzeszközök</t>
  </si>
  <si>
    <t>Felhalmozási célú átvett pénzeszközök</t>
  </si>
  <si>
    <t>Felhalmozási célú támogatások államháztartáson belülről</t>
  </si>
  <si>
    <t>Termékek és szolgáltatások adói (felhalmozási célú)</t>
  </si>
  <si>
    <t xml:space="preserve">Finanszírozási bevételek </t>
  </si>
  <si>
    <t>ÖSSZES BEVÉTEL</t>
  </si>
  <si>
    <t>Előirányzat-csoport</t>
  </si>
  <si>
    <t>Kiemelt előirányzat</t>
  </si>
  <si>
    <t>Finanszírozási bevételek (működési célú)</t>
  </si>
  <si>
    <t>Finaszírozási bevételek (felhalmozási célú)</t>
  </si>
  <si>
    <t>Közművelődés - hagyományos közösségi kult. értékek gondozása</t>
  </si>
  <si>
    <t>ÚJSZENTIVÁN KÖZSÉGI ÖNKORMÁNYZAT ÖSSZESEN</t>
  </si>
  <si>
    <t>Munkaadókat terhelő járulékok és szociális hozzájárulási adó</t>
  </si>
  <si>
    <t>Foglalkoztatottak személyi juttatásai</t>
  </si>
  <si>
    <t>Munkaadókat terhelő járulékok és szociális hozzájár.adó</t>
  </si>
  <si>
    <t xml:space="preserve">Készletbeszerzés (szakmai és üzemeltetési anyagok) </t>
  </si>
  <si>
    <t>Kommunikációs szolg. (telefon, internet, informatikai szolg)</t>
  </si>
  <si>
    <t>Ellátottak pénzbeli juttatásai</t>
  </si>
  <si>
    <t>Egyéb működési célú támogatások államháztartáson belülre</t>
  </si>
  <si>
    <t>Egyéb működési célú kiadások</t>
  </si>
  <si>
    <t>Egyéb működési célú támogatások államháztartáson kívülre</t>
  </si>
  <si>
    <t>Finanszírozási kiadások (működési célú)</t>
  </si>
  <si>
    <t>Ingatlanok beszerzése, létesítése</t>
  </si>
  <si>
    <t>Egyéb tárgyi eszközök beszerzése</t>
  </si>
  <si>
    <t>Beruházási célú előzetesen felszámított áfa</t>
  </si>
  <si>
    <t>Beruházások</t>
  </si>
  <si>
    <t>Ingatlanok felújítás</t>
  </si>
  <si>
    <t>Felújítási célú előzetesen felszámított áfa</t>
  </si>
  <si>
    <t>Felújítások</t>
  </si>
  <si>
    <t>Egyéb felhalmozási célú támogatások államháztartáson kívülre</t>
  </si>
  <si>
    <t>Egyéb felhalmozási kiadások</t>
  </si>
  <si>
    <t>Finanszírozási kiadások (felhalmozási célú)</t>
  </si>
  <si>
    <t>Ellátottak pénzbeli ellátásai</t>
  </si>
  <si>
    <t xml:space="preserve">Beruházások </t>
  </si>
  <si>
    <t>Felhalmozási kiadások</t>
  </si>
  <si>
    <t>Működési kiadások</t>
  </si>
  <si>
    <t xml:space="preserve">Működési </t>
  </si>
  <si>
    <t xml:space="preserve">Felhalmozási </t>
  </si>
  <si>
    <t>Finanszírozási</t>
  </si>
  <si>
    <t>Felhalmozási</t>
  </si>
  <si>
    <t>Felhasználható források</t>
  </si>
  <si>
    <t>Önkormányzati vagyonnal való gazd-sal kapcs.feladatok</t>
  </si>
  <si>
    <t>Ár- és belvízvédelemmel összefüggő tev.</t>
  </si>
  <si>
    <t>Védőnői szolgálat</t>
  </si>
  <si>
    <t>Közművelődés-hagyományos köz.kult.ért.gond.</t>
  </si>
  <si>
    <t>Szentiváni Napló</t>
  </si>
  <si>
    <t>Helyi, térségi közösségi tér bizt, működt.</t>
  </si>
  <si>
    <t>Forgatási és befektetési célú fin.műveletek</t>
  </si>
  <si>
    <t>Önk.működési támogatása</t>
  </si>
  <si>
    <t>Műk.célú tám.államházt.belülről</t>
  </si>
  <si>
    <t>Term. és szolg. adói (műk.)</t>
  </si>
  <si>
    <t>Műk.célú átvett pénzeszköz</t>
  </si>
  <si>
    <t>Finanszírozási bevételek (műk.)</t>
  </si>
  <si>
    <t>Felhalm.célú tám.áll.házt.belülről</t>
  </si>
  <si>
    <t>Term.és szolg.adói (felh.célú)</t>
  </si>
  <si>
    <t>Felhalm.célú átvett pénzeszköz</t>
  </si>
  <si>
    <t>Munkaadókat terhelő járulékok</t>
  </si>
  <si>
    <t>Finanszírozási kiadások (műk.)</t>
  </si>
  <si>
    <t>Finansz.bevételek (felhalm.célú)</t>
  </si>
  <si>
    <t>Finanszírozási kiadások (felhalm.)</t>
  </si>
  <si>
    <t>Egyéb felhalmozási kiadás</t>
  </si>
  <si>
    <t>EGYÉB FELHALMOZÁSI KIADÁS</t>
  </si>
  <si>
    <t>Helyi önkormányzatok működési támogatása</t>
  </si>
  <si>
    <t>Egyéb működési támogatás</t>
  </si>
  <si>
    <t>Működési támogatások államháztartáson belülről</t>
  </si>
  <si>
    <t>Termékek és szolgáltatások adói</t>
  </si>
  <si>
    <t>Vagyoni típusú adók</t>
  </si>
  <si>
    <t>Értékesítési és forgalmi adók</t>
  </si>
  <si>
    <t>Szolgáltatások ellenértéke</t>
  </si>
  <si>
    <t>Egyéb működési bevétel</t>
  </si>
  <si>
    <t>Finanszírozási bevételek</t>
  </si>
  <si>
    <t>Felhalmozási célú támogatások államházt-on belül</t>
  </si>
  <si>
    <t>Finanszírozási kiadás</t>
  </si>
  <si>
    <t xml:space="preserve">fejlesztési célú hitel törlesztése </t>
  </si>
  <si>
    <t>fejlesztési célú hitel kamata</t>
  </si>
  <si>
    <t>Felhalm.tám. államháztartáson belülre</t>
  </si>
  <si>
    <t>Felhalm.tám. államháztartáson kívülre</t>
  </si>
  <si>
    <t>Műk.célú kölcsön nyújtása</t>
  </si>
  <si>
    <t>Finanszírozási kiadások</t>
  </si>
  <si>
    <t>ebből felhalmozási hitel kamata</t>
  </si>
  <si>
    <t>Dologi kiadások (működési célú)</t>
  </si>
  <si>
    <t>Műk.célú tám. államháztartáson belülre</t>
  </si>
  <si>
    <t>Műk.célú tám. államháztartáson kívülre</t>
  </si>
  <si>
    <t>Helyi, térségi közösségi tér működtetése</t>
  </si>
  <si>
    <t>ÚJSZENTIVÁNI POLGÁRMESTERI HIVATAL</t>
  </si>
  <si>
    <t xml:space="preserve">ÚJSZENTIVÁNI POLGÁRMESTERI HIVATAL </t>
  </si>
  <si>
    <t xml:space="preserve">II. </t>
  </si>
  <si>
    <t>hosszú lejáratú</t>
  </si>
  <si>
    <t>Polgármesteri Hivatal</t>
  </si>
  <si>
    <t>Helyi, térségi közösségi tér biztosítása, működtetése (Civil Ház)</t>
  </si>
  <si>
    <t>Temető - Urnafal kialakítása</t>
  </si>
  <si>
    <t>I. ÚJSZENTIVÁN KÖZSÉGI ÖNKORMÁNYZAT</t>
  </si>
  <si>
    <t>II. ÚJSZENTIVÁNI POLGÁRMESTERI HIVATAL</t>
  </si>
  <si>
    <t>Termékek és szolgáltatások adói (kommunális adó)</t>
  </si>
  <si>
    <t>Önkormányzatok igazgatási tevékenysége 011130.</t>
  </si>
  <si>
    <t>Köztemető fenntartás és működtetés 013320.</t>
  </si>
  <si>
    <t>Önkormányzati vagyonnal való gazdálkodással kapcsolatos feladatok 013350.</t>
  </si>
  <si>
    <t>Önkormányzatok elszámolásai a központi költségvetéssel 018010.</t>
  </si>
  <si>
    <t>Támogatási célú finanszírozási műveletek 018030</t>
  </si>
  <si>
    <t>Zöldterület kezelés 066010.</t>
  </si>
  <si>
    <t>Mezőőri szolgálat 066020.</t>
  </si>
  <si>
    <t>Család- és nővédelmi egészségügyi gondozás (védőnői szolgálat) 074031.</t>
  </si>
  <si>
    <t>Egyéb kiadói tevékenység (Szentiváni Napló) 083030.</t>
  </si>
  <si>
    <t>Helyi, térségi közösségi tér biztosítása, működtetése (Civil Ház) 086020.</t>
  </si>
  <si>
    <t>Egyéb szociális pénzbeli és természetbeni ellátások, támogatások 107060.</t>
  </si>
  <si>
    <t>Forgatási és befektetési célú finanszírozási műveletek 900060.</t>
  </si>
  <si>
    <t>Egyéb felhalmozási célú kiadások</t>
  </si>
  <si>
    <t>B111.</t>
  </si>
  <si>
    <t>B113.</t>
  </si>
  <si>
    <t>Települési önkormányzatok szociális feladatainak támogatása</t>
  </si>
  <si>
    <t>B114.</t>
  </si>
  <si>
    <t>Települési önkormányzatok kulturális feladatainak támogatása</t>
  </si>
  <si>
    <t>B115.</t>
  </si>
  <si>
    <t>Helyi önkormányzatok kiegészítő támogatásai</t>
  </si>
  <si>
    <t>B11.</t>
  </si>
  <si>
    <t>B16.</t>
  </si>
  <si>
    <t>Egyéb működési célú támogatások bevételei államháztartáson belülről</t>
  </si>
  <si>
    <t>B1.</t>
  </si>
  <si>
    <t xml:space="preserve">Működési célú támogatások államháztartáson belülről </t>
  </si>
  <si>
    <t>B34.</t>
  </si>
  <si>
    <t xml:space="preserve">Vagyoni tipusú adók </t>
  </si>
  <si>
    <t>Építményadó</t>
  </si>
  <si>
    <t>Magánszemélyek kommunális adója</t>
  </si>
  <si>
    <t>Telekadó</t>
  </si>
  <si>
    <t>Iparűzési adó</t>
  </si>
  <si>
    <t>B35.</t>
  </si>
  <si>
    <t xml:space="preserve">Termékek és szolgáltatások adói </t>
  </si>
  <si>
    <t>B36.</t>
  </si>
  <si>
    <t>Egyéb közhatalmi bevételek</t>
  </si>
  <si>
    <t>Késedelmi pótlék, bírság</t>
  </si>
  <si>
    <t>B3.</t>
  </si>
  <si>
    <t>B402.</t>
  </si>
  <si>
    <t>B403.</t>
  </si>
  <si>
    <t>B406.</t>
  </si>
  <si>
    <t xml:space="preserve">B408. </t>
  </si>
  <si>
    <t>B409.</t>
  </si>
  <si>
    <t>B411.</t>
  </si>
  <si>
    <t>B4.</t>
  </si>
  <si>
    <t>egységes rovatrend szerinti alakulása</t>
  </si>
  <si>
    <t>B5.</t>
  </si>
  <si>
    <t>Rovatrend</t>
  </si>
  <si>
    <t>B64.</t>
  </si>
  <si>
    <t>Működési célú vissztérítendő kölcsönök visszatérülése államháztartáson kívülről</t>
  </si>
  <si>
    <t>B6.</t>
  </si>
  <si>
    <t>B813.</t>
  </si>
  <si>
    <t xml:space="preserve">Maradvány igénybevétele </t>
  </si>
  <si>
    <t>B811.</t>
  </si>
  <si>
    <t>Hitel-, kölcsön felvétele pénzügyi vállalkozástól</t>
  </si>
  <si>
    <t>B8.</t>
  </si>
  <si>
    <t>Működési célú támogatások bevételei társadalombiztosítástól</t>
  </si>
  <si>
    <t>B23.</t>
  </si>
  <si>
    <t>Egyéb felhalmozási célú támogatások bevételei államháztartáson belülről</t>
  </si>
  <si>
    <t>B2.</t>
  </si>
  <si>
    <t>Gépjárműadó önkormányzatot megillető része</t>
  </si>
  <si>
    <t>K11.</t>
  </si>
  <si>
    <t>K12.</t>
  </si>
  <si>
    <t>K1.</t>
  </si>
  <si>
    <t>K2.</t>
  </si>
  <si>
    <t>K31.</t>
  </si>
  <si>
    <t>K32.</t>
  </si>
  <si>
    <t>K33.</t>
  </si>
  <si>
    <t>Szolgáltatási kiadás (közüzemi díjak, karbantartási és kisjavítási szolg., szakmai és fenntartási szolg., közvetített szolg.)</t>
  </si>
  <si>
    <t>K35.</t>
  </si>
  <si>
    <t>K3.</t>
  </si>
  <si>
    <t>K48.</t>
  </si>
  <si>
    <t>Egyéb nem intézményi ellátások (települési támogatás)</t>
  </si>
  <si>
    <t>K4.</t>
  </si>
  <si>
    <t>K506.</t>
  </si>
  <si>
    <t>K5.</t>
  </si>
  <si>
    <t>K508.</t>
  </si>
  <si>
    <t>Működési célú visszatérítendő kölcsönök nyújtása államháztartáson kívülre</t>
  </si>
  <si>
    <t>K512.</t>
  </si>
  <si>
    <t>K62.</t>
  </si>
  <si>
    <t>K64.</t>
  </si>
  <si>
    <t>K67.</t>
  </si>
  <si>
    <t>K6.</t>
  </si>
  <si>
    <t>K71.</t>
  </si>
  <si>
    <t>K74.</t>
  </si>
  <si>
    <t>K7.</t>
  </si>
  <si>
    <t>K88.</t>
  </si>
  <si>
    <t>K8.</t>
  </si>
  <si>
    <t>K9.</t>
  </si>
  <si>
    <t xml:space="preserve">Finanszírozási kiadások </t>
  </si>
  <si>
    <t>Különféle befizetések és egyéb dologi kiadások (áfa, kamat, pénzügyi műveletek kiadásai, egyéb dologi kiadás)</t>
  </si>
  <si>
    <t xml:space="preserve">1. </t>
  </si>
  <si>
    <t>Helyi önkormányzatok egyéb működési kiegészítő támogatása</t>
  </si>
  <si>
    <t>Vagyoni tipusú adók (épíményadó, telekadó)</t>
  </si>
  <si>
    <t>Értékesítési és forgalmi adók (iparűzési adó)</t>
  </si>
  <si>
    <t>Gépjárműadó</t>
  </si>
  <si>
    <t>Igazgatási szolgáltatási díj</t>
  </si>
  <si>
    <t>Pótlék, bírság</t>
  </si>
  <si>
    <t>Tulajdonosi bevételek</t>
  </si>
  <si>
    <t>Működési célú visszatérítendő tám, kölcsön visszatér.áll.házt.kívülről</t>
  </si>
  <si>
    <t>Egyéb működési célú átvett pénzeszközök</t>
  </si>
  <si>
    <t>Finanszírozási bevételek (hitel, kölcsön)</t>
  </si>
  <si>
    <t>Felhalmozási célú önkormányzati támogatások</t>
  </si>
  <si>
    <t>Egyéb felhalmozási célú támogatások bevételei államházt-on belülről</t>
  </si>
  <si>
    <t>Vagyoni tipusú adók (magánszemélyek kommunális adója)</t>
  </si>
  <si>
    <t>Részesedések értékesítése</t>
  </si>
  <si>
    <t>Felhalmozási célú átvett pénzeszközök államházt-on kívülről</t>
  </si>
  <si>
    <t>Szolgáltatási kiadás (közüzemi díjak, karbantartási és kisjavítási szolg., egyéb szakmai és fenntartási szolg., közvetített szolg.)</t>
  </si>
  <si>
    <t>Különféle befizetések és egyéb dologi kiadások ( áfa, kamat, pénzügyi műveletek kiadásai, reprezentáció,egyéb dologi kiadás)</t>
  </si>
  <si>
    <t xml:space="preserve">    ebből felhalmozási célú hitel kamata</t>
  </si>
  <si>
    <t xml:space="preserve">Települési támogatás </t>
  </si>
  <si>
    <t>Működési célú visszatérítendő kölcsön nyújtása ÁH-on kívülre</t>
  </si>
  <si>
    <t>Tartalékok</t>
  </si>
  <si>
    <t>MŰKÖDÉSI CÉLÚ KIADÁSOK</t>
  </si>
  <si>
    <t>Egyéb felhalmozási célú támogatások államháztartáson belülre</t>
  </si>
  <si>
    <t>Hitel-, kölcsöntörlesztés államháztartáson kívülre</t>
  </si>
  <si>
    <t>FELHALMOZÁSI CÉLÚ KIADÁSOK</t>
  </si>
  <si>
    <t>Működési célú támogatások bevételei államházt-on belülről</t>
  </si>
  <si>
    <t>működési és felhalmozási bontásban</t>
  </si>
  <si>
    <t>Hitel felvétele</t>
  </si>
  <si>
    <t>Újszentiván Községi Önkormányzat</t>
  </si>
  <si>
    <t>Támogatás</t>
  </si>
  <si>
    <t>Polgármesteri Hivatal működésének támogatása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</si>
  <si>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</si>
  <si>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</si>
  <si>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</si>
  <si>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</si>
  <si>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</si>
  <si>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 támogatása</t>
  </si>
  <si>
    <t>Települési önkormányzatok szociális feladatainak egyéb támogatása</t>
  </si>
  <si>
    <t>Könyvtári, közművelődési és múzeumi feladatok támogatása</t>
  </si>
  <si>
    <t>Mutató</t>
  </si>
  <si>
    <t>Fajlagos összeg</t>
  </si>
  <si>
    <t>Központi, irányítószervi támogatás</t>
  </si>
  <si>
    <t>B816.</t>
  </si>
  <si>
    <t>Igazgatási szolgáltatási díjak</t>
  </si>
  <si>
    <t>Központi, irányító szervi támogatás</t>
  </si>
  <si>
    <t>K66.</t>
  </si>
  <si>
    <t>Meglévő részesedések növeléséhez kapcsolódó kiadások</t>
  </si>
  <si>
    <t xml:space="preserve">K915. </t>
  </si>
  <si>
    <t>Köztemető fenntartása és működtetése</t>
  </si>
  <si>
    <t>Egyéb szoc. pénzbeli és term.beni ellátások</t>
  </si>
  <si>
    <t>Út, autópálya építése</t>
  </si>
  <si>
    <t>Intézményen kívüli gyermekétkeztetés (Szünidei étkeztetés)</t>
  </si>
  <si>
    <t>K63.</t>
  </si>
  <si>
    <t>Informatikai eszközök beszerzése, létesítése</t>
  </si>
  <si>
    <t>Út, autópálya építés</t>
  </si>
  <si>
    <t>2019. évre</t>
  </si>
  <si>
    <t>B65.</t>
  </si>
  <si>
    <t>HUSRB Kerékpárút 4. ütem</t>
  </si>
  <si>
    <t>Fama 1.</t>
  </si>
  <si>
    <t>TOP-1.1.3. Agrárgazdasági csarnok</t>
  </si>
  <si>
    <t>Vidékfejlesztési program Traktor beszerzés</t>
  </si>
  <si>
    <t>Belterületi utak felújítása</t>
  </si>
  <si>
    <t>Intézményen kívüli gyermekétkeztetés</t>
  </si>
  <si>
    <t>Választott tisztségviselők</t>
  </si>
  <si>
    <t>Eszköz beszerzés (közfoglalkoztatás)</t>
  </si>
  <si>
    <t>Ingatlan beszerzés létesítés</t>
  </si>
  <si>
    <t>Egyéb tárgyi eszköz beszerzés</t>
  </si>
  <si>
    <t>BERUHÁZÁSOK ÖSSZESEN</t>
  </si>
  <si>
    <t>INGATLANOK FELÚJÍTÁSA ÖSSZESEN</t>
  </si>
  <si>
    <t>2018. évi eredeti előirányzat        (Ft-ban)</t>
  </si>
  <si>
    <t>Hitelállomány 2017. december 31-én:</t>
  </si>
  <si>
    <t>Működési célú támogatások bevételei központi költségvetési szervektől</t>
  </si>
  <si>
    <t>Idegenforgalmi adó</t>
  </si>
  <si>
    <t>Munkásszálló Építés</t>
  </si>
  <si>
    <t>2020. évre</t>
  </si>
  <si>
    <t>Központi, irányítószervi támogatás (Normatíva)</t>
  </si>
  <si>
    <t xml:space="preserve">III. </t>
  </si>
  <si>
    <t>ÚJSZENTIVÁNI SZOCIÁLIS ÉS GYERMEKJÓLÉTI INTÉZMÉNY</t>
  </si>
  <si>
    <t>Bölcsődei ellátás</t>
  </si>
  <si>
    <t>Gyermekétkeztetés bölcsődében</t>
  </si>
  <si>
    <t>Család és gyermekjóléti szolgáltatások</t>
  </si>
  <si>
    <t>Szociális étkeztetés</t>
  </si>
  <si>
    <t>Házi segítségnyújtás</t>
  </si>
  <si>
    <t xml:space="preserve">Újszentiván Községi Önkormányzat 2019. évi bevételi előirányzata </t>
  </si>
  <si>
    <t>2019. évi eredeti előirányzat      (Ft-ban)</t>
  </si>
  <si>
    <t>III.</t>
  </si>
  <si>
    <t>Gyermekek bölcsődében és mini bölcsődében történő ellátása  104031</t>
  </si>
  <si>
    <t>Család és gyermekjóléti szolgáltatások 104042</t>
  </si>
  <si>
    <t>Szociális étkeztetés 107051</t>
  </si>
  <si>
    <t>Házi segítségnyújtás 107052</t>
  </si>
  <si>
    <t xml:space="preserve">IV. </t>
  </si>
  <si>
    <t>ÚJSZENTIVÁNI TÖLGYFA ÓVODA</t>
  </si>
  <si>
    <t>Óvodai nevelés, ellátás szakmai feladatai</t>
  </si>
  <si>
    <t>Sajátos nevelési igényű gyermekek óvodai nevelésének szakmai feladatai</t>
  </si>
  <si>
    <t>Óvodai nevelés, ellátás működtetési feladatai</t>
  </si>
  <si>
    <t>Gyermekétkeztetés köznevelési intézményben</t>
  </si>
  <si>
    <t>2019. évi állami támogatások</t>
  </si>
  <si>
    <t>Jogcím</t>
  </si>
  <si>
    <t>Beszámítás</t>
  </si>
  <si>
    <t>Támogatás beszámítás után</t>
  </si>
  <si>
    <t>I. 1. a.</t>
  </si>
  <si>
    <t>I. 1. ba</t>
  </si>
  <si>
    <t>I. 1. bb</t>
  </si>
  <si>
    <t>I. 1. bc</t>
  </si>
  <si>
    <t>I. 1. bd</t>
  </si>
  <si>
    <t>I. 1. c.</t>
  </si>
  <si>
    <t>I. 1. d.</t>
  </si>
  <si>
    <t>I. 6.</t>
  </si>
  <si>
    <t>Polgármesteri Illetmény támogatása</t>
  </si>
  <si>
    <t>Önkormányzatok működésének általános támogatása</t>
  </si>
  <si>
    <t>II. 1. (1) 1.</t>
  </si>
  <si>
    <t>Óvodapedagógusok</t>
  </si>
  <si>
    <t>II. 1. (2) 1.</t>
  </si>
  <si>
    <t>Szakképzettséggel nem rendelkező segítők</t>
  </si>
  <si>
    <t>II. 1. (3) 1.</t>
  </si>
  <si>
    <t>Szakképzettséggel rendelkező segítők</t>
  </si>
  <si>
    <t>2019. évben 8 hónapra</t>
  </si>
  <si>
    <t>II. 1. (1) 2</t>
  </si>
  <si>
    <t>II. 1. (2) 3</t>
  </si>
  <si>
    <t>II. 1. (3) 4</t>
  </si>
  <si>
    <t>2019. évben 4 hónapra</t>
  </si>
  <si>
    <t xml:space="preserve">II.2. (1) 1 </t>
  </si>
  <si>
    <t>Óvoda működtetési támogatás 2019. 8 hónapra</t>
  </si>
  <si>
    <t xml:space="preserve">II.2. (1) 2 </t>
  </si>
  <si>
    <t>Önkormányzatok egyes köznevelési feladatainak támogatása</t>
  </si>
  <si>
    <t xml:space="preserve">III. 2. </t>
  </si>
  <si>
    <t>III. 3.a</t>
  </si>
  <si>
    <t>Család és gyermekjóléti szolgálat</t>
  </si>
  <si>
    <t>III. 3.c</t>
  </si>
  <si>
    <t>III. 3.da</t>
  </si>
  <si>
    <t>Házi segítségnyújtás - szociális segítés</t>
  </si>
  <si>
    <t>III. 3.db</t>
  </si>
  <si>
    <t>Házi segítségnyújtás - személyi gondozás</t>
  </si>
  <si>
    <t>III. 3. Szociális és gyermekjóléti feladatok támogatása</t>
  </si>
  <si>
    <t>III. 5. aa</t>
  </si>
  <si>
    <t>Gyermekétkeztetés elismert dolgozók bértámogatása</t>
  </si>
  <si>
    <t>III. 5. ab</t>
  </si>
  <si>
    <t>Gyermekétkeztetés üzemeltetési támogatása</t>
  </si>
  <si>
    <t>III. 5. b</t>
  </si>
  <si>
    <t>Rászoruló gyermekek szünidei étkeztetésének támogatása</t>
  </si>
  <si>
    <t>III. 5. Gyermekétkeztetés támogatása</t>
  </si>
  <si>
    <t>III. 6. a. (1)</t>
  </si>
  <si>
    <t>Elismert felsőfokú kisgyermeknevelők bértámogatása</t>
  </si>
  <si>
    <t>III. 6. a. (2)</t>
  </si>
  <si>
    <t>Elismert középfokú kisgyermeknevelők, dajkák bértámogatása</t>
  </si>
  <si>
    <t>III. 6. b.</t>
  </si>
  <si>
    <t>Bölcsőde üzemeltetési támogatás</t>
  </si>
  <si>
    <t>III. 6. Bölcsőde támogatása</t>
  </si>
  <si>
    <t>Önkormányzatok szociális, gyermekjóléti és gyermekétkeztetési  fel. támogatása</t>
  </si>
  <si>
    <t>IV. 1. d.</t>
  </si>
  <si>
    <t>Könyvtári, közművelődési és múzeumi fel. támogatása</t>
  </si>
  <si>
    <t>Mindösszesen</t>
  </si>
  <si>
    <t>IV.</t>
  </si>
  <si>
    <t>Óvodai nevelés, ellátás szakmai feladatai 091110.</t>
  </si>
  <si>
    <t>Sajátos nevelési igényű gyerekek óvodai nevelésének szakmai feladatai 091120.</t>
  </si>
  <si>
    <t>Óvodai nevelés, ellátás működtetési feladatai 091140.</t>
  </si>
  <si>
    <t>Gyermekétkeztetés köznevelési intézményben 096015.</t>
  </si>
  <si>
    <t>ÚJSZENTIVÁNI SZOCIÁLIS ÉS GYERMEKJÓLÉTI INTÉZMÉNY ÖSSZESEN</t>
  </si>
  <si>
    <t>ÚJSZENTIVÁNI TÖLGYFA ÓVODA ÖSSZESEN</t>
  </si>
  <si>
    <t>ÚJSZENTIVÁN KÖZSÉGI ÖNKORMÁNYZAT ÉS INTÉZMÉNYEI ÖSSZESEN</t>
  </si>
  <si>
    <t xml:space="preserve">Újszentiván Községi Önkormányzat 2019. évi kiadási előirányzata </t>
  </si>
  <si>
    <t xml:space="preserve">Újszentiván Község Önkormányzatának 2019. évi bevételi előirányzata </t>
  </si>
  <si>
    <t>2019. évi eredeti előirányzat (Ft-ban)</t>
  </si>
  <si>
    <t>Települési önkormányzatok köznevelési feladatainak támogatása</t>
  </si>
  <si>
    <t>Egyéb szolgáltatási adók (idegenforgalmi adó)</t>
  </si>
  <si>
    <t xml:space="preserve">Újszentiván Község Önkormányzatának 2019. évi kiadási előirányzata </t>
  </si>
  <si>
    <t>Újszentiváni Szociális és Gyermekjóléti Intézmény</t>
  </si>
  <si>
    <t>Újszentiváni Tölgyfa Óvoda</t>
  </si>
  <si>
    <t>B112.</t>
  </si>
  <si>
    <t>Újszentiván Község Önkormányzatának 2019. évi bevételi előirányzatainak</t>
  </si>
  <si>
    <t xml:space="preserve">Központi, irányítószervi támogatás </t>
  </si>
  <si>
    <t>B7.</t>
  </si>
  <si>
    <t>B75.</t>
  </si>
  <si>
    <t>Egyéb felhalmozási célú átvett pénzeszközök</t>
  </si>
  <si>
    <t>Újszentiván Községi Önkormányzat 2019. évi kiadási előirányzatainak</t>
  </si>
  <si>
    <t>A működési és fejlesztési célú bevételek és kiadások                                                                          2019-2020-2021. évi alakulást külön bemutató mérleg</t>
  </si>
  <si>
    <t>2021. évre</t>
  </si>
  <si>
    <t>A 2019. évi költségvetési előterjesztésben a felhalmozási kiadások között az alábbi tételek szerepelnek (Ft-ban):</t>
  </si>
  <si>
    <t>2019. évre tervezett feladatok kiadásai</t>
  </si>
  <si>
    <t>III. ÚJSZENTIVÁNI SZOCIÁLIS ÉS GYERMEKJÓLÉTI INTÉZMÉNY</t>
  </si>
  <si>
    <t>IV. ÚJSZENTIVÁNI TÖLGYFA ÓVODA</t>
  </si>
  <si>
    <t>Újszentiván Községi Önkormányzat által ellátott kötelező és önként vállalt feladatok 2019. évi működési és felhalmozási előirányzata (eFt-ban)</t>
  </si>
  <si>
    <t>2019. évi nyitó létszám</t>
  </si>
  <si>
    <t>2019. évi létszám</t>
  </si>
  <si>
    <t>Újszentiván Községi Önkormányzat 2019. évi tervezett létszámai</t>
  </si>
  <si>
    <t>Falugondnoki, tanyagondnoki szolgáltatás 107055</t>
  </si>
  <si>
    <t>Falugondnoki, tanyagondnoki szolgáltatás</t>
  </si>
  <si>
    <t>Településfejlesztési projektek és támogatásuk</t>
  </si>
  <si>
    <t>Dologi kiadás</t>
  </si>
  <si>
    <t>Pénzmaradvány igénybevétele (működési célú)</t>
  </si>
  <si>
    <t xml:space="preserve">Szolgáltatások ellenértéke </t>
  </si>
  <si>
    <t>Ellátási díjak</t>
  </si>
  <si>
    <t>ÁFA visszatérítés</t>
  </si>
  <si>
    <t>Pénzmaradvány igénybevétele (felhalmozási célú)</t>
  </si>
  <si>
    <t>B407.</t>
  </si>
  <si>
    <t>B405.</t>
  </si>
  <si>
    <t>Út, járda felújítás</t>
  </si>
  <si>
    <t>Sportpályá parkoló létesítés</t>
  </si>
  <si>
    <t>Település üzemeltetés gép beszerzés</t>
  </si>
  <si>
    <t>Szolgálati lakás</t>
  </si>
  <si>
    <t>Egészségcentrum létrehozás</t>
  </si>
  <si>
    <t>Bölcsőde új csoport kialakítása</t>
  </si>
  <si>
    <t>Tanyagondnoki jármű beszerzés</t>
  </si>
  <si>
    <t>Telek kialakítás és közművesítés</t>
  </si>
  <si>
    <t>Sajátos nevelési igényű gyermekek nevelésének, ellátásának feladatai</t>
  </si>
  <si>
    <t>Újszentiván Községi Önkormányzat 2019. évi előirányzat-felhasználási ütemterve</t>
  </si>
  <si>
    <t>Újszentiván Községi Önkormányzat (összevont) 2019. évi költségvetésének működési és felhalmozási bevételi és kiadási előirányzatai (eFt)</t>
  </si>
  <si>
    <t>2019. évi előirányzat</t>
  </si>
  <si>
    <t>Újszentiván Községi Önkormányzat 2019. évi mérlege (Ft-ban)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</si>
</sst>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1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3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4"/>
      <name val="Times New Roman CE"/>
      <family val="1"/>
      <charset val="238"/>
    </font>
    <font>
      <i/>
      <sz val="14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Arial CE"/>
      <family val="2"/>
      <charset val="238"/>
    </font>
    <font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1"/>
      <color indexed="10"/>
      <name val="Times New Roman CE"/>
      <family val="1"/>
      <charset val="238"/>
    </font>
    <font>
      <sz val="8"/>
      <name val="Arial CE"/>
      <family val="2"/>
      <charset val="238"/>
    </font>
    <font>
      <sz val="13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i/>
      <sz val="11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6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3"/>
    </xf>
    <xf numFmtId="0" fontId="17" fillId="0" borderId="1" xfId="0" applyFont="1" applyBorder="1"/>
    <xf numFmtId="0" fontId="2" fillId="0" borderId="3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9" fillId="0" borderId="7" xfId="0" applyFont="1" applyBorder="1" applyAlignment="1">
      <alignment vertical="center"/>
    </xf>
    <xf numFmtId="0" fontId="6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20" fillId="0" borderId="0" xfId="0" applyFont="1"/>
    <xf numFmtId="3" fontId="20" fillId="0" borderId="3" xfId="0" applyNumberFormat="1" applyFont="1" applyBorder="1" applyAlignment="1">
      <alignment horizontal="right"/>
    </xf>
    <xf numFmtId="0" fontId="5" fillId="0" borderId="3" xfId="0" applyFont="1" applyBorder="1"/>
    <xf numFmtId="3" fontId="5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31" fillId="0" borderId="0" xfId="0" applyFont="1" applyAlignment="1">
      <alignment vertical="center"/>
    </xf>
    <xf numFmtId="3" fontId="21" fillId="0" borderId="1" xfId="0" applyNumberFormat="1" applyFont="1" applyBorder="1"/>
    <xf numFmtId="0" fontId="13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0" fillId="0" borderId="3" xfId="0" applyFont="1" applyBorder="1"/>
    <xf numFmtId="3" fontId="9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3" fontId="5" fillId="0" borderId="3" xfId="0" applyNumberFormat="1" applyFont="1" applyBorder="1" applyAlignment="1">
      <alignment horizontal="center"/>
    </xf>
    <xf numFmtId="0" fontId="21" fillId="0" borderId="3" xfId="0" applyFont="1" applyBorder="1"/>
    <xf numFmtId="3" fontId="6" fillId="0" borderId="3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4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7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22" fillId="0" borderId="3" xfId="0" applyNumberFormat="1" applyFont="1" applyBorder="1"/>
    <xf numFmtId="3" fontId="10" fillId="0" borderId="3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/>
    <xf numFmtId="0" fontId="7" fillId="0" borderId="0" xfId="0" applyFont="1"/>
    <xf numFmtId="0" fontId="19" fillId="0" borderId="0" xfId="0" applyFont="1"/>
    <xf numFmtId="0" fontId="25" fillId="0" borderId="0" xfId="0" applyFont="1"/>
    <xf numFmtId="0" fontId="5" fillId="0" borderId="20" xfId="0" applyFont="1" applyBorder="1" applyAlignment="1">
      <alignment horizontal="center"/>
    </xf>
    <xf numFmtId="3" fontId="6" fillId="0" borderId="0" xfId="0" applyNumberFormat="1" applyFont="1"/>
    <xf numFmtId="3" fontId="5" fillId="0" borderId="3" xfId="0" applyNumberFormat="1" applyFont="1" applyBorder="1"/>
    <xf numFmtId="0" fontId="25" fillId="0" borderId="3" xfId="0" applyFont="1" applyBorder="1"/>
    <xf numFmtId="3" fontId="25" fillId="0" borderId="3" xfId="0" applyNumberFormat="1" applyFont="1" applyBorder="1"/>
    <xf numFmtId="3" fontId="21" fillId="0" borderId="3" xfId="0" applyNumberFormat="1" applyFont="1" applyBorder="1"/>
    <xf numFmtId="3" fontId="20" fillId="0" borderId="3" xfId="0" applyNumberFormat="1" applyFont="1" applyBorder="1"/>
    <xf numFmtId="0" fontId="5" fillId="0" borderId="19" xfId="0" applyFont="1" applyBorder="1"/>
    <xf numFmtId="3" fontId="5" fillId="0" borderId="19" xfId="0" applyNumberFormat="1" applyFont="1" applyBorder="1"/>
    <xf numFmtId="3" fontId="20" fillId="0" borderId="3" xfId="0" applyNumberFormat="1" applyFont="1" applyBorder="1" applyAlignment="1">
      <alignment horizontal="right" vertical="center"/>
    </xf>
    <xf numFmtId="0" fontId="5" fillId="0" borderId="20" xfId="0" applyFont="1" applyBorder="1"/>
    <xf numFmtId="3" fontId="5" fillId="0" borderId="20" xfId="0" applyNumberFormat="1" applyFont="1" applyBorder="1"/>
    <xf numFmtId="3" fontId="21" fillId="0" borderId="0" xfId="0" applyNumberFormat="1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3" fontId="24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3" fontId="24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26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3" fontId="24" fillId="0" borderId="23" xfId="0" applyNumberFormat="1" applyFont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9" fillId="0" borderId="0" xfId="0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27" fillId="0" borderId="0" xfId="1" applyNumberFormat="1" applyFont="1" applyAlignment="1">
      <alignment vertical="center"/>
    </xf>
    <xf numFmtId="164" fontId="27" fillId="0" borderId="39" xfId="1" applyNumberFormat="1" applyFont="1" applyBorder="1" applyAlignment="1">
      <alignment vertical="center"/>
    </xf>
    <xf numFmtId="164" fontId="26" fillId="0" borderId="0" xfId="1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34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43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wrapText="1"/>
    </xf>
    <xf numFmtId="3" fontId="24" fillId="0" borderId="3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 wrapText="1"/>
    </xf>
    <xf numFmtId="3" fontId="35" fillId="0" borderId="3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22" fillId="0" borderId="43" xfId="0" applyFont="1" applyBorder="1" applyAlignment="1">
      <alignment horizontal="left" vertical="center"/>
    </xf>
    <xf numFmtId="3" fontId="22" fillId="0" borderId="43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vertical="center"/>
    </xf>
    <xf numFmtId="3" fontId="34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9" fillId="0" borderId="43" xfId="0" applyFont="1" applyBorder="1" applyAlignment="1">
      <alignment vertical="center"/>
    </xf>
    <xf numFmtId="0" fontId="10" fillId="0" borderId="43" xfId="0" applyFont="1" applyBorder="1" applyAlignment="1">
      <alignment horizontal="left" vertical="center"/>
    </xf>
    <xf numFmtId="3" fontId="10" fillId="0" borderId="43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3" fontId="9" fillId="0" borderId="45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3" fontId="24" fillId="0" borderId="46" xfId="0" applyNumberFormat="1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/>
    </xf>
    <xf numFmtId="3" fontId="22" fillId="0" borderId="46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3" fontId="9" fillId="0" borderId="46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3" fontId="22" fillId="0" borderId="47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3" fontId="10" fillId="0" borderId="4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3" fontId="15" fillId="0" borderId="0" xfId="1" applyNumberFormat="1" applyFont="1" applyAlignment="1">
      <alignment horizontal="right"/>
    </xf>
    <xf numFmtId="3" fontId="15" fillId="0" borderId="3" xfId="1" applyNumberFormat="1" applyFont="1" applyBorder="1" applyAlignment="1">
      <alignment horizontal="right" vertical="center" wrapText="1"/>
    </xf>
    <xf numFmtId="3" fontId="15" fillId="0" borderId="3" xfId="1" applyNumberFormat="1" applyFont="1" applyBorder="1" applyAlignment="1">
      <alignment horizontal="right"/>
    </xf>
    <xf numFmtId="3" fontId="27" fillId="0" borderId="3" xfId="1" applyNumberFormat="1" applyFont="1" applyBorder="1" applyAlignment="1">
      <alignment horizontal="right"/>
    </xf>
    <xf numFmtId="3" fontId="26" fillId="0" borderId="3" xfId="1" applyNumberFormat="1" applyFont="1" applyBorder="1" applyAlignment="1">
      <alignment horizontal="right"/>
    </xf>
    <xf numFmtId="0" fontId="5" fillId="0" borderId="42" xfId="0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3" fontId="5" fillId="0" borderId="42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center"/>
    </xf>
    <xf numFmtId="3" fontId="35" fillId="0" borderId="3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6" fillId="0" borderId="3" xfId="0" applyFont="1" applyBorder="1" applyAlignment="1">
      <alignment vertical="center"/>
    </xf>
    <xf numFmtId="3" fontId="36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3" fontId="38" fillId="0" borderId="3" xfId="0" applyNumberFormat="1" applyFont="1" applyBorder="1" applyAlignment="1">
      <alignment vertical="center"/>
    </xf>
    <xf numFmtId="3" fontId="38" fillId="0" borderId="3" xfId="0" applyNumberFormat="1" applyFont="1" applyBorder="1" applyAlignment="1">
      <alignment horizontal="right" vertical="center"/>
    </xf>
    <xf numFmtId="3" fontId="37" fillId="0" borderId="3" xfId="0" applyNumberFormat="1" applyFont="1" applyBorder="1" applyAlignment="1">
      <alignment vertical="center"/>
    </xf>
    <xf numFmtId="3" fontId="37" fillId="0" borderId="3" xfId="0" applyNumberFormat="1" applyFont="1" applyBorder="1" applyAlignment="1">
      <alignment horizontal="right" vertical="center"/>
    </xf>
    <xf numFmtId="0" fontId="38" fillId="0" borderId="3" xfId="0" applyFont="1" applyBorder="1" applyAlignment="1">
      <alignment horizontal="left" vertical="center"/>
    </xf>
    <xf numFmtId="0" fontId="38" fillId="0" borderId="27" xfId="0" applyFont="1" applyBorder="1" applyAlignment="1">
      <alignment vertical="center"/>
    </xf>
    <xf numFmtId="3" fontId="38" fillId="0" borderId="27" xfId="0" applyNumberFormat="1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3" fontId="37" fillId="0" borderId="27" xfId="0" applyNumberFormat="1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3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3" fontId="36" fillId="0" borderId="47" xfId="0" applyNumberFormat="1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3" fontId="37" fillId="0" borderId="9" xfId="0" applyNumberFormat="1" applyFont="1" applyBorder="1" applyAlignment="1">
      <alignment vertical="center" wrapText="1"/>
    </xf>
    <xf numFmtId="3" fontId="37" fillId="0" borderId="9" xfId="0" applyNumberFormat="1" applyFont="1" applyBorder="1" applyAlignment="1">
      <alignment vertical="center"/>
    </xf>
    <xf numFmtId="3" fontId="36" fillId="0" borderId="22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7" fillId="0" borderId="4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3" fontId="39" fillId="0" borderId="17" xfId="0" applyNumberFormat="1" applyFont="1" applyBorder="1" applyAlignment="1">
      <alignment vertical="center"/>
    </xf>
    <xf numFmtId="3" fontId="16" fillId="0" borderId="62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/>
    </xf>
    <xf numFmtId="3" fontId="41" fillId="0" borderId="3" xfId="0" applyNumberFormat="1" applyFont="1" applyBorder="1" applyAlignment="1">
      <alignment horizontal="center"/>
    </xf>
    <xf numFmtId="0" fontId="41" fillId="0" borderId="30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1" fillId="0" borderId="3" xfId="0" applyFont="1" applyBorder="1" applyAlignment="1">
      <alignment horizontal="left"/>
    </xf>
    <xf numFmtId="3" fontId="40" fillId="0" borderId="12" xfId="0" applyNumberFormat="1" applyFont="1" applyBorder="1" applyAlignment="1">
      <alignment horizontal="center"/>
    </xf>
    <xf numFmtId="3" fontId="40" fillId="0" borderId="13" xfId="0" applyNumberFormat="1" applyFont="1" applyBorder="1" applyAlignment="1">
      <alignment horizontal="center"/>
    </xf>
    <xf numFmtId="3" fontId="41" fillId="0" borderId="13" xfId="0" applyNumberFormat="1" applyFont="1" applyBorder="1" applyAlignment="1">
      <alignment horizontal="center"/>
    </xf>
    <xf numFmtId="3" fontId="41" fillId="0" borderId="42" xfId="0" applyNumberFormat="1" applyFont="1" applyBorder="1" applyAlignment="1">
      <alignment horizontal="center"/>
    </xf>
    <xf numFmtId="0" fontId="42" fillId="0" borderId="0" xfId="0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0" fontId="43" fillId="0" borderId="31" xfId="0" applyFont="1" applyBorder="1" applyAlignment="1">
      <alignment horizontal="center" vertical="center" wrapText="1"/>
    </xf>
    <xf numFmtId="3" fontId="43" fillId="0" borderId="32" xfId="0" applyNumberFormat="1" applyFont="1" applyBorder="1" applyAlignment="1">
      <alignment horizontal="center" vertical="center" wrapText="1"/>
    </xf>
    <xf numFmtId="3" fontId="43" fillId="0" borderId="33" xfId="0" applyNumberFormat="1" applyFont="1" applyBorder="1" applyAlignment="1">
      <alignment horizontal="center" vertical="center" wrapText="1"/>
    </xf>
    <xf numFmtId="0" fontId="37" fillId="0" borderId="34" xfId="0" applyFont="1" applyBorder="1" applyAlignment="1">
      <alignment vertical="center"/>
    </xf>
    <xf numFmtId="3" fontId="40" fillId="0" borderId="3" xfId="1" applyNumberFormat="1" applyFont="1" applyBorder="1" applyAlignment="1">
      <alignment horizontal="center" vertical="center"/>
    </xf>
    <xf numFmtId="3" fontId="44" fillId="0" borderId="1" xfId="0" applyNumberFormat="1" applyFont="1" applyBorder="1" applyAlignment="1">
      <alignment horizontal="center" vertical="center" wrapText="1"/>
    </xf>
    <xf numFmtId="3" fontId="44" fillId="0" borderId="35" xfId="0" applyNumberFormat="1" applyFont="1" applyBorder="1" applyAlignment="1">
      <alignment horizontal="center" vertical="center" wrapText="1"/>
    </xf>
    <xf numFmtId="0" fontId="45" fillId="0" borderId="34" xfId="0" applyFont="1" applyBorder="1" applyAlignment="1">
      <alignment vertical="center"/>
    </xf>
    <xf numFmtId="3" fontId="44" fillId="0" borderId="2" xfId="0" applyNumberFormat="1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center" wrapText="1"/>
    </xf>
    <xf numFmtId="3" fontId="46" fillId="0" borderId="37" xfId="0" applyNumberFormat="1" applyFont="1" applyBorder="1" applyAlignment="1">
      <alignment horizontal="center" vertical="center" wrapText="1"/>
    </xf>
    <xf numFmtId="3" fontId="46" fillId="0" borderId="38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3" fontId="42" fillId="0" borderId="41" xfId="0" applyNumberFormat="1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wrapText="1"/>
    </xf>
    <xf numFmtId="3" fontId="47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0" borderId="3" xfId="0" applyFont="1" applyBorder="1"/>
    <xf numFmtId="0" fontId="49" fillId="0" borderId="3" xfId="0" applyFont="1" applyBorder="1"/>
    <xf numFmtId="3" fontId="49" fillId="0" borderId="3" xfId="0" applyNumberFormat="1" applyFont="1" applyBorder="1"/>
    <xf numFmtId="3" fontId="25" fillId="0" borderId="3" xfId="0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21" fillId="0" borderId="19" xfId="0" applyFont="1" applyBorder="1"/>
    <xf numFmtId="3" fontId="26" fillId="0" borderId="59" xfId="1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5" fillId="0" borderId="19" xfId="0" applyFont="1" applyBorder="1" applyAlignment="1">
      <alignment horizontal="center"/>
    </xf>
    <xf numFmtId="0" fontId="21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26" fillId="0" borderId="0" xfId="1" applyNumberFormat="1" applyFont="1" applyAlignment="1">
      <alignment horizontal="right"/>
    </xf>
    <xf numFmtId="3" fontId="0" fillId="0" borderId="0" xfId="0" applyNumberFormat="1"/>
    <xf numFmtId="2" fontId="0" fillId="0" borderId="0" xfId="0" applyNumberFormat="1"/>
    <xf numFmtId="3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3" fontId="0" fillId="0" borderId="9" xfId="0" applyNumberFormat="1" applyBorder="1"/>
    <xf numFmtId="2" fontId="0" fillId="0" borderId="9" xfId="0" applyNumberFormat="1" applyBorder="1"/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3" fontId="0" fillId="0" borderId="13" xfId="0" applyNumberFormat="1" applyBorder="1"/>
    <xf numFmtId="3" fontId="0" fillId="0" borderId="42" xfId="0" applyNumberFormat="1" applyBorder="1"/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3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3" xfId="0" applyFont="1" applyBorder="1"/>
    <xf numFmtId="3" fontId="0" fillId="0" borderId="3" xfId="0" applyNumberFormat="1" applyBorder="1"/>
    <xf numFmtId="2" fontId="0" fillId="0" borderId="3" xfId="0" applyNumberFormat="1" applyBorder="1"/>
    <xf numFmtId="2" fontId="0" fillId="0" borderId="13" xfId="0" applyNumberFormat="1" applyBorder="1"/>
    <xf numFmtId="3" fontId="0" fillId="0" borderId="42" xfId="0" applyNumberFormat="1" applyBorder="1" applyAlignment="1">
      <alignment vertical="center"/>
    </xf>
    <xf numFmtId="0" fontId="49" fillId="0" borderId="12" xfId="0" applyFont="1" applyBorder="1"/>
    <xf numFmtId="3" fontId="49" fillId="0" borderId="13" xfId="0" applyNumberFormat="1" applyFont="1" applyBorder="1"/>
    <xf numFmtId="2" fontId="49" fillId="0" borderId="42" xfId="0" applyNumberFormat="1" applyFont="1" applyBorder="1"/>
    <xf numFmtId="3" fontId="1" fillId="0" borderId="0" xfId="0" applyNumberFormat="1" applyFont="1"/>
    <xf numFmtId="0" fontId="1" fillId="0" borderId="0" xfId="0" applyFont="1"/>
    <xf numFmtId="0" fontId="0" fillId="0" borderId="42" xfId="0" applyBorder="1"/>
    <xf numFmtId="0" fontId="50" fillId="0" borderId="3" xfId="0" applyFont="1" applyBorder="1"/>
    <xf numFmtId="3" fontId="50" fillId="0" borderId="3" xfId="0" applyNumberFormat="1" applyFont="1" applyBorder="1"/>
    <xf numFmtId="2" fontId="50" fillId="0" borderId="3" xfId="0" applyNumberFormat="1" applyFont="1" applyBorder="1"/>
    <xf numFmtId="3" fontId="50" fillId="0" borderId="0" xfId="0" applyNumberFormat="1" applyFont="1"/>
    <xf numFmtId="0" fontId="50" fillId="0" borderId="0" xfId="0" applyFont="1"/>
    <xf numFmtId="0" fontId="50" fillId="0" borderId="12" xfId="0" applyFont="1" applyBorder="1"/>
    <xf numFmtId="0" fontId="50" fillId="0" borderId="13" xfId="0" applyFont="1" applyBorder="1"/>
    <xf numFmtId="3" fontId="50" fillId="0" borderId="13" xfId="0" applyNumberFormat="1" applyFont="1" applyBorder="1"/>
    <xf numFmtId="2" fontId="50" fillId="0" borderId="13" xfId="0" applyNumberFormat="1" applyFont="1" applyBorder="1"/>
    <xf numFmtId="3" fontId="50" fillId="0" borderId="42" xfId="0" applyNumberFormat="1" applyFont="1" applyBorder="1"/>
    <xf numFmtId="3" fontId="1" fillId="0" borderId="3" xfId="0" applyNumberFormat="1" applyFont="1" applyBorder="1"/>
    <xf numFmtId="2" fontId="1" fillId="0" borderId="3" xfId="0" applyNumberFormat="1" applyFont="1" applyBorder="1"/>
    <xf numFmtId="0" fontId="1" fillId="0" borderId="12" xfId="0" applyFont="1" applyBorder="1"/>
    <xf numFmtId="0" fontId="1" fillId="0" borderId="13" xfId="0" applyFont="1" applyBorder="1"/>
    <xf numFmtId="3" fontId="1" fillId="0" borderId="13" xfId="0" applyNumberFormat="1" applyFont="1" applyBorder="1"/>
    <xf numFmtId="2" fontId="1" fillId="0" borderId="13" xfId="0" applyNumberFormat="1" applyFont="1" applyBorder="1"/>
    <xf numFmtId="3" fontId="1" fillId="0" borderId="42" xfId="0" applyNumberFormat="1" applyFont="1" applyBorder="1"/>
    <xf numFmtId="0" fontId="49" fillId="0" borderId="13" xfId="0" applyFont="1" applyBorder="1"/>
    <xf numFmtId="2" fontId="49" fillId="0" borderId="13" xfId="0" applyNumberFormat="1" applyFont="1" applyBorder="1"/>
    <xf numFmtId="3" fontId="49" fillId="0" borderId="42" xfId="0" applyNumberFormat="1" applyFont="1" applyBorder="1"/>
    <xf numFmtId="0" fontId="1" fillId="0" borderId="3" xfId="0" applyFont="1" applyBorder="1" applyAlignment="1">
      <alignment wrapText="1"/>
    </xf>
    <xf numFmtId="3" fontId="0" fillId="0" borderId="3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2" fontId="0" fillId="0" borderId="42" xfId="0" applyNumberFormat="1" applyBorder="1" applyAlignment="1">
      <alignment vertical="center"/>
    </xf>
    <xf numFmtId="0" fontId="49" fillId="0" borderId="12" xfId="0" applyFont="1" applyBorder="1" applyAlignment="1">
      <alignment vertical="center" wrapText="1"/>
    </xf>
    <xf numFmtId="3" fontId="49" fillId="0" borderId="13" xfId="0" applyNumberFormat="1" applyFont="1" applyBorder="1" applyAlignment="1">
      <alignment vertical="center"/>
    </xf>
    <xf numFmtId="2" fontId="49" fillId="0" borderId="42" xfId="0" applyNumberFormat="1" applyFont="1" applyBorder="1" applyAlignment="1">
      <alignment vertical="center"/>
    </xf>
    <xf numFmtId="3" fontId="49" fillId="0" borderId="3" xfId="0" applyNumberFormat="1" applyFont="1" applyBorder="1" applyAlignment="1">
      <alignment vertical="center"/>
    </xf>
    <xf numFmtId="2" fontId="49" fillId="0" borderId="3" xfId="0" applyNumberFormat="1" applyFont="1" applyBorder="1"/>
    <xf numFmtId="3" fontId="5" fillId="0" borderId="19" xfId="0" applyNumberFormat="1" applyFont="1" applyBorder="1" applyAlignment="1">
      <alignment horizontal="center"/>
    </xf>
    <xf numFmtId="3" fontId="21" fillId="0" borderId="19" xfId="0" applyNumberFormat="1" applyFont="1" applyBorder="1"/>
    <xf numFmtId="0" fontId="22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left" wrapText="1"/>
    </xf>
    <xf numFmtId="0" fontId="18" fillId="0" borderId="0" xfId="0" applyFont="1" applyAlignment="1">
      <alignment vertical="center"/>
    </xf>
    <xf numFmtId="3" fontId="20" fillId="0" borderId="0" xfId="0" applyNumberFormat="1" applyFont="1"/>
    <xf numFmtId="3" fontId="6" fillId="0" borderId="0" xfId="0" applyNumberFormat="1" applyFont="1" applyAlignment="1">
      <alignment horizontal="center"/>
    </xf>
    <xf numFmtId="0" fontId="24" fillId="0" borderId="12" xfId="0" applyFont="1" applyBorder="1" applyAlignment="1">
      <alignment horizontal="left" vertical="center"/>
    </xf>
    <xf numFmtId="3" fontId="9" fillId="0" borderId="64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9" fillId="0" borderId="65" xfId="0" applyNumberFormat="1" applyFont="1" applyBorder="1" applyAlignment="1">
      <alignment horizontal="center" vertical="center"/>
    </xf>
    <xf numFmtId="0" fontId="9" fillId="0" borderId="66" xfId="0" applyFont="1" applyBorder="1" applyAlignment="1">
      <alignment vertical="center"/>
    </xf>
    <xf numFmtId="0" fontId="9" fillId="0" borderId="67" xfId="0" applyFont="1" applyBorder="1" applyAlignment="1">
      <alignment vertical="center"/>
    </xf>
    <xf numFmtId="0" fontId="41" fillId="0" borderId="12" xfId="0" applyFont="1" applyBorder="1" applyAlignment="1">
      <alignment horizontal="left"/>
    </xf>
    <xf numFmtId="3" fontId="40" fillId="0" borderId="3" xfId="0" applyNumberFormat="1" applyFont="1" applyBorder="1" applyAlignment="1">
      <alignment horizontal="center" vertical="center"/>
    </xf>
    <xf numFmtId="3" fontId="41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/>
    </xf>
    <xf numFmtId="3" fontId="15" fillId="0" borderId="27" xfId="1" applyNumberFormat="1" applyFont="1" applyBorder="1" applyAlignment="1">
      <alignment horizontal="center" vertical="center" wrapText="1"/>
    </xf>
    <xf numFmtId="3" fontId="15" fillId="0" borderId="48" xfId="1" applyNumberFormat="1" applyFont="1" applyBorder="1" applyAlignment="1">
      <alignment horizontal="center" vertical="center" wrapText="1"/>
    </xf>
    <xf numFmtId="3" fontId="15" fillId="0" borderId="9" xfId="1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3" fillId="0" borderId="3" xfId="0" applyFont="1" applyBorder="1"/>
    <xf numFmtId="0" fontId="5" fillId="0" borderId="13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9" fillId="0" borderId="12" xfId="0" applyFont="1" applyBorder="1" applyAlignment="1">
      <alignment horizontal="center"/>
    </xf>
    <xf numFmtId="0" fontId="23" fillId="0" borderId="42" xfId="0" applyFont="1" applyBorder="1"/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56" xfId="0" applyFont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10" fillId="0" borderId="57" xfId="0" applyFont="1" applyBorder="1" applyAlignment="1">
      <alignment horizontal="left"/>
    </xf>
    <xf numFmtId="0" fontId="10" fillId="0" borderId="58" xfId="0" applyFont="1" applyBorder="1" applyAlignment="1">
      <alignment horizontal="left"/>
    </xf>
    <xf numFmtId="0" fontId="39" fillId="0" borderId="6" xfId="0" applyFont="1" applyBorder="1" applyAlignment="1">
      <alignment horizontal="right" vertical="center"/>
    </xf>
    <xf numFmtId="0" fontId="39" fillId="0" borderId="61" xfId="0" applyFont="1" applyBorder="1" applyAlignment="1">
      <alignment horizontal="right" vertical="center"/>
    </xf>
    <xf numFmtId="0" fontId="41" fillId="0" borderId="0" xfId="0" applyFont="1" applyAlignment="1">
      <alignment horizontal="center"/>
    </xf>
    <xf numFmtId="0" fontId="33" fillId="0" borderId="20" xfId="0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/>
    </xf>
    <xf numFmtId="0" fontId="40" fillId="0" borderId="5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8" fillId="0" borderId="3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7" fillId="0" borderId="27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55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Normal="100" workbookViewId="0">
      <selection activeCell="C27" sqref="C27"/>
    </sheetView>
  </sheetViews>
  <sheetFormatPr defaultRowHeight="15.75" x14ac:dyDescent="0.2"/>
  <cols>
    <col min="1" max="1" width="4.7109375" style="1" bestFit="1" customWidth="1"/>
    <col min="2" max="2" width="6.140625" style="1" customWidth="1"/>
    <col min="3" max="3" width="77.42578125" style="1" customWidth="1"/>
    <col min="4" max="4" width="60.5703125" style="1" customWidth="1"/>
    <col min="5" max="16384" width="9.140625" style="1"/>
  </cols>
  <sheetData>
    <row r="1" spans="1:4" ht="16.5" x14ac:dyDescent="0.2">
      <c r="A1" s="376" t="s">
        <v>0</v>
      </c>
      <c r="B1" s="376"/>
      <c r="C1" s="376"/>
    </row>
    <row r="2" spans="1:4" ht="29.25" customHeight="1" x14ac:dyDescent="0.2"/>
    <row r="3" spans="1:4" ht="18" customHeight="1" x14ac:dyDescent="0.2">
      <c r="A3" s="17" t="s">
        <v>1</v>
      </c>
      <c r="B3" s="17"/>
      <c r="C3" s="377" t="s">
        <v>2</v>
      </c>
      <c r="D3" s="2"/>
    </row>
    <row r="4" spans="1:4" ht="18" customHeight="1" x14ac:dyDescent="0.2">
      <c r="A4" s="17"/>
      <c r="B4" s="30" t="s">
        <v>3</v>
      </c>
      <c r="C4" s="377"/>
      <c r="D4" s="2"/>
    </row>
    <row r="5" spans="1:4" s="4" customFormat="1" ht="21" customHeight="1" x14ac:dyDescent="0.2">
      <c r="A5" s="31" t="s">
        <v>4</v>
      </c>
      <c r="B5" s="374" t="s">
        <v>90</v>
      </c>
      <c r="C5" s="375"/>
      <c r="D5" s="3"/>
    </row>
    <row r="6" spans="1:4" ht="21" customHeight="1" x14ac:dyDescent="0.2">
      <c r="A6" s="17"/>
      <c r="B6" s="30" t="s">
        <v>5</v>
      </c>
      <c r="C6" s="32" t="s">
        <v>97</v>
      </c>
    </row>
    <row r="7" spans="1:4" ht="21" customHeight="1" x14ac:dyDescent="0.2">
      <c r="A7" s="17"/>
      <c r="B7" s="30" t="s">
        <v>6</v>
      </c>
      <c r="C7" s="32" t="s">
        <v>89</v>
      </c>
    </row>
    <row r="8" spans="1:4" ht="21" customHeight="1" x14ac:dyDescent="0.2">
      <c r="A8" s="17"/>
      <c r="B8" s="30" t="s">
        <v>8</v>
      </c>
      <c r="C8" s="32" t="s">
        <v>98</v>
      </c>
    </row>
    <row r="9" spans="1:4" ht="21" customHeight="1" x14ac:dyDescent="0.2">
      <c r="A9" s="17"/>
      <c r="B9" s="30" t="s">
        <v>9</v>
      </c>
      <c r="C9" s="17" t="s">
        <v>109</v>
      </c>
    </row>
    <row r="10" spans="1:4" ht="21" customHeight="1" x14ac:dyDescent="0.2">
      <c r="A10" s="17"/>
      <c r="B10" s="30" t="s">
        <v>10</v>
      </c>
      <c r="C10" s="32" t="s">
        <v>99</v>
      </c>
    </row>
    <row r="11" spans="1:4" ht="21" customHeight="1" x14ac:dyDescent="0.2">
      <c r="A11" s="17"/>
      <c r="B11" s="30" t="s">
        <v>11</v>
      </c>
      <c r="C11" s="32" t="s">
        <v>100</v>
      </c>
    </row>
    <row r="12" spans="1:4" ht="21" customHeight="1" x14ac:dyDescent="0.2">
      <c r="A12" s="17"/>
      <c r="B12" s="30" t="s">
        <v>12</v>
      </c>
      <c r="C12" s="32" t="s">
        <v>358</v>
      </c>
    </row>
    <row r="13" spans="1:4" ht="21" customHeight="1" x14ac:dyDescent="0.2">
      <c r="A13" s="17"/>
      <c r="B13" s="30" t="s">
        <v>14</v>
      </c>
      <c r="C13" s="32" t="s">
        <v>101</v>
      </c>
    </row>
    <row r="14" spans="1:4" ht="21" customHeight="1" x14ac:dyDescent="0.2">
      <c r="A14" s="17"/>
      <c r="B14" s="30" t="s">
        <v>15</v>
      </c>
      <c r="C14" s="32" t="s">
        <v>13</v>
      </c>
    </row>
    <row r="15" spans="1:4" ht="21" customHeight="1" x14ac:dyDescent="0.2">
      <c r="A15" s="17"/>
      <c r="B15" s="30" t="s">
        <v>16</v>
      </c>
      <c r="C15" s="32" t="s">
        <v>102</v>
      </c>
    </row>
    <row r="16" spans="1:4" ht="21" customHeight="1" x14ac:dyDescent="0.2">
      <c r="A16" s="17"/>
      <c r="B16" s="30" t="s">
        <v>17</v>
      </c>
      <c r="C16" s="32" t="s">
        <v>103</v>
      </c>
    </row>
    <row r="17" spans="1:4" ht="21" customHeight="1" x14ac:dyDescent="0.2">
      <c r="A17" s="17"/>
      <c r="B17" s="30" t="s">
        <v>18</v>
      </c>
      <c r="C17" s="32" t="s">
        <v>7</v>
      </c>
    </row>
    <row r="18" spans="1:4" ht="21" customHeight="1" x14ac:dyDescent="0.2">
      <c r="A18" s="17"/>
      <c r="B18" s="30" t="s">
        <v>19</v>
      </c>
      <c r="C18" s="32" t="s">
        <v>88</v>
      </c>
    </row>
    <row r="19" spans="1:4" ht="21" customHeight="1" x14ac:dyDescent="0.2">
      <c r="A19" s="17"/>
      <c r="B19" s="30" t="s">
        <v>20</v>
      </c>
      <c r="C19" s="17" t="s">
        <v>29</v>
      </c>
    </row>
    <row r="20" spans="1:4" ht="21" customHeight="1" x14ac:dyDescent="0.2">
      <c r="A20" s="17"/>
      <c r="B20" s="30" t="s">
        <v>21</v>
      </c>
      <c r="C20" s="32" t="s">
        <v>104</v>
      </c>
    </row>
    <row r="21" spans="1:4" ht="21" customHeight="1" x14ac:dyDescent="0.2">
      <c r="A21" s="17"/>
      <c r="B21" s="30" t="s">
        <v>22</v>
      </c>
      <c r="C21" s="32" t="s">
        <v>105</v>
      </c>
    </row>
    <row r="22" spans="1:4" ht="21" customHeight="1" x14ac:dyDescent="0.2">
      <c r="A22" s="17"/>
      <c r="B22" s="30" t="s">
        <v>23</v>
      </c>
      <c r="C22" s="32" t="s">
        <v>106</v>
      </c>
    </row>
    <row r="23" spans="1:4" ht="21" customHeight="1" x14ac:dyDescent="0.2">
      <c r="A23" s="17"/>
      <c r="B23" s="30" t="s">
        <v>24</v>
      </c>
      <c r="C23" s="32" t="s">
        <v>212</v>
      </c>
    </row>
    <row r="24" spans="1:4" ht="21" customHeight="1" x14ac:dyDescent="0.2">
      <c r="A24" s="17"/>
      <c r="B24" s="30" t="s">
        <v>25</v>
      </c>
      <c r="C24" s="32" t="s">
        <v>359</v>
      </c>
    </row>
    <row r="25" spans="1:4" ht="21" customHeight="1" x14ac:dyDescent="0.2">
      <c r="A25" s="17"/>
      <c r="B25" s="30" t="s">
        <v>26</v>
      </c>
      <c r="C25" s="32" t="s">
        <v>107</v>
      </c>
    </row>
    <row r="26" spans="1:4" ht="21" customHeight="1" x14ac:dyDescent="0.2">
      <c r="A26" s="17"/>
      <c r="B26" s="30" t="s">
        <v>27</v>
      </c>
      <c r="C26" s="32" t="s">
        <v>495</v>
      </c>
    </row>
    <row r="27" spans="1:4" ht="21" customHeight="1" x14ac:dyDescent="0.2">
      <c r="A27" s="17"/>
      <c r="B27" s="30" t="s">
        <v>28</v>
      </c>
      <c r="C27" s="32" t="s">
        <v>108</v>
      </c>
    </row>
    <row r="29" spans="1:4" s="4" customFormat="1" ht="21" customHeight="1" x14ac:dyDescent="0.2">
      <c r="A29" s="31" t="s">
        <v>209</v>
      </c>
      <c r="B29" s="374" t="s">
        <v>208</v>
      </c>
      <c r="C29" s="375"/>
      <c r="D29" s="3"/>
    </row>
    <row r="30" spans="1:4" ht="21" customHeight="1" x14ac:dyDescent="0.2">
      <c r="A30" s="17"/>
      <c r="B30" s="30" t="s">
        <v>5</v>
      </c>
      <c r="C30" s="32" t="s">
        <v>97</v>
      </c>
    </row>
    <row r="32" spans="1:4" s="4" customFormat="1" ht="21" customHeight="1" x14ac:dyDescent="0.2">
      <c r="A32" s="31" t="s">
        <v>384</v>
      </c>
      <c r="B32" s="374" t="s">
        <v>385</v>
      </c>
      <c r="C32" s="375"/>
      <c r="D32" s="3"/>
    </row>
    <row r="33" spans="1:4" ht="21" customHeight="1" x14ac:dyDescent="0.2">
      <c r="A33" s="17"/>
      <c r="B33" s="30" t="s">
        <v>5</v>
      </c>
      <c r="C33" s="32" t="s">
        <v>99</v>
      </c>
    </row>
    <row r="34" spans="1:4" ht="21" customHeight="1" x14ac:dyDescent="0.2">
      <c r="A34" s="17"/>
      <c r="B34" s="30" t="s">
        <v>6</v>
      </c>
      <c r="C34" s="17" t="s">
        <v>386</v>
      </c>
    </row>
    <row r="35" spans="1:4" ht="21" customHeight="1" x14ac:dyDescent="0.2">
      <c r="A35" s="17"/>
      <c r="B35" s="30" t="s">
        <v>8</v>
      </c>
      <c r="C35" s="17" t="s">
        <v>387</v>
      </c>
    </row>
    <row r="36" spans="1:4" ht="21" customHeight="1" x14ac:dyDescent="0.2">
      <c r="A36" s="17"/>
      <c r="B36" s="30" t="s">
        <v>9</v>
      </c>
      <c r="C36" s="17" t="s">
        <v>388</v>
      </c>
    </row>
    <row r="37" spans="1:4" ht="21" customHeight="1" x14ac:dyDescent="0.2">
      <c r="A37" s="17"/>
      <c r="B37" s="30" t="s">
        <v>10</v>
      </c>
      <c r="C37" s="17" t="s">
        <v>389</v>
      </c>
    </row>
    <row r="38" spans="1:4" ht="21" customHeight="1" x14ac:dyDescent="0.2">
      <c r="A38" s="17"/>
      <c r="B38" s="30" t="s">
        <v>11</v>
      </c>
      <c r="C38" s="17" t="s">
        <v>390</v>
      </c>
    </row>
    <row r="39" spans="1:4" ht="21" customHeight="1" x14ac:dyDescent="0.2">
      <c r="A39" s="17"/>
      <c r="B39" s="30" t="s">
        <v>12</v>
      </c>
      <c r="C39" s="17" t="s">
        <v>494</v>
      </c>
    </row>
    <row r="41" spans="1:4" s="4" customFormat="1" ht="21" customHeight="1" x14ac:dyDescent="0.2">
      <c r="A41" s="31" t="s">
        <v>398</v>
      </c>
      <c r="B41" s="374" t="s">
        <v>399</v>
      </c>
      <c r="C41" s="375"/>
      <c r="D41" s="3"/>
    </row>
    <row r="42" spans="1:4" ht="21" customHeight="1" x14ac:dyDescent="0.2">
      <c r="A42" s="17"/>
      <c r="B42" s="30" t="s">
        <v>5</v>
      </c>
      <c r="C42" s="32" t="s">
        <v>99</v>
      </c>
    </row>
    <row r="43" spans="1:4" ht="21" customHeight="1" x14ac:dyDescent="0.2">
      <c r="A43" s="17"/>
      <c r="B43" s="30" t="s">
        <v>6</v>
      </c>
      <c r="C43" s="17" t="s">
        <v>400</v>
      </c>
    </row>
    <row r="44" spans="1:4" ht="21" customHeight="1" x14ac:dyDescent="0.2">
      <c r="A44" s="17"/>
      <c r="B44" s="30" t="s">
        <v>8</v>
      </c>
      <c r="C44" s="17" t="s">
        <v>401</v>
      </c>
    </row>
    <row r="45" spans="1:4" ht="21" customHeight="1" x14ac:dyDescent="0.2">
      <c r="A45" s="17"/>
      <c r="B45" s="30" t="s">
        <v>9</v>
      </c>
      <c r="C45" s="17" t="s">
        <v>402</v>
      </c>
    </row>
    <row r="46" spans="1:4" ht="21" customHeight="1" x14ac:dyDescent="0.2">
      <c r="A46" s="17"/>
      <c r="B46" s="30" t="s">
        <v>10</v>
      </c>
      <c r="C46" s="17" t="s">
        <v>403</v>
      </c>
    </row>
  </sheetData>
  <mergeCells count="6">
    <mergeCell ref="B41:C41"/>
    <mergeCell ref="A1:C1"/>
    <mergeCell ref="C3:C4"/>
    <mergeCell ref="B5:C5"/>
    <mergeCell ref="B29:C29"/>
    <mergeCell ref="B32:C32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horizontalDpi="300" verticalDpi="300" r:id="rId1"/>
  <headerFooter alignWithMargins="0">
    <oddHeader xml:space="preserve">&amp;C1. melléklet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1"/>
  <sheetViews>
    <sheetView topLeftCell="A28" zoomScaleNormal="100" zoomScaleSheetLayoutView="75" workbookViewId="0">
      <selection activeCell="L6" sqref="L6"/>
    </sheetView>
  </sheetViews>
  <sheetFormatPr defaultRowHeight="15.75" x14ac:dyDescent="0.25"/>
  <cols>
    <col min="1" max="1" width="40.28515625" style="142" customWidth="1"/>
    <col min="2" max="2" width="9.7109375" style="141" customWidth="1"/>
    <col min="3" max="3" width="9.85546875" style="141" customWidth="1"/>
    <col min="4" max="4" width="11" style="141" customWidth="1"/>
    <col min="5" max="5" width="11.42578125" style="143" customWidth="1"/>
    <col min="6" max="6" width="11.42578125" style="141" customWidth="1"/>
    <col min="7" max="7" width="12" style="141" customWidth="1"/>
    <col min="8" max="8" width="11.28515625" style="141" customWidth="1"/>
    <col min="9" max="9" width="11.42578125" style="143" customWidth="1"/>
    <col min="10" max="12" width="13.140625" style="141" customWidth="1"/>
    <col min="13" max="16384" width="9.140625" style="142"/>
  </cols>
  <sheetData>
    <row r="1" spans="1:9" x14ac:dyDescent="0.25">
      <c r="A1" s="431" t="s">
        <v>489</v>
      </c>
      <c r="B1" s="431"/>
      <c r="C1" s="431"/>
      <c r="D1" s="431"/>
      <c r="E1" s="431"/>
      <c r="F1" s="431"/>
      <c r="G1" s="431"/>
      <c r="H1" s="431"/>
      <c r="I1" s="431"/>
    </row>
    <row r="2" spans="1:9" ht="16.5" x14ac:dyDescent="0.25">
      <c r="A2" s="432"/>
      <c r="B2" s="432"/>
      <c r="C2" s="432"/>
      <c r="D2" s="432"/>
      <c r="E2" s="432"/>
      <c r="F2" s="432"/>
      <c r="G2" s="432"/>
      <c r="H2" s="432"/>
      <c r="I2" s="432"/>
    </row>
    <row r="3" spans="1:9" x14ac:dyDescent="0.25">
      <c r="A3" s="434"/>
      <c r="B3" s="433" t="s">
        <v>486</v>
      </c>
      <c r="C3" s="433"/>
      <c r="D3" s="433"/>
      <c r="E3" s="433"/>
      <c r="F3" s="433" t="s">
        <v>163</v>
      </c>
      <c r="G3" s="433"/>
      <c r="H3" s="433"/>
      <c r="I3" s="433"/>
    </row>
    <row r="4" spans="1:9" x14ac:dyDescent="0.25">
      <c r="A4" s="435"/>
      <c r="B4" s="245" t="s">
        <v>159</v>
      </c>
      <c r="C4" s="245" t="s">
        <v>160</v>
      </c>
      <c r="D4" s="245" t="s">
        <v>161</v>
      </c>
      <c r="E4" s="246" t="s">
        <v>69</v>
      </c>
      <c r="F4" s="245" t="s">
        <v>159</v>
      </c>
      <c r="G4" s="245" t="s">
        <v>162</v>
      </c>
      <c r="H4" s="245" t="s">
        <v>161</v>
      </c>
      <c r="I4" s="246" t="s">
        <v>38</v>
      </c>
    </row>
    <row r="5" spans="1:9" x14ac:dyDescent="0.25">
      <c r="A5" s="247" t="s">
        <v>214</v>
      </c>
      <c r="B5" s="245"/>
      <c r="C5" s="245"/>
      <c r="D5" s="245"/>
      <c r="E5" s="246"/>
      <c r="F5" s="245"/>
      <c r="G5" s="245"/>
      <c r="H5" s="245"/>
      <c r="I5" s="246"/>
    </row>
    <row r="6" spans="1:9" x14ac:dyDescent="0.25">
      <c r="A6" s="248" t="s">
        <v>97</v>
      </c>
      <c r="B6" s="245">
        <v>26886</v>
      </c>
      <c r="C6" s="245"/>
      <c r="D6" s="245"/>
      <c r="E6" s="246">
        <f>SUM(B6:D6)</f>
        <v>26886</v>
      </c>
      <c r="F6" s="245">
        <v>26886</v>
      </c>
      <c r="G6" s="245"/>
      <c r="H6" s="245"/>
      <c r="I6" s="246">
        <f>SUM(F6:H6)</f>
        <v>26886</v>
      </c>
    </row>
    <row r="7" spans="1:9" x14ac:dyDescent="0.25">
      <c r="A7" s="248" t="s">
        <v>356</v>
      </c>
      <c r="B7" s="245">
        <v>1980</v>
      </c>
      <c r="C7" s="245">
        <v>6350</v>
      </c>
      <c r="D7" s="245"/>
      <c r="E7" s="246">
        <f t="shared" ref="E7:E40" si="0">SUM(B7:D7)</f>
        <v>8330</v>
      </c>
      <c r="F7" s="245">
        <v>945</v>
      </c>
      <c r="G7" s="245">
        <v>5160</v>
      </c>
      <c r="H7" s="245">
        <v>2225</v>
      </c>
      <c r="I7" s="246">
        <f t="shared" ref="I7:I40" si="1">SUM(F7:H7)</f>
        <v>8330</v>
      </c>
    </row>
    <row r="8" spans="1:9" x14ac:dyDescent="0.25">
      <c r="A8" s="248" t="s">
        <v>164</v>
      </c>
      <c r="B8" s="245">
        <v>102122</v>
      </c>
      <c r="C8" s="245">
        <v>440673</v>
      </c>
      <c r="D8" s="245"/>
      <c r="E8" s="246">
        <f t="shared" si="0"/>
        <v>542795</v>
      </c>
      <c r="F8" s="245">
        <v>102122</v>
      </c>
      <c r="G8" s="245">
        <v>53546</v>
      </c>
      <c r="H8" s="245">
        <v>387127</v>
      </c>
      <c r="I8" s="246">
        <f t="shared" si="1"/>
        <v>542795</v>
      </c>
    </row>
    <row r="9" spans="1:9" x14ac:dyDescent="0.25">
      <c r="A9" s="248" t="s">
        <v>99</v>
      </c>
      <c r="B9" s="245"/>
      <c r="C9" s="245"/>
      <c r="D9" s="245">
        <v>160429</v>
      </c>
      <c r="E9" s="246">
        <f t="shared" si="0"/>
        <v>160429</v>
      </c>
      <c r="F9" s="245">
        <v>101648</v>
      </c>
      <c r="G9" s="245"/>
      <c r="H9" s="245">
        <v>58781</v>
      </c>
      <c r="I9" s="246">
        <f t="shared" si="1"/>
        <v>160429</v>
      </c>
    </row>
    <row r="10" spans="1:9" x14ac:dyDescent="0.25">
      <c r="A10" s="248" t="s">
        <v>100</v>
      </c>
      <c r="B10" s="245">
        <v>4499</v>
      </c>
      <c r="C10" s="245">
        <v>1500</v>
      </c>
      <c r="D10" s="245"/>
      <c r="E10" s="246">
        <f t="shared" si="0"/>
        <v>5999</v>
      </c>
      <c r="F10" s="245">
        <v>4499</v>
      </c>
      <c r="G10" s="245"/>
      <c r="H10" s="245">
        <v>1500</v>
      </c>
      <c r="I10" s="246">
        <f t="shared" si="1"/>
        <v>5999</v>
      </c>
    </row>
    <row r="11" spans="1:9" x14ac:dyDescent="0.25">
      <c r="A11" s="248" t="s">
        <v>362</v>
      </c>
      <c r="B11" s="245">
        <v>27252</v>
      </c>
      <c r="C11" s="245">
        <v>110243</v>
      </c>
      <c r="D11" s="245"/>
      <c r="E11" s="246">
        <f t="shared" si="0"/>
        <v>137495</v>
      </c>
      <c r="F11" s="245">
        <v>58392</v>
      </c>
      <c r="G11" s="245">
        <v>79103</v>
      </c>
      <c r="H11" s="245"/>
      <c r="I11" s="246">
        <f t="shared" si="1"/>
        <v>137495</v>
      </c>
    </row>
    <row r="12" spans="1:9" x14ac:dyDescent="0.25">
      <c r="A12" s="248" t="s">
        <v>101</v>
      </c>
      <c r="B12" s="245">
        <v>3048</v>
      </c>
      <c r="C12" s="245">
        <v>10000</v>
      </c>
      <c r="D12" s="245"/>
      <c r="E12" s="246">
        <f t="shared" si="0"/>
        <v>13048</v>
      </c>
      <c r="F12" s="245">
        <v>3048</v>
      </c>
      <c r="G12" s="245"/>
      <c r="H12" s="245">
        <v>10000</v>
      </c>
      <c r="I12" s="246">
        <f t="shared" si="1"/>
        <v>13048</v>
      </c>
    </row>
    <row r="13" spans="1:9" x14ac:dyDescent="0.25">
      <c r="A13" s="248" t="s">
        <v>165</v>
      </c>
      <c r="B13" s="245">
        <v>318</v>
      </c>
      <c r="C13" s="245"/>
      <c r="D13" s="245"/>
      <c r="E13" s="246">
        <f t="shared" si="0"/>
        <v>318</v>
      </c>
      <c r="F13" s="245">
        <v>318</v>
      </c>
      <c r="G13" s="245"/>
      <c r="H13" s="245"/>
      <c r="I13" s="246">
        <f t="shared" si="1"/>
        <v>318</v>
      </c>
    </row>
    <row r="14" spans="1:9" x14ac:dyDescent="0.25">
      <c r="A14" s="248" t="s">
        <v>102</v>
      </c>
      <c r="B14" s="245">
        <v>6976</v>
      </c>
      <c r="C14" s="245"/>
      <c r="D14" s="245"/>
      <c r="E14" s="246">
        <f t="shared" si="0"/>
        <v>6976</v>
      </c>
      <c r="F14" s="245">
        <v>6976</v>
      </c>
      <c r="G14" s="245"/>
      <c r="H14" s="245"/>
      <c r="I14" s="246">
        <f t="shared" si="1"/>
        <v>6976</v>
      </c>
    </row>
    <row r="15" spans="1:9" x14ac:dyDescent="0.25">
      <c r="A15" s="248" t="s">
        <v>103</v>
      </c>
      <c r="B15" s="245">
        <v>10155</v>
      </c>
      <c r="C15" s="245">
        <v>14633</v>
      </c>
      <c r="D15" s="245"/>
      <c r="E15" s="246">
        <f t="shared" si="0"/>
        <v>24788</v>
      </c>
      <c r="F15" s="245">
        <v>10155</v>
      </c>
      <c r="G15" s="245">
        <v>4823</v>
      </c>
      <c r="H15" s="245">
        <v>9810</v>
      </c>
      <c r="I15" s="246">
        <f t="shared" si="1"/>
        <v>24788</v>
      </c>
    </row>
    <row r="16" spans="1:9" x14ac:dyDescent="0.25">
      <c r="A16" s="248" t="s">
        <v>7</v>
      </c>
      <c r="B16" s="245">
        <v>7643</v>
      </c>
      <c r="C16" s="245"/>
      <c r="D16" s="245"/>
      <c r="E16" s="246">
        <f t="shared" si="0"/>
        <v>7643</v>
      </c>
      <c r="F16" s="245">
        <v>7643</v>
      </c>
      <c r="G16" s="245"/>
      <c r="H16" s="245"/>
      <c r="I16" s="246">
        <f t="shared" si="1"/>
        <v>7643</v>
      </c>
    </row>
    <row r="17" spans="1:9" x14ac:dyDescent="0.25">
      <c r="A17" s="248" t="s">
        <v>166</v>
      </c>
      <c r="B17" s="245">
        <v>10327</v>
      </c>
      <c r="C17" s="245"/>
      <c r="D17" s="245"/>
      <c r="E17" s="246">
        <f t="shared" si="0"/>
        <v>10327</v>
      </c>
      <c r="F17" s="245">
        <v>10327</v>
      </c>
      <c r="G17" s="245"/>
      <c r="H17" s="245"/>
      <c r="I17" s="246">
        <f t="shared" si="1"/>
        <v>10327</v>
      </c>
    </row>
    <row r="18" spans="1:9" x14ac:dyDescent="0.25">
      <c r="A18" s="248" t="s">
        <v>29</v>
      </c>
      <c r="B18" s="245">
        <v>5407</v>
      </c>
      <c r="C18" s="245">
        <v>3000</v>
      </c>
      <c r="D18" s="245"/>
      <c r="E18" s="246">
        <f t="shared" si="0"/>
        <v>8407</v>
      </c>
      <c r="F18" s="245">
        <v>5407</v>
      </c>
      <c r="G18" s="245"/>
      <c r="H18" s="245">
        <v>3000</v>
      </c>
      <c r="I18" s="246">
        <f t="shared" si="1"/>
        <v>8407</v>
      </c>
    </row>
    <row r="19" spans="1:9" x14ac:dyDescent="0.25">
      <c r="A19" s="248" t="s">
        <v>167</v>
      </c>
      <c r="B19" s="245">
        <v>7204</v>
      </c>
      <c r="C19" s="245"/>
      <c r="D19" s="245"/>
      <c r="E19" s="246">
        <f t="shared" si="0"/>
        <v>7204</v>
      </c>
      <c r="F19" s="245">
        <v>7204</v>
      </c>
      <c r="G19" s="245"/>
      <c r="H19" s="245"/>
      <c r="I19" s="246">
        <f t="shared" si="1"/>
        <v>7204</v>
      </c>
    </row>
    <row r="20" spans="1:9" x14ac:dyDescent="0.25">
      <c r="A20" s="248" t="s">
        <v>168</v>
      </c>
      <c r="B20" s="245">
        <v>2135</v>
      </c>
      <c r="C20" s="245"/>
      <c r="D20" s="245"/>
      <c r="E20" s="246">
        <f t="shared" si="0"/>
        <v>2135</v>
      </c>
      <c r="F20" s="245">
        <v>2135</v>
      </c>
      <c r="G20" s="245"/>
      <c r="H20" s="245"/>
      <c r="I20" s="246">
        <f t="shared" si="1"/>
        <v>2135</v>
      </c>
    </row>
    <row r="21" spans="1:9" x14ac:dyDescent="0.25">
      <c r="A21" s="248" t="s">
        <v>106</v>
      </c>
      <c r="B21" s="245">
        <v>1500</v>
      </c>
      <c r="C21" s="245"/>
      <c r="D21" s="245"/>
      <c r="E21" s="246">
        <f t="shared" si="0"/>
        <v>1500</v>
      </c>
      <c r="F21" s="245">
        <v>1500</v>
      </c>
      <c r="G21" s="245"/>
      <c r="H21" s="245"/>
      <c r="I21" s="246">
        <f t="shared" si="1"/>
        <v>1500</v>
      </c>
    </row>
    <row r="22" spans="1:9" x14ac:dyDescent="0.25">
      <c r="A22" s="248" t="s">
        <v>169</v>
      </c>
      <c r="B22" s="245">
        <v>16001</v>
      </c>
      <c r="C22" s="245"/>
      <c r="D22" s="245"/>
      <c r="E22" s="246">
        <f t="shared" si="0"/>
        <v>16001</v>
      </c>
      <c r="F22" s="245">
        <v>16001</v>
      </c>
      <c r="G22" s="245"/>
      <c r="H22" s="245"/>
      <c r="I22" s="246">
        <f t="shared" si="1"/>
        <v>16001</v>
      </c>
    </row>
    <row r="23" spans="1:9" x14ac:dyDescent="0.25">
      <c r="A23" s="248" t="s">
        <v>370</v>
      </c>
      <c r="B23" s="245">
        <v>401</v>
      </c>
      <c r="C23" s="245"/>
      <c r="D23" s="245"/>
      <c r="E23" s="246">
        <f t="shared" si="0"/>
        <v>401</v>
      </c>
      <c r="F23" s="245">
        <v>401</v>
      </c>
      <c r="G23" s="245"/>
      <c r="H23" s="245"/>
      <c r="I23" s="246">
        <f t="shared" si="1"/>
        <v>401</v>
      </c>
    </row>
    <row r="24" spans="1:9" x14ac:dyDescent="0.25">
      <c r="A24" s="248" t="s">
        <v>357</v>
      </c>
      <c r="B24" s="245">
        <v>14640</v>
      </c>
      <c r="C24" s="245"/>
      <c r="D24" s="245"/>
      <c r="E24" s="246">
        <f t="shared" si="0"/>
        <v>14640</v>
      </c>
      <c r="F24" s="245">
        <v>14640</v>
      </c>
      <c r="G24" s="245"/>
      <c r="H24" s="245"/>
      <c r="I24" s="246">
        <f t="shared" si="1"/>
        <v>14640</v>
      </c>
    </row>
    <row r="25" spans="1:9" x14ac:dyDescent="0.25">
      <c r="A25" s="248" t="s">
        <v>495</v>
      </c>
      <c r="B25" s="245">
        <v>12670</v>
      </c>
      <c r="C25" s="245">
        <v>168330</v>
      </c>
      <c r="D25" s="245"/>
      <c r="E25" s="246">
        <f t="shared" si="0"/>
        <v>181000</v>
      </c>
      <c r="F25" s="245">
        <v>13521</v>
      </c>
      <c r="G25" s="245">
        <v>148800</v>
      </c>
      <c r="H25" s="245">
        <v>18679</v>
      </c>
      <c r="I25" s="246">
        <f t="shared" si="1"/>
        <v>181000</v>
      </c>
    </row>
    <row r="26" spans="1:9" x14ac:dyDescent="0.25">
      <c r="A26" s="248" t="s">
        <v>170</v>
      </c>
      <c r="B26" s="245"/>
      <c r="C26" s="245"/>
      <c r="D26" s="245"/>
      <c r="E26" s="246">
        <f t="shared" si="0"/>
        <v>0</v>
      </c>
      <c r="F26" s="245"/>
      <c r="G26" s="245"/>
      <c r="H26" s="245"/>
      <c r="I26" s="246">
        <f t="shared" si="1"/>
        <v>0</v>
      </c>
    </row>
    <row r="27" spans="1:9" x14ac:dyDescent="0.25">
      <c r="A27" s="249" t="s">
        <v>215</v>
      </c>
      <c r="B27" s="250"/>
      <c r="C27" s="251"/>
      <c r="D27" s="251"/>
      <c r="E27" s="252"/>
      <c r="F27" s="251"/>
      <c r="G27" s="251"/>
      <c r="H27" s="251"/>
      <c r="I27" s="253"/>
    </row>
    <row r="28" spans="1:9" x14ac:dyDescent="0.25">
      <c r="A28" s="248" t="s">
        <v>97</v>
      </c>
      <c r="B28" s="245">
        <v>47070</v>
      </c>
      <c r="C28" s="245"/>
      <c r="D28" s="245"/>
      <c r="E28" s="246">
        <f t="shared" si="0"/>
        <v>47070</v>
      </c>
      <c r="F28" s="245">
        <v>110</v>
      </c>
      <c r="G28" s="245"/>
      <c r="H28" s="245">
        <v>46960</v>
      </c>
      <c r="I28" s="246">
        <f t="shared" si="1"/>
        <v>47070</v>
      </c>
    </row>
    <row r="29" spans="1:9" x14ac:dyDescent="0.25">
      <c r="A29" s="249" t="s">
        <v>487</v>
      </c>
      <c r="B29" s="245"/>
      <c r="C29" s="250"/>
      <c r="D29" s="251"/>
      <c r="E29" s="252"/>
      <c r="F29" s="251"/>
      <c r="G29" s="251"/>
      <c r="H29" s="251"/>
      <c r="I29" s="253"/>
    </row>
    <row r="30" spans="1:9" x14ac:dyDescent="0.25">
      <c r="A30" s="248" t="s">
        <v>386</v>
      </c>
      <c r="B30" s="245">
        <v>30149</v>
      </c>
      <c r="C30" s="245"/>
      <c r="D30" s="245"/>
      <c r="E30" s="246">
        <f t="shared" si="0"/>
        <v>30149</v>
      </c>
      <c r="F30" s="245">
        <v>892</v>
      </c>
      <c r="G30" s="245"/>
      <c r="H30" s="245">
        <v>29257</v>
      </c>
      <c r="I30" s="246">
        <f t="shared" si="1"/>
        <v>30149</v>
      </c>
    </row>
    <row r="31" spans="1:9" x14ac:dyDescent="0.25">
      <c r="A31" s="248" t="s">
        <v>387</v>
      </c>
      <c r="B31" s="245">
        <v>4445</v>
      </c>
      <c r="C31" s="245"/>
      <c r="D31" s="245"/>
      <c r="E31" s="246">
        <f t="shared" si="0"/>
        <v>4445</v>
      </c>
      <c r="F31" s="245">
        <v>300</v>
      </c>
      <c r="G31" s="245"/>
      <c r="H31" s="245">
        <v>4145</v>
      </c>
      <c r="I31" s="246">
        <f t="shared" si="1"/>
        <v>4445</v>
      </c>
    </row>
    <row r="32" spans="1:9" x14ac:dyDescent="0.25">
      <c r="A32" s="248" t="s">
        <v>388</v>
      </c>
      <c r="B32" s="245">
        <v>9777</v>
      </c>
      <c r="C32" s="245"/>
      <c r="D32" s="245"/>
      <c r="E32" s="246">
        <f t="shared" si="0"/>
        <v>9777</v>
      </c>
      <c r="F32" s="245"/>
      <c r="G32" s="245"/>
      <c r="H32" s="245">
        <v>9777</v>
      </c>
      <c r="I32" s="246">
        <f t="shared" si="1"/>
        <v>9777</v>
      </c>
    </row>
    <row r="33" spans="1:12" x14ac:dyDescent="0.25">
      <c r="A33" s="248" t="s">
        <v>389</v>
      </c>
      <c r="B33" s="245">
        <v>3848</v>
      </c>
      <c r="C33" s="245"/>
      <c r="D33" s="245"/>
      <c r="E33" s="246">
        <f t="shared" si="0"/>
        <v>3848</v>
      </c>
      <c r="F33" s="245">
        <v>1454</v>
      </c>
      <c r="G33" s="245"/>
      <c r="H33" s="245">
        <v>2394</v>
      </c>
      <c r="I33" s="246">
        <f t="shared" si="1"/>
        <v>3848</v>
      </c>
    </row>
    <row r="34" spans="1:12" x14ac:dyDescent="0.25">
      <c r="A34" s="248" t="s">
        <v>390</v>
      </c>
      <c r="B34" s="245">
        <v>6850</v>
      </c>
      <c r="C34" s="245"/>
      <c r="D34" s="245"/>
      <c r="E34" s="246">
        <f t="shared" si="0"/>
        <v>6850</v>
      </c>
      <c r="F34" s="245">
        <v>596</v>
      </c>
      <c r="G34" s="245"/>
      <c r="H34" s="245">
        <v>6254</v>
      </c>
      <c r="I34" s="246">
        <f t="shared" si="1"/>
        <v>6850</v>
      </c>
    </row>
    <row r="35" spans="1:12" x14ac:dyDescent="0.25">
      <c r="A35" s="248" t="s">
        <v>494</v>
      </c>
      <c r="B35" s="245"/>
      <c r="C35" s="245">
        <v>12500</v>
      </c>
      <c r="D35" s="245"/>
      <c r="E35" s="246">
        <f t="shared" si="0"/>
        <v>12500</v>
      </c>
      <c r="F35" s="245"/>
      <c r="G35" s="245">
        <v>12500</v>
      </c>
      <c r="H35" s="245"/>
      <c r="I35" s="246">
        <f t="shared" si="1"/>
        <v>12500</v>
      </c>
    </row>
    <row r="36" spans="1:12" x14ac:dyDescent="0.25">
      <c r="A36" s="371" t="s">
        <v>488</v>
      </c>
      <c r="B36" s="251"/>
      <c r="C36" s="251"/>
      <c r="D36" s="251"/>
      <c r="E36" s="252"/>
      <c r="F36" s="251"/>
      <c r="G36" s="251"/>
      <c r="H36" s="251"/>
      <c r="I36" s="253"/>
    </row>
    <row r="37" spans="1:12" x14ac:dyDescent="0.25">
      <c r="A37" s="248" t="s">
        <v>400</v>
      </c>
      <c r="B37" s="245">
        <v>35991</v>
      </c>
      <c r="C37" s="245"/>
      <c r="D37" s="245"/>
      <c r="E37" s="246">
        <f t="shared" si="0"/>
        <v>35991</v>
      </c>
      <c r="F37" s="245"/>
      <c r="G37" s="245"/>
      <c r="H37" s="245">
        <v>35991</v>
      </c>
      <c r="I37" s="246">
        <f t="shared" si="1"/>
        <v>35991</v>
      </c>
    </row>
    <row r="38" spans="1:12" ht="24.75" x14ac:dyDescent="0.25">
      <c r="A38" s="361" t="s">
        <v>512</v>
      </c>
      <c r="B38" s="372">
        <v>179</v>
      </c>
      <c r="C38" s="372"/>
      <c r="D38" s="372"/>
      <c r="E38" s="373">
        <f t="shared" si="0"/>
        <v>179</v>
      </c>
      <c r="F38" s="372"/>
      <c r="G38" s="372"/>
      <c r="H38" s="372">
        <v>179</v>
      </c>
      <c r="I38" s="373">
        <f t="shared" si="1"/>
        <v>179</v>
      </c>
    </row>
    <row r="39" spans="1:12" x14ac:dyDescent="0.25">
      <c r="A39" s="248" t="s">
        <v>402</v>
      </c>
      <c r="B39" s="245">
        <v>16992</v>
      </c>
      <c r="C39" s="245"/>
      <c r="D39" s="245"/>
      <c r="E39" s="246">
        <f t="shared" si="0"/>
        <v>16992</v>
      </c>
      <c r="F39" s="245"/>
      <c r="G39" s="245"/>
      <c r="H39" s="245">
        <v>16992</v>
      </c>
      <c r="I39" s="246">
        <f t="shared" si="1"/>
        <v>16992</v>
      </c>
    </row>
    <row r="40" spans="1:12" x14ac:dyDescent="0.25">
      <c r="A40" s="248" t="s">
        <v>403</v>
      </c>
      <c r="B40" s="245">
        <v>9652</v>
      </c>
      <c r="C40" s="245"/>
      <c r="D40" s="245"/>
      <c r="E40" s="246">
        <f t="shared" si="0"/>
        <v>9652</v>
      </c>
      <c r="F40" s="245">
        <v>1173</v>
      </c>
      <c r="G40" s="245"/>
      <c r="H40" s="245">
        <v>8479</v>
      </c>
      <c r="I40" s="246">
        <f t="shared" si="1"/>
        <v>9652</v>
      </c>
    </row>
    <row r="41" spans="1:12" s="140" customFormat="1" x14ac:dyDescent="0.25">
      <c r="A41" s="249" t="s">
        <v>31</v>
      </c>
      <c r="B41" s="246">
        <f>SUM(B6:B40)</f>
        <v>426117</v>
      </c>
      <c r="C41" s="246">
        <f t="shared" ref="C41:E41" si="2">SUM(C6:C40)</f>
        <v>767229</v>
      </c>
      <c r="D41" s="246">
        <f t="shared" si="2"/>
        <v>160429</v>
      </c>
      <c r="E41" s="246">
        <f t="shared" si="2"/>
        <v>1353775</v>
      </c>
      <c r="F41" s="246">
        <f t="shared" ref="F41" si="3">SUM(F6:F40)</f>
        <v>398293</v>
      </c>
      <c r="G41" s="246">
        <f t="shared" ref="G41" si="4">SUM(G6:G40)</f>
        <v>303932</v>
      </c>
      <c r="H41" s="246">
        <f t="shared" ref="H41" si="5">SUM(H6:H40)</f>
        <v>651550</v>
      </c>
      <c r="I41" s="246">
        <f t="shared" ref="I41" si="6">SUM(I6:I40)</f>
        <v>1353775</v>
      </c>
      <c r="J41" s="143"/>
      <c r="K41" s="143"/>
      <c r="L41" s="143"/>
    </row>
  </sheetData>
  <mergeCells count="5">
    <mergeCell ref="A1:I1"/>
    <mergeCell ref="A2:I2"/>
    <mergeCell ref="B3:E3"/>
    <mergeCell ref="F3:I3"/>
    <mergeCell ref="A3:A4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landscape" useFirstPageNumber="1" horizontalDpi="300" verticalDpi="300" r:id="rId1"/>
  <headerFooter alignWithMargins="0">
    <oddHeader xml:space="preserve">&amp;C10. melléklet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32"/>
  <sheetViews>
    <sheetView zoomScaleNormal="100" workbookViewId="0">
      <selection activeCell="D26" sqref="D26"/>
    </sheetView>
  </sheetViews>
  <sheetFormatPr defaultRowHeight="12.75" x14ac:dyDescent="0.2"/>
  <cols>
    <col min="1" max="1" width="23.7109375" style="145" customWidth="1"/>
    <col min="2" max="2" width="10.5703125" style="146" customWidth="1"/>
    <col min="3" max="3" width="10.7109375" style="146" customWidth="1"/>
    <col min="4" max="4" width="10.85546875" style="146" customWidth="1"/>
    <col min="5" max="5" width="11.5703125" style="146" customWidth="1"/>
    <col min="6" max="6" width="11.42578125" style="146" customWidth="1"/>
    <col min="7" max="7" width="12.140625" style="146" customWidth="1"/>
    <col min="8" max="8" width="11" style="146" customWidth="1"/>
    <col min="9" max="9" width="12.85546875" style="146" customWidth="1"/>
    <col min="10" max="10" width="11.42578125" style="146" customWidth="1"/>
    <col min="11" max="11" width="11.5703125" style="146" customWidth="1"/>
    <col min="12" max="12" width="12.5703125" style="146" customWidth="1"/>
    <col min="13" max="13" width="11.42578125" style="146" customWidth="1"/>
    <col min="14" max="14" width="12" style="146" customWidth="1"/>
    <col min="15" max="15" width="15" style="144" customWidth="1"/>
    <col min="16" max="16384" width="9.140625" style="144"/>
  </cols>
  <sheetData>
    <row r="1" spans="1:15" ht="13.5" customHeight="1" x14ac:dyDescent="0.2">
      <c r="A1" s="436" t="s">
        <v>513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</row>
    <row r="2" spans="1:15" ht="10.5" customHeight="1" x14ac:dyDescent="0.2">
      <c r="A2" s="254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5" ht="16.5" customHeight="1" x14ac:dyDescent="0.2">
      <c r="A3" s="256" t="s">
        <v>2</v>
      </c>
      <c r="B3" s="257" t="s">
        <v>51</v>
      </c>
      <c r="C3" s="257" t="s">
        <v>52</v>
      </c>
      <c r="D3" s="257" t="s">
        <v>53</v>
      </c>
      <c r="E3" s="257" t="s">
        <v>54</v>
      </c>
      <c r="F3" s="257" t="s">
        <v>55</v>
      </c>
      <c r="G3" s="257" t="s">
        <v>56</v>
      </c>
      <c r="H3" s="257" t="s">
        <v>57</v>
      </c>
      <c r="I3" s="257" t="s">
        <v>58</v>
      </c>
      <c r="J3" s="257" t="s">
        <v>59</v>
      </c>
      <c r="K3" s="257" t="s">
        <v>60</v>
      </c>
      <c r="L3" s="257" t="s">
        <v>61</v>
      </c>
      <c r="M3" s="257" t="s">
        <v>62</v>
      </c>
      <c r="N3" s="258" t="s">
        <v>63</v>
      </c>
      <c r="O3" s="147"/>
    </row>
    <row r="4" spans="1:15" ht="16.5" customHeight="1" x14ac:dyDescent="0.2">
      <c r="A4" s="259" t="s">
        <v>171</v>
      </c>
      <c r="B4" s="260">
        <v>11001545</v>
      </c>
      <c r="C4" s="260">
        <v>11001545</v>
      </c>
      <c r="D4" s="260">
        <v>11001545</v>
      </c>
      <c r="E4" s="260">
        <v>11001545</v>
      </c>
      <c r="F4" s="260">
        <v>11001545</v>
      </c>
      <c r="G4" s="260">
        <v>11001545</v>
      </c>
      <c r="H4" s="260">
        <v>11001546</v>
      </c>
      <c r="I4" s="260">
        <v>11001546</v>
      </c>
      <c r="J4" s="260">
        <v>11001546</v>
      </c>
      <c r="K4" s="260">
        <v>11001546</v>
      </c>
      <c r="L4" s="260">
        <v>11001546</v>
      </c>
      <c r="M4" s="260">
        <v>11001546</v>
      </c>
      <c r="N4" s="262">
        <f t="shared" ref="N4:N15" si="0">SUM(B4:M4)</f>
        <v>132018546</v>
      </c>
      <c r="O4" s="148"/>
    </row>
    <row r="5" spans="1:15" ht="16.5" customHeight="1" x14ac:dyDescent="0.2">
      <c r="A5" s="259" t="s">
        <v>172</v>
      </c>
      <c r="B5" s="260">
        <v>275000</v>
      </c>
      <c r="C5" s="260">
        <v>275000</v>
      </c>
      <c r="D5" s="260">
        <v>815000</v>
      </c>
      <c r="E5" s="260">
        <v>275000</v>
      </c>
      <c r="F5" s="260">
        <v>275000</v>
      </c>
      <c r="G5" s="260">
        <v>815000</v>
      </c>
      <c r="H5" s="260">
        <v>275000</v>
      </c>
      <c r="I5" s="260">
        <v>275000</v>
      </c>
      <c r="J5" s="260">
        <v>59207025</v>
      </c>
      <c r="K5" s="260">
        <v>11475000</v>
      </c>
      <c r="L5" s="260">
        <v>275000</v>
      </c>
      <c r="M5" s="260">
        <v>815000</v>
      </c>
      <c r="N5" s="262">
        <f t="shared" si="0"/>
        <v>75052025</v>
      </c>
      <c r="O5" s="148"/>
    </row>
    <row r="6" spans="1:15" ht="16.5" customHeight="1" x14ac:dyDescent="0.2">
      <c r="A6" s="259" t="s">
        <v>173</v>
      </c>
      <c r="B6" s="260">
        <v>2769000</v>
      </c>
      <c r="C6" s="260">
        <v>2769000</v>
      </c>
      <c r="D6" s="261">
        <v>25000000</v>
      </c>
      <c r="E6" s="260">
        <v>2769000</v>
      </c>
      <c r="F6" s="260">
        <v>2769000</v>
      </c>
      <c r="G6" s="260">
        <v>2769000</v>
      </c>
      <c r="H6" s="260">
        <v>2769000</v>
      </c>
      <c r="I6" s="260">
        <v>2769000</v>
      </c>
      <c r="J6" s="261">
        <v>25000000</v>
      </c>
      <c r="K6" s="260">
        <v>2769000</v>
      </c>
      <c r="L6" s="260">
        <v>2769000</v>
      </c>
      <c r="M6" s="260">
        <v>2769000</v>
      </c>
      <c r="N6" s="262">
        <f t="shared" si="0"/>
        <v>77690000</v>
      </c>
      <c r="O6" s="148"/>
    </row>
    <row r="7" spans="1:15" ht="16.5" customHeight="1" x14ac:dyDescent="0.2">
      <c r="A7" s="259" t="s">
        <v>114</v>
      </c>
      <c r="B7" s="260">
        <v>55833</v>
      </c>
      <c r="C7" s="260">
        <v>55833</v>
      </c>
      <c r="D7" s="260">
        <v>55833</v>
      </c>
      <c r="E7" s="260">
        <v>55833</v>
      </c>
      <c r="F7" s="260">
        <v>55833</v>
      </c>
      <c r="G7" s="260">
        <v>55833</v>
      </c>
      <c r="H7" s="260">
        <v>55833</v>
      </c>
      <c r="I7" s="260">
        <v>55833</v>
      </c>
      <c r="J7" s="260">
        <v>55834</v>
      </c>
      <c r="K7" s="260">
        <v>55834</v>
      </c>
      <c r="L7" s="260">
        <v>55834</v>
      </c>
      <c r="M7" s="260">
        <v>55834</v>
      </c>
      <c r="N7" s="262">
        <f t="shared" si="0"/>
        <v>670000</v>
      </c>
      <c r="O7" s="148"/>
    </row>
    <row r="8" spans="1:15" ht="16.5" customHeight="1" x14ac:dyDescent="0.2">
      <c r="A8" s="259" t="s">
        <v>119</v>
      </c>
      <c r="B8" s="261">
        <v>8826115</v>
      </c>
      <c r="C8" s="261">
        <v>8826115</v>
      </c>
      <c r="D8" s="261">
        <v>8826115</v>
      </c>
      <c r="E8" s="261">
        <v>8826115</v>
      </c>
      <c r="F8" s="261">
        <v>8826115</v>
      </c>
      <c r="G8" s="261">
        <v>8826115</v>
      </c>
      <c r="H8" s="261">
        <v>8826115</v>
      </c>
      <c r="I8" s="261">
        <v>8826115</v>
      </c>
      <c r="J8" s="261">
        <v>8826115</v>
      </c>
      <c r="K8" s="261">
        <v>8826116</v>
      </c>
      <c r="L8" s="261">
        <v>8826116</v>
      </c>
      <c r="M8" s="261">
        <v>8826116</v>
      </c>
      <c r="N8" s="262">
        <f t="shared" si="0"/>
        <v>105913383</v>
      </c>
      <c r="O8" s="148"/>
    </row>
    <row r="9" spans="1:15" ht="16.5" customHeight="1" x14ac:dyDescent="0.2">
      <c r="A9" s="259" t="s">
        <v>174</v>
      </c>
      <c r="B9" s="260">
        <v>579167</v>
      </c>
      <c r="C9" s="260">
        <v>579167</v>
      </c>
      <c r="D9" s="260">
        <v>579167</v>
      </c>
      <c r="E9" s="260">
        <v>579167</v>
      </c>
      <c r="F9" s="260">
        <v>579167</v>
      </c>
      <c r="G9" s="260">
        <v>579167</v>
      </c>
      <c r="H9" s="260">
        <v>579167</v>
      </c>
      <c r="I9" s="260">
        <v>579167</v>
      </c>
      <c r="J9" s="260">
        <v>579166</v>
      </c>
      <c r="K9" s="260">
        <v>579166</v>
      </c>
      <c r="L9" s="260">
        <v>579166</v>
      </c>
      <c r="M9" s="260">
        <v>579166</v>
      </c>
      <c r="N9" s="262">
        <f t="shared" si="0"/>
        <v>6950000</v>
      </c>
      <c r="O9" s="148"/>
    </row>
    <row r="10" spans="1:15" ht="16.5" customHeight="1" x14ac:dyDescent="0.2">
      <c r="A10" s="259" t="s">
        <v>175</v>
      </c>
      <c r="B10" s="260">
        <v>13369112</v>
      </c>
      <c r="C10" s="260">
        <v>13369112</v>
      </c>
      <c r="D10" s="260">
        <v>13369112</v>
      </c>
      <c r="E10" s="260">
        <v>13369112</v>
      </c>
      <c r="F10" s="260">
        <v>121973471</v>
      </c>
      <c r="G10" s="260">
        <v>13369112</v>
      </c>
      <c r="H10" s="260">
        <v>13369112</v>
      </c>
      <c r="I10" s="260">
        <v>13369112</v>
      </c>
      <c r="J10" s="260">
        <v>13369112</v>
      </c>
      <c r="K10" s="260">
        <v>13369112</v>
      </c>
      <c r="L10" s="260">
        <v>13369112</v>
      </c>
      <c r="M10" s="260">
        <v>13369113</v>
      </c>
      <c r="N10" s="262">
        <f t="shared" si="0"/>
        <v>269033704</v>
      </c>
      <c r="O10" s="148"/>
    </row>
    <row r="11" spans="1:15" ht="16.5" customHeight="1" x14ac:dyDescent="0.2">
      <c r="A11" s="259" t="s">
        <v>176</v>
      </c>
      <c r="B11" s="261">
        <v>0</v>
      </c>
      <c r="C11" s="261">
        <v>0</v>
      </c>
      <c r="D11" s="261">
        <v>0</v>
      </c>
      <c r="E11" s="261">
        <v>0</v>
      </c>
      <c r="F11" s="261">
        <v>370758306</v>
      </c>
      <c r="G11" s="261">
        <v>0</v>
      </c>
      <c r="H11" s="261">
        <v>0</v>
      </c>
      <c r="I11" s="261">
        <v>0</v>
      </c>
      <c r="J11" s="261">
        <v>0</v>
      </c>
      <c r="K11" s="261">
        <v>0</v>
      </c>
      <c r="L11" s="261">
        <v>0</v>
      </c>
      <c r="M11" s="261">
        <v>0</v>
      </c>
      <c r="N11" s="262">
        <f t="shared" si="0"/>
        <v>370758306</v>
      </c>
      <c r="O11" s="149"/>
    </row>
    <row r="12" spans="1:15" ht="16.5" customHeight="1" x14ac:dyDescent="0.2">
      <c r="A12" s="259" t="s">
        <v>177</v>
      </c>
      <c r="B12" s="260">
        <v>0</v>
      </c>
      <c r="C12" s="261">
        <v>0</v>
      </c>
      <c r="D12" s="261">
        <v>2580000</v>
      </c>
      <c r="E12" s="261">
        <v>0</v>
      </c>
      <c r="F12" s="261">
        <v>0</v>
      </c>
      <c r="G12" s="261">
        <v>0</v>
      </c>
      <c r="H12" s="261">
        <v>0</v>
      </c>
      <c r="I12" s="261">
        <v>0</v>
      </c>
      <c r="J12" s="261">
        <v>2580000</v>
      </c>
      <c r="K12" s="261">
        <v>0</v>
      </c>
      <c r="L12" s="261">
        <v>0</v>
      </c>
      <c r="M12" s="261">
        <v>0</v>
      </c>
      <c r="N12" s="262">
        <f t="shared" si="0"/>
        <v>5160000</v>
      </c>
      <c r="O12" s="148"/>
    </row>
    <row r="13" spans="1:15" ht="16.5" customHeight="1" x14ac:dyDescent="0.2">
      <c r="A13" s="263" t="s">
        <v>122</v>
      </c>
      <c r="B13" s="261">
        <v>0</v>
      </c>
      <c r="C13" s="261">
        <v>0</v>
      </c>
      <c r="D13" s="261">
        <v>0</v>
      </c>
      <c r="E13" s="261">
        <v>0</v>
      </c>
      <c r="F13" s="261">
        <v>0</v>
      </c>
      <c r="G13" s="261">
        <v>10000000</v>
      </c>
      <c r="H13" s="261">
        <v>0</v>
      </c>
      <c r="I13" s="261">
        <v>0</v>
      </c>
      <c r="J13" s="261">
        <v>9205000</v>
      </c>
      <c r="K13" s="261">
        <v>0</v>
      </c>
      <c r="L13" s="261">
        <v>0</v>
      </c>
      <c r="M13" s="261">
        <v>0</v>
      </c>
      <c r="N13" s="262">
        <f t="shared" si="0"/>
        <v>19205000</v>
      </c>
      <c r="O13" s="148"/>
    </row>
    <row r="14" spans="1:15" ht="16.5" customHeight="1" x14ac:dyDescent="0.2">
      <c r="A14" s="263" t="s">
        <v>178</v>
      </c>
      <c r="B14" s="261">
        <v>0</v>
      </c>
      <c r="C14" s="264">
        <v>0</v>
      </c>
      <c r="D14" s="264">
        <v>0</v>
      </c>
      <c r="E14" s="264">
        <v>0</v>
      </c>
      <c r="F14" s="264">
        <v>0</v>
      </c>
      <c r="G14" s="264">
        <v>0</v>
      </c>
      <c r="H14" s="264">
        <v>0</v>
      </c>
      <c r="I14" s="264">
        <v>0</v>
      </c>
      <c r="J14" s="264">
        <v>34340829</v>
      </c>
      <c r="K14" s="264">
        <v>0</v>
      </c>
      <c r="L14" s="264">
        <v>0</v>
      </c>
      <c r="M14" s="264">
        <v>0</v>
      </c>
      <c r="N14" s="262">
        <f t="shared" si="0"/>
        <v>34340829</v>
      </c>
      <c r="O14" s="148"/>
    </row>
    <row r="15" spans="1:15" ht="16.5" customHeight="1" x14ac:dyDescent="0.2">
      <c r="A15" s="259" t="s">
        <v>181</v>
      </c>
      <c r="B15" s="261">
        <v>0</v>
      </c>
      <c r="C15" s="264">
        <v>0</v>
      </c>
      <c r="D15" s="264">
        <v>0</v>
      </c>
      <c r="E15" s="264">
        <v>0</v>
      </c>
      <c r="F15" s="264">
        <v>0</v>
      </c>
      <c r="G15" s="264">
        <v>0</v>
      </c>
      <c r="H15" s="264">
        <v>0</v>
      </c>
      <c r="I15" s="264"/>
      <c r="J15" s="264">
        <v>256983331</v>
      </c>
      <c r="K15" s="264">
        <v>0</v>
      </c>
      <c r="L15" s="264">
        <v>0</v>
      </c>
      <c r="M15" s="264">
        <v>0</v>
      </c>
      <c r="N15" s="262">
        <f t="shared" si="0"/>
        <v>256983331</v>
      </c>
      <c r="O15" s="148"/>
    </row>
    <row r="16" spans="1:15" ht="16.5" customHeight="1" thickBot="1" x14ac:dyDescent="0.25">
      <c r="A16" s="265" t="s">
        <v>65</v>
      </c>
      <c r="B16" s="266">
        <f>SUM(B4:B15)</f>
        <v>36875772</v>
      </c>
      <c r="C16" s="266">
        <f t="shared" ref="C16:N16" si="1">SUM(C4:C15)</f>
        <v>36875772</v>
      </c>
      <c r="D16" s="266">
        <f t="shared" si="1"/>
        <v>62226772</v>
      </c>
      <c r="E16" s="266">
        <f t="shared" si="1"/>
        <v>36875772</v>
      </c>
      <c r="F16" s="266">
        <f t="shared" si="1"/>
        <v>516238437</v>
      </c>
      <c r="G16" s="266">
        <f t="shared" si="1"/>
        <v>47415772</v>
      </c>
      <c r="H16" s="266">
        <f t="shared" si="1"/>
        <v>36875773</v>
      </c>
      <c r="I16" s="266">
        <f t="shared" si="1"/>
        <v>36875773</v>
      </c>
      <c r="J16" s="266">
        <f t="shared" si="1"/>
        <v>421147958</v>
      </c>
      <c r="K16" s="266">
        <f t="shared" si="1"/>
        <v>48075774</v>
      </c>
      <c r="L16" s="266">
        <f t="shared" si="1"/>
        <v>36875774</v>
      </c>
      <c r="M16" s="266">
        <f t="shared" si="1"/>
        <v>37415775</v>
      </c>
      <c r="N16" s="267">
        <f t="shared" si="1"/>
        <v>1353775124</v>
      </c>
      <c r="O16" s="148"/>
    </row>
    <row r="17" spans="1:15" ht="16.5" customHeight="1" x14ac:dyDescent="0.2">
      <c r="A17" s="268"/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150"/>
    </row>
    <row r="18" spans="1:15" ht="16.5" customHeight="1" x14ac:dyDescent="0.2">
      <c r="A18" s="256" t="s">
        <v>2</v>
      </c>
      <c r="B18" s="257" t="s">
        <v>51</v>
      </c>
      <c r="C18" s="257" t="s">
        <v>52</v>
      </c>
      <c r="D18" s="257" t="s">
        <v>53</v>
      </c>
      <c r="E18" s="257" t="s">
        <v>54</v>
      </c>
      <c r="F18" s="257" t="s">
        <v>55</v>
      </c>
      <c r="G18" s="257" t="s">
        <v>56</v>
      </c>
      <c r="H18" s="257" t="s">
        <v>57</v>
      </c>
      <c r="I18" s="257" t="s">
        <v>58</v>
      </c>
      <c r="J18" s="257" t="s">
        <v>59</v>
      </c>
      <c r="K18" s="257" t="s">
        <v>60</v>
      </c>
      <c r="L18" s="257" t="s">
        <v>61</v>
      </c>
      <c r="M18" s="257" t="s">
        <v>62</v>
      </c>
      <c r="N18" s="258" t="s">
        <v>63</v>
      </c>
      <c r="O18" s="151"/>
    </row>
    <row r="19" spans="1:15" ht="16.5" customHeight="1" x14ac:dyDescent="0.2">
      <c r="A19" s="259" t="s">
        <v>36</v>
      </c>
      <c r="B19" s="261">
        <v>11550643</v>
      </c>
      <c r="C19" s="261">
        <v>11550643</v>
      </c>
      <c r="D19" s="261">
        <v>11550643</v>
      </c>
      <c r="E19" s="261">
        <v>11550643</v>
      </c>
      <c r="F19" s="261">
        <v>11550643</v>
      </c>
      <c r="G19" s="261">
        <v>11550643</v>
      </c>
      <c r="H19" s="261">
        <v>11550642</v>
      </c>
      <c r="I19" s="261">
        <v>11550642</v>
      </c>
      <c r="J19" s="261">
        <v>11550642</v>
      </c>
      <c r="K19" s="261">
        <v>11550642</v>
      </c>
      <c r="L19" s="261">
        <v>11550642</v>
      </c>
      <c r="M19" s="261">
        <v>11550642</v>
      </c>
      <c r="N19" s="262">
        <f t="shared" ref="N19:N28" si="2">SUM(B19:M19)</f>
        <v>138607710</v>
      </c>
      <c r="O19" s="152"/>
    </row>
    <row r="20" spans="1:15" ht="16.5" customHeight="1" x14ac:dyDescent="0.2">
      <c r="A20" s="259" t="s">
        <v>179</v>
      </c>
      <c r="B20" s="261">
        <v>2165518</v>
      </c>
      <c r="C20" s="261">
        <v>2165518</v>
      </c>
      <c r="D20" s="261">
        <v>2165518</v>
      </c>
      <c r="E20" s="261">
        <v>2165518</v>
      </c>
      <c r="F20" s="261">
        <v>2165518</v>
      </c>
      <c r="G20" s="261">
        <v>2165518</v>
      </c>
      <c r="H20" s="261">
        <v>2165518</v>
      </c>
      <c r="I20" s="261">
        <v>2165517</v>
      </c>
      <c r="J20" s="261">
        <v>2165517</v>
      </c>
      <c r="K20" s="261">
        <v>2165517</v>
      </c>
      <c r="L20" s="261">
        <v>2165517</v>
      </c>
      <c r="M20" s="261">
        <v>2165517</v>
      </c>
      <c r="N20" s="262">
        <f t="shared" si="2"/>
        <v>25986211</v>
      </c>
      <c r="O20" s="152"/>
    </row>
    <row r="21" spans="1:15" ht="16.5" customHeight="1" x14ac:dyDescent="0.2">
      <c r="A21" s="259" t="s">
        <v>64</v>
      </c>
      <c r="B21" s="261">
        <v>20406884</v>
      </c>
      <c r="C21" s="261">
        <v>20406884</v>
      </c>
      <c r="D21" s="261">
        <v>20406884</v>
      </c>
      <c r="E21" s="261">
        <v>20406884</v>
      </c>
      <c r="F21" s="261">
        <v>20406884</v>
      </c>
      <c r="G21" s="261">
        <v>20406884</v>
      </c>
      <c r="H21" s="261">
        <v>20406884</v>
      </c>
      <c r="I21" s="261">
        <v>20406884</v>
      </c>
      <c r="J21" s="261">
        <v>20406884</v>
      </c>
      <c r="K21" s="261">
        <v>20406884</v>
      </c>
      <c r="L21" s="261">
        <v>20406885</v>
      </c>
      <c r="M21" s="261">
        <v>20406885</v>
      </c>
      <c r="N21" s="262">
        <f t="shared" si="2"/>
        <v>244882610</v>
      </c>
      <c r="O21" s="152"/>
    </row>
    <row r="22" spans="1:15" ht="16.5" customHeight="1" x14ac:dyDescent="0.2">
      <c r="A22" s="259" t="s">
        <v>155</v>
      </c>
      <c r="B22" s="261">
        <v>1083333</v>
      </c>
      <c r="C22" s="261">
        <v>1083333</v>
      </c>
      <c r="D22" s="261">
        <v>1083333</v>
      </c>
      <c r="E22" s="261">
        <v>1083333</v>
      </c>
      <c r="F22" s="261">
        <v>1083333</v>
      </c>
      <c r="G22" s="261">
        <v>1083333</v>
      </c>
      <c r="H22" s="261">
        <v>1083333</v>
      </c>
      <c r="I22" s="261">
        <v>1083333</v>
      </c>
      <c r="J22" s="261">
        <v>1083334</v>
      </c>
      <c r="K22" s="261">
        <v>1083334</v>
      </c>
      <c r="L22" s="261">
        <v>1083334</v>
      </c>
      <c r="M22" s="261">
        <v>1083334</v>
      </c>
      <c r="N22" s="262">
        <f t="shared" si="2"/>
        <v>13000000</v>
      </c>
      <c r="O22" s="152"/>
    </row>
    <row r="23" spans="1:15" ht="16.5" customHeight="1" x14ac:dyDescent="0.2">
      <c r="A23" s="259" t="s">
        <v>142</v>
      </c>
      <c r="B23" s="261"/>
      <c r="C23" s="261"/>
      <c r="D23" s="261"/>
      <c r="E23" s="261"/>
      <c r="F23" s="261"/>
      <c r="G23" s="261">
        <v>1200000</v>
      </c>
      <c r="H23" s="261">
        <v>300000</v>
      </c>
      <c r="I23" s="261">
        <v>500000</v>
      </c>
      <c r="J23" s="261">
        <v>1640000</v>
      </c>
      <c r="K23" s="261"/>
      <c r="L23" s="261"/>
      <c r="M23" s="261"/>
      <c r="N23" s="262">
        <f t="shared" si="2"/>
        <v>3640000</v>
      </c>
      <c r="O23" s="152"/>
    </row>
    <row r="24" spans="1:15" ht="16.5" customHeight="1" x14ac:dyDescent="0.2">
      <c r="A24" s="259" t="s">
        <v>180</v>
      </c>
      <c r="B24" s="260">
        <v>13369112</v>
      </c>
      <c r="C24" s="260">
        <v>13369112</v>
      </c>
      <c r="D24" s="260">
        <v>13369112</v>
      </c>
      <c r="E24" s="260">
        <v>13369112</v>
      </c>
      <c r="F24" s="260">
        <v>13369112</v>
      </c>
      <c r="G24" s="260">
        <v>13369112</v>
      </c>
      <c r="H24" s="260">
        <v>13369112</v>
      </c>
      <c r="I24" s="260">
        <v>13369112</v>
      </c>
      <c r="J24" s="260">
        <v>13369112</v>
      </c>
      <c r="K24" s="260">
        <v>13369112</v>
      </c>
      <c r="L24" s="260">
        <v>13369112</v>
      </c>
      <c r="M24" s="260">
        <v>13369113</v>
      </c>
      <c r="N24" s="262">
        <f t="shared" si="2"/>
        <v>160429345</v>
      </c>
      <c r="O24" s="152"/>
    </row>
    <row r="25" spans="1:15" ht="16.5" customHeight="1" x14ac:dyDescent="0.2">
      <c r="A25" s="259" t="s">
        <v>156</v>
      </c>
      <c r="B25" s="261">
        <v>14024036</v>
      </c>
      <c r="C25" s="261"/>
      <c r="D25" s="261">
        <v>290863801</v>
      </c>
      <c r="E25" s="261"/>
      <c r="F25" s="261"/>
      <c r="G25" s="261">
        <v>1500000</v>
      </c>
      <c r="H25" s="261">
        <v>6350000</v>
      </c>
      <c r="I25" s="261">
        <v>3000000</v>
      </c>
      <c r="J25" s="261">
        <v>95243170</v>
      </c>
      <c r="K25" s="261">
        <v>36148241</v>
      </c>
      <c r="L25" s="261">
        <v>268650000</v>
      </c>
      <c r="M25" s="261">
        <v>26450000</v>
      </c>
      <c r="N25" s="262">
        <f t="shared" si="2"/>
        <v>742229248</v>
      </c>
      <c r="O25" s="152"/>
    </row>
    <row r="26" spans="1:15" ht="16.5" customHeight="1" x14ac:dyDescent="0.2">
      <c r="A26" s="259" t="s">
        <v>151</v>
      </c>
      <c r="B26" s="261">
        <v>0</v>
      </c>
      <c r="C26" s="261">
        <v>0</v>
      </c>
      <c r="D26" s="261">
        <v>0</v>
      </c>
      <c r="E26" s="261">
        <v>0</v>
      </c>
      <c r="F26" s="261">
        <v>0</v>
      </c>
      <c r="G26" s="261">
        <v>0</v>
      </c>
      <c r="H26" s="261">
        <v>0</v>
      </c>
      <c r="I26" s="261">
        <v>0</v>
      </c>
      <c r="J26" s="261">
        <v>15000000</v>
      </c>
      <c r="K26" s="261">
        <v>10000000</v>
      </c>
      <c r="L26" s="261"/>
      <c r="M26" s="261"/>
      <c r="N26" s="262">
        <f t="shared" si="2"/>
        <v>25000000</v>
      </c>
      <c r="O26" s="152"/>
    </row>
    <row r="27" spans="1:15" ht="16.5" customHeight="1" x14ac:dyDescent="0.2">
      <c r="A27" s="263" t="s">
        <v>153</v>
      </c>
      <c r="B27" s="261">
        <v>0</v>
      </c>
      <c r="C27" s="261">
        <v>0</v>
      </c>
      <c r="D27" s="261">
        <v>0</v>
      </c>
      <c r="E27" s="261">
        <v>0</v>
      </c>
      <c r="F27" s="261">
        <v>0</v>
      </c>
      <c r="G27" s="261">
        <v>0</v>
      </c>
      <c r="H27" s="261">
        <v>0</v>
      </c>
      <c r="I27" s="261">
        <v>0</v>
      </c>
      <c r="J27" s="261">
        <v>0</v>
      </c>
      <c r="K27" s="261">
        <v>0</v>
      </c>
      <c r="L27" s="261">
        <v>0</v>
      </c>
      <c r="M27" s="261">
        <v>0</v>
      </c>
      <c r="N27" s="262">
        <f t="shared" si="2"/>
        <v>0</v>
      </c>
      <c r="O27" s="152"/>
    </row>
    <row r="28" spans="1:15" ht="16.5" customHeight="1" x14ac:dyDescent="0.2">
      <c r="A28" s="263" t="s">
        <v>182</v>
      </c>
      <c r="B28" s="264">
        <v>0</v>
      </c>
      <c r="C28" s="264">
        <v>0</v>
      </c>
      <c r="D28" s="264">
        <v>0</v>
      </c>
      <c r="E28" s="264">
        <v>0</v>
      </c>
      <c r="F28" s="264">
        <v>0</v>
      </c>
      <c r="G28" s="264">
        <v>0</v>
      </c>
      <c r="H28" s="264">
        <v>0</v>
      </c>
      <c r="I28" s="264">
        <v>0</v>
      </c>
      <c r="J28" s="264">
        <v>0</v>
      </c>
      <c r="K28" s="264">
        <v>0</v>
      </c>
      <c r="L28" s="264">
        <v>0</v>
      </c>
      <c r="M28" s="264">
        <v>0</v>
      </c>
      <c r="N28" s="262">
        <f t="shared" si="2"/>
        <v>0</v>
      </c>
      <c r="O28" s="152"/>
    </row>
    <row r="29" spans="1:15" ht="16.5" customHeight="1" thickBot="1" x14ac:dyDescent="0.25">
      <c r="A29" s="265" t="s">
        <v>66</v>
      </c>
      <c r="B29" s="266">
        <f t="shared" ref="B29:N29" si="3">SUM(B19:B28)</f>
        <v>62599526</v>
      </c>
      <c r="C29" s="266">
        <f t="shared" si="3"/>
        <v>48575490</v>
      </c>
      <c r="D29" s="266">
        <f t="shared" si="3"/>
        <v>339439291</v>
      </c>
      <c r="E29" s="266">
        <f t="shared" si="3"/>
        <v>48575490</v>
      </c>
      <c r="F29" s="266">
        <f t="shared" si="3"/>
        <v>48575490</v>
      </c>
      <c r="G29" s="266">
        <f t="shared" si="3"/>
        <v>51275490</v>
      </c>
      <c r="H29" s="266">
        <f t="shared" si="3"/>
        <v>55225489</v>
      </c>
      <c r="I29" s="266">
        <f t="shared" si="3"/>
        <v>52075488</v>
      </c>
      <c r="J29" s="266">
        <f t="shared" si="3"/>
        <v>160458659</v>
      </c>
      <c r="K29" s="266">
        <f t="shared" si="3"/>
        <v>94723730</v>
      </c>
      <c r="L29" s="266">
        <f t="shared" si="3"/>
        <v>317225490</v>
      </c>
      <c r="M29" s="266">
        <f t="shared" si="3"/>
        <v>75025491</v>
      </c>
      <c r="N29" s="267">
        <f t="shared" si="3"/>
        <v>1353775124</v>
      </c>
      <c r="O29" s="244"/>
    </row>
    <row r="30" spans="1:15" ht="16.5" customHeight="1" x14ac:dyDescent="0.2">
      <c r="A30" s="268"/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153"/>
    </row>
    <row r="31" spans="1:15" ht="16.5" customHeight="1" x14ac:dyDescent="0.2">
      <c r="A31" s="269" t="s">
        <v>67</v>
      </c>
      <c r="B31" s="270"/>
      <c r="C31" s="270">
        <f t="shared" ref="C31:M31" si="4">SUM(B32)</f>
        <v>-25723754</v>
      </c>
      <c r="D31" s="270">
        <f t="shared" si="4"/>
        <v>-37423472</v>
      </c>
      <c r="E31" s="270">
        <f t="shared" si="4"/>
        <v>-314635991</v>
      </c>
      <c r="F31" s="270">
        <f t="shared" si="4"/>
        <v>-326335709</v>
      </c>
      <c r="G31" s="270">
        <f t="shared" si="4"/>
        <v>141327238</v>
      </c>
      <c r="H31" s="270">
        <f t="shared" si="4"/>
        <v>137467520</v>
      </c>
      <c r="I31" s="270">
        <f t="shared" si="4"/>
        <v>119117804</v>
      </c>
      <c r="J31" s="270">
        <f t="shared" si="4"/>
        <v>103918089</v>
      </c>
      <c r="K31" s="270">
        <f t="shared" si="4"/>
        <v>364607388</v>
      </c>
      <c r="L31" s="270">
        <f t="shared" si="4"/>
        <v>317959432</v>
      </c>
      <c r="M31" s="270">
        <f t="shared" si="4"/>
        <v>37609716</v>
      </c>
      <c r="N31" s="270"/>
      <c r="O31" s="153"/>
    </row>
    <row r="32" spans="1:15" ht="16.5" customHeight="1" x14ac:dyDescent="0.2">
      <c r="A32" s="271" t="s">
        <v>68</v>
      </c>
      <c r="B32" s="272">
        <f>SUM(-B29,B16)</f>
        <v>-25723754</v>
      </c>
      <c r="C32" s="272">
        <f t="shared" ref="C32:M32" si="5">SUM(C16,(-C29),C31)</f>
        <v>-37423472</v>
      </c>
      <c r="D32" s="272">
        <f t="shared" si="5"/>
        <v>-314635991</v>
      </c>
      <c r="E32" s="272">
        <f t="shared" si="5"/>
        <v>-326335709</v>
      </c>
      <c r="F32" s="272">
        <f t="shared" si="5"/>
        <v>141327238</v>
      </c>
      <c r="G32" s="272">
        <f t="shared" si="5"/>
        <v>137467520</v>
      </c>
      <c r="H32" s="272">
        <f t="shared" si="5"/>
        <v>119117804</v>
      </c>
      <c r="I32" s="272">
        <f t="shared" si="5"/>
        <v>103918089</v>
      </c>
      <c r="J32" s="272">
        <f t="shared" si="5"/>
        <v>364607388</v>
      </c>
      <c r="K32" s="272">
        <f t="shared" si="5"/>
        <v>317959432</v>
      </c>
      <c r="L32" s="272">
        <f t="shared" si="5"/>
        <v>37609716</v>
      </c>
      <c r="M32" s="272">
        <f t="shared" si="5"/>
        <v>0</v>
      </c>
      <c r="N32" s="272"/>
      <c r="O32" s="153"/>
    </row>
  </sheetData>
  <mergeCells count="1">
    <mergeCell ref="A1:N1"/>
  </mergeCells>
  <phoneticPr fontId="0" type="noConversion"/>
  <pageMargins left="0.6692913385826772" right="0.35433070866141736" top="0.9055118110236221" bottom="0.27559055118110237" header="0.55118110236220474" footer="0.51181102362204722"/>
  <pageSetup paperSize="9" scale="79" orientation="landscape" useFirstPageNumber="1" horizontalDpi="300" verticalDpi="300" r:id="rId1"/>
  <headerFooter alignWithMargins="0">
    <oddHeader xml:space="preserve">&amp;C11. melléklet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zoomScaleNormal="100" zoomScaleSheetLayoutView="100" workbookViewId="0">
      <selection activeCell="G25" sqref="G25"/>
    </sheetView>
  </sheetViews>
  <sheetFormatPr defaultRowHeight="12" x14ac:dyDescent="0.2"/>
  <cols>
    <col min="1" max="1" width="4.5703125" style="214" customWidth="1"/>
    <col min="2" max="2" width="33.5703125" style="214" customWidth="1"/>
    <col min="3" max="3" width="12.85546875" style="215" customWidth="1"/>
    <col min="4" max="4" width="3" style="214" customWidth="1"/>
    <col min="5" max="5" width="7.140625" style="214" customWidth="1"/>
    <col min="6" max="6" width="29.85546875" style="214" customWidth="1"/>
    <col min="7" max="7" width="12.42578125" style="215" customWidth="1"/>
    <col min="8" max="16384" width="9.140625" style="214"/>
  </cols>
  <sheetData>
    <row r="1" spans="1:7" x14ac:dyDescent="0.2">
      <c r="A1" s="438" t="s">
        <v>514</v>
      </c>
      <c r="B1" s="438"/>
      <c r="C1" s="438"/>
      <c r="D1" s="438"/>
      <c r="E1" s="438"/>
      <c r="F1" s="438"/>
      <c r="G1" s="438"/>
    </row>
    <row r="2" spans="1:7" ht="21" customHeight="1" x14ac:dyDescent="0.2"/>
    <row r="3" spans="1:7" ht="30.75" customHeight="1" x14ac:dyDescent="0.2">
      <c r="A3" s="216" t="s">
        <v>38</v>
      </c>
      <c r="B3" s="216"/>
      <c r="C3" s="217" t="s">
        <v>515</v>
      </c>
      <c r="D3" s="218"/>
      <c r="E3" s="216" t="s">
        <v>69</v>
      </c>
      <c r="F3" s="216"/>
      <c r="G3" s="217" t="s">
        <v>515</v>
      </c>
    </row>
    <row r="4" spans="1:7" ht="15.75" customHeight="1" x14ac:dyDescent="0.2">
      <c r="A4" s="219" t="s">
        <v>111</v>
      </c>
      <c r="B4" s="219"/>
      <c r="C4" s="220">
        <f>SUM(C5:C6)</f>
        <v>132018546</v>
      </c>
      <c r="D4" s="218"/>
      <c r="E4" s="219" t="s">
        <v>36</v>
      </c>
      <c r="F4" s="216"/>
      <c r="G4" s="221">
        <v>138607710</v>
      </c>
    </row>
    <row r="5" spans="1:7" ht="15.75" customHeight="1" x14ac:dyDescent="0.2">
      <c r="A5" s="218"/>
      <c r="B5" s="218" t="s">
        <v>185</v>
      </c>
      <c r="C5" s="222">
        <v>132018546</v>
      </c>
      <c r="D5" s="218"/>
      <c r="E5" s="219" t="s">
        <v>41</v>
      </c>
      <c r="F5" s="216"/>
      <c r="G5" s="221">
        <v>25986211</v>
      </c>
    </row>
    <row r="6" spans="1:7" ht="15.75" customHeight="1" x14ac:dyDescent="0.2">
      <c r="A6" s="218"/>
      <c r="B6" s="218" t="s">
        <v>186</v>
      </c>
      <c r="C6" s="222">
        <v>0</v>
      </c>
      <c r="D6" s="218"/>
      <c r="E6" s="218" t="s">
        <v>64</v>
      </c>
      <c r="F6" s="218"/>
      <c r="G6" s="223">
        <v>244882610</v>
      </c>
    </row>
    <row r="7" spans="1:7" ht="15.75" customHeight="1" x14ac:dyDescent="0.2">
      <c r="A7" s="439" t="s">
        <v>187</v>
      </c>
      <c r="B7" s="439"/>
      <c r="C7" s="220">
        <v>75052025</v>
      </c>
      <c r="D7" s="218"/>
      <c r="E7" s="218"/>
      <c r="F7" s="218" t="s">
        <v>202</v>
      </c>
      <c r="G7" s="222">
        <v>0</v>
      </c>
    </row>
    <row r="8" spans="1:7" ht="15.75" customHeight="1" x14ac:dyDescent="0.2">
      <c r="A8" s="219" t="s">
        <v>188</v>
      </c>
      <c r="B8" s="219"/>
      <c r="C8" s="220">
        <f>SUM(C9:C11)</f>
        <v>77640000</v>
      </c>
      <c r="D8" s="218"/>
      <c r="E8" s="219" t="s">
        <v>203</v>
      </c>
      <c r="F8" s="219"/>
      <c r="G8" s="220">
        <f>SUM(G6:G7)</f>
        <v>244882610</v>
      </c>
    </row>
    <row r="9" spans="1:7" ht="15.75" customHeight="1" x14ac:dyDescent="0.2">
      <c r="A9" s="218"/>
      <c r="B9" s="218" t="s">
        <v>189</v>
      </c>
      <c r="C9" s="222">
        <v>30400000</v>
      </c>
      <c r="D9" s="218"/>
      <c r="E9" s="219" t="s">
        <v>140</v>
      </c>
      <c r="F9" s="216"/>
      <c r="G9" s="221">
        <v>13000000</v>
      </c>
    </row>
    <row r="10" spans="1:7" ht="15.75" customHeight="1" x14ac:dyDescent="0.2">
      <c r="A10" s="218"/>
      <c r="B10" s="218" t="s">
        <v>190</v>
      </c>
      <c r="C10" s="222">
        <v>38500000</v>
      </c>
      <c r="D10" s="218"/>
      <c r="E10" s="219" t="s">
        <v>142</v>
      </c>
      <c r="F10" s="216"/>
      <c r="G10" s="221">
        <f>SUM(G11:G13)</f>
        <v>3640000</v>
      </c>
    </row>
    <row r="11" spans="1:7" ht="15.75" customHeight="1" x14ac:dyDescent="0.2">
      <c r="A11" s="218"/>
      <c r="B11" s="218" t="s">
        <v>93</v>
      </c>
      <c r="C11" s="222">
        <v>8740000</v>
      </c>
      <c r="D11" s="218"/>
      <c r="E11" s="219"/>
      <c r="F11" s="218" t="s">
        <v>204</v>
      </c>
      <c r="G11" s="223">
        <v>500000</v>
      </c>
    </row>
    <row r="12" spans="1:7" ht="15.75" customHeight="1" x14ac:dyDescent="0.2">
      <c r="A12" s="219" t="s">
        <v>114</v>
      </c>
      <c r="B12" s="219"/>
      <c r="C12" s="220">
        <v>720000</v>
      </c>
      <c r="D12" s="218"/>
      <c r="E12" s="219"/>
      <c r="F12" s="218" t="s">
        <v>200</v>
      </c>
      <c r="G12" s="223">
        <v>1500000</v>
      </c>
    </row>
    <row r="13" spans="1:7" ht="15.75" customHeight="1" x14ac:dyDescent="0.2">
      <c r="A13" s="219" t="s">
        <v>119</v>
      </c>
      <c r="B13" s="219"/>
      <c r="C13" s="220">
        <f>SUM(C14:C15)</f>
        <v>105913383</v>
      </c>
      <c r="D13" s="218"/>
      <c r="E13" s="216"/>
      <c r="F13" s="218" t="s">
        <v>205</v>
      </c>
      <c r="G13" s="223">
        <v>1640000</v>
      </c>
    </row>
    <row r="14" spans="1:7" ht="15.75" customHeight="1" x14ac:dyDescent="0.2">
      <c r="A14" s="218"/>
      <c r="B14" s="218" t="s">
        <v>191</v>
      </c>
      <c r="C14" s="222">
        <v>18825268</v>
      </c>
      <c r="D14" s="218"/>
      <c r="E14" s="219" t="s">
        <v>201</v>
      </c>
      <c r="F14" s="219"/>
      <c r="G14" s="220">
        <v>160429345</v>
      </c>
    </row>
    <row r="15" spans="1:7" ht="15.75" customHeight="1" x14ac:dyDescent="0.2">
      <c r="A15" s="219"/>
      <c r="B15" s="218" t="s">
        <v>192</v>
      </c>
      <c r="C15" s="222">
        <v>87088115</v>
      </c>
      <c r="D15" s="218"/>
      <c r="E15" s="218"/>
      <c r="F15" s="218"/>
      <c r="G15" s="222"/>
    </row>
    <row r="16" spans="1:7" ht="15.75" customHeight="1" x14ac:dyDescent="0.2">
      <c r="A16" s="219" t="s">
        <v>123</v>
      </c>
      <c r="B16" s="219"/>
      <c r="C16" s="220">
        <v>6950000</v>
      </c>
      <c r="D16" s="218"/>
      <c r="E16" s="218"/>
      <c r="F16" s="218"/>
      <c r="G16" s="222"/>
    </row>
    <row r="17" spans="1:7" ht="15.75" customHeight="1" thickBot="1" x14ac:dyDescent="0.25">
      <c r="A17" s="225" t="s">
        <v>193</v>
      </c>
      <c r="B17" s="225"/>
      <c r="C17" s="226">
        <v>188251922</v>
      </c>
      <c r="D17" s="227"/>
      <c r="E17" s="227"/>
      <c r="F17" s="227"/>
      <c r="G17" s="228"/>
    </row>
    <row r="18" spans="1:7" ht="15.75" customHeight="1" thickBot="1" x14ac:dyDescent="0.25">
      <c r="A18" s="229" t="s">
        <v>71</v>
      </c>
      <c r="B18" s="230"/>
      <c r="C18" s="231">
        <f>SUM(C4,C7,C8,C12:C13,C16:C17)</f>
        <v>586545876</v>
      </c>
      <c r="D18" s="232"/>
      <c r="E18" s="440" t="s">
        <v>70</v>
      </c>
      <c r="F18" s="440"/>
      <c r="G18" s="233">
        <f>SUM(G4:G5,G8:G10,G14)</f>
        <v>586545876</v>
      </c>
    </row>
    <row r="19" spans="1:7" ht="15.75" customHeight="1" x14ac:dyDescent="0.2">
      <c r="A19" s="442"/>
      <c r="B19" s="442"/>
      <c r="C19" s="442"/>
      <c r="D19" s="234"/>
      <c r="E19" s="235"/>
      <c r="F19" s="236"/>
      <c r="G19" s="237"/>
    </row>
    <row r="20" spans="1:7" ht="15.75" customHeight="1" x14ac:dyDescent="0.2">
      <c r="A20" s="219" t="s">
        <v>194</v>
      </c>
      <c r="B20" s="219"/>
      <c r="C20" s="221">
        <v>370758306</v>
      </c>
      <c r="D20" s="218"/>
      <c r="E20" s="224" t="s">
        <v>148</v>
      </c>
      <c r="F20" s="224"/>
      <c r="G20" s="220">
        <v>742229248</v>
      </c>
    </row>
    <row r="21" spans="1:7" ht="15.75" customHeight="1" x14ac:dyDescent="0.2">
      <c r="A21" s="219" t="s">
        <v>216</v>
      </c>
      <c r="B21" s="219"/>
      <c r="C21" s="221">
        <v>5160000</v>
      </c>
      <c r="D21" s="218"/>
      <c r="E21" s="219" t="s">
        <v>151</v>
      </c>
      <c r="F21" s="218"/>
      <c r="G21" s="220">
        <v>25000000</v>
      </c>
    </row>
    <row r="22" spans="1:7" ht="15.75" customHeight="1" x14ac:dyDescent="0.2">
      <c r="A22" s="219" t="s">
        <v>122</v>
      </c>
      <c r="B22" s="219"/>
      <c r="C22" s="221">
        <v>19205000</v>
      </c>
      <c r="D22" s="218"/>
      <c r="E22" s="224" t="s">
        <v>183</v>
      </c>
      <c r="F22" s="224"/>
      <c r="G22" s="220">
        <f>SUM(G23:G24)</f>
        <v>0</v>
      </c>
    </row>
    <row r="23" spans="1:7" ht="15.75" customHeight="1" x14ac:dyDescent="0.2">
      <c r="A23" s="219" t="s">
        <v>124</v>
      </c>
      <c r="B23" s="219"/>
      <c r="C23" s="221">
        <v>34340829</v>
      </c>
      <c r="D23" s="218"/>
      <c r="E23" s="218"/>
      <c r="F23" s="218" t="s">
        <v>198</v>
      </c>
      <c r="G23" s="222">
        <v>0</v>
      </c>
    </row>
    <row r="24" spans="1:7" ht="15.75" customHeight="1" x14ac:dyDescent="0.2">
      <c r="A24" s="219" t="s">
        <v>193</v>
      </c>
      <c r="B24" s="219"/>
      <c r="C24" s="221">
        <v>337765113</v>
      </c>
      <c r="D24" s="218"/>
      <c r="E24" s="218"/>
      <c r="F24" s="218" t="s">
        <v>199</v>
      </c>
      <c r="G24" s="222">
        <v>0</v>
      </c>
    </row>
    <row r="25" spans="1:7" ht="15.75" customHeight="1" x14ac:dyDescent="0.2">
      <c r="A25" s="219"/>
      <c r="B25" s="219"/>
      <c r="C25" s="221"/>
      <c r="D25" s="218"/>
      <c r="E25" s="224" t="s">
        <v>195</v>
      </c>
      <c r="F25" s="224"/>
      <c r="G25" s="220">
        <f>SUM(G26:G27)</f>
        <v>0</v>
      </c>
    </row>
    <row r="26" spans="1:7" ht="15.75" customHeight="1" x14ac:dyDescent="0.2">
      <c r="A26" s="219"/>
      <c r="B26" s="219"/>
      <c r="C26" s="221"/>
      <c r="D26" s="218"/>
      <c r="E26" s="218"/>
      <c r="F26" s="218" t="s">
        <v>196</v>
      </c>
      <c r="G26" s="222">
        <v>0</v>
      </c>
    </row>
    <row r="27" spans="1:7" ht="15.75" customHeight="1" x14ac:dyDescent="0.2">
      <c r="A27" s="218"/>
      <c r="B27" s="218"/>
      <c r="C27" s="218"/>
      <c r="D27" s="218"/>
      <c r="E27" s="218"/>
      <c r="F27" s="218" t="s">
        <v>197</v>
      </c>
      <c r="G27" s="222">
        <v>0</v>
      </c>
    </row>
    <row r="28" spans="1:7" ht="12" customHeight="1" thickBot="1" x14ac:dyDescent="0.25">
      <c r="A28" s="441"/>
      <c r="B28" s="441"/>
      <c r="C28" s="441"/>
      <c r="D28" s="227"/>
      <c r="E28" s="441"/>
      <c r="F28" s="441"/>
      <c r="G28" s="441"/>
    </row>
    <row r="29" spans="1:7" s="239" customFormat="1" ht="15.75" customHeight="1" thickBot="1" x14ac:dyDescent="0.25">
      <c r="A29" s="229" t="s">
        <v>72</v>
      </c>
      <c r="B29" s="230"/>
      <c r="C29" s="238">
        <f>SUM(C20:C27)</f>
        <v>767229248</v>
      </c>
      <c r="D29" s="230"/>
      <c r="E29" s="230" t="s">
        <v>73</v>
      </c>
      <c r="F29" s="230"/>
      <c r="G29" s="233">
        <f>SUM(G20:G22,G25)</f>
        <v>767229248</v>
      </c>
    </row>
    <row r="30" spans="1:7" ht="15.75" customHeight="1" thickBot="1" x14ac:dyDescent="0.25">
      <c r="A30" s="437"/>
      <c r="B30" s="437"/>
      <c r="C30" s="437"/>
      <c r="D30" s="240"/>
      <c r="E30" s="437"/>
      <c r="F30" s="437"/>
      <c r="G30" s="437"/>
    </row>
    <row r="31" spans="1:7" s="239" customFormat="1" ht="15.75" customHeight="1" thickBot="1" x14ac:dyDescent="0.25">
      <c r="A31" s="229" t="s">
        <v>65</v>
      </c>
      <c r="B31" s="230"/>
      <c r="C31" s="231">
        <f>SUM(C18,C29)</f>
        <v>1353775124</v>
      </c>
      <c r="D31" s="230"/>
      <c r="E31" s="230" t="s">
        <v>66</v>
      </c>
      <c r="F31" s="230"/>
      <c r="G31" s="233">
        <f>SUM(G18,G29)</f>
        <v>1353775124</v>
      </c>
    </row>
  </sheetData>
  <mergeCells count="8">
    <mergeCell ref="A30:C30"/>
    <mergeCell ref="E30:G30"/>
    <mergeCell ref="A1:G1"/>
    <mergeCell ref="A7:B7"/>
    <mergeCell ref="E18:F18"/>
    <mergeCell ref="A28:C28"/>
    <mergeCell ref="E28:G28"/>
    <mergeCell ref="A19:C19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landscape" useFirstPageNumber="1" horizontalDpi="300" verticalDpi="300" r:id="rId1"/>
  <headerFooter alignWithMargins="0">
    <oddHeader xml:space="preserve">&amp;C12. melléklet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zoomScaleNormal="100" workbookViewId="0">
      <selection activeCell="A2" sqref="A2"/>
    </sheetView>
  </sheetViews>
  <sheetFormatPr defaultRowHeight="12.75" x14ac:dyDescent="0.2"/>
  <cols>
    <col min="1" max="1" width="3" style="5" customWidth="1"/>
    <col min="2" max="2" width="6.5703125" style="5" customWidth="1"/>
    <col min="3" max="3" width="6" style="5" customWidth="1"/>
    <col min="4" max="4" width="57" style="5" customWidth="1"/>
    <col min="5" max="5" width="12.42578125" style="6" customWidth="1"/>
    <col min="6" max="16384" width="9.140625" style="5"/>
  </cols>
  <sheetData>
    <row r="1" spans="1:10" ht="15" customHeight="1" x14ac:dyDescent="0.25">
      <c r="A1" s="443" t="s">
        <v>516</v>
      </c>
      <c r="B1" s="443"/>
      <c r="C1" s="443"/>
      <c r="D1" s="443"/>
      <c r="E1" s="443"/>
    </row>
    <row r="2" spans="1:10" ht="18.75" customHeight="1" x14ac:dyDescent="0.2"/>
    <row r="3" spans="1:10" ht="12.75" customHeight="1" x14ac:dyDescent="0.2">
      <c r="A3" s="10" t="s">
        <v>5</v>
      </c>
      <c r="B3" s="444" t="s">
        <v>94</v>
      </c>
      <c r="C3" s="444"/>
      <c r="D3" s="444"/>
      <c r="E3" s="21"/>
    </row>
    <row r="4" spans="1:10" s="26" customFormat="1" ht="12.75" customHeight="1" x14ac:dyDescent="0.2">
      <c r="B4" s="447" t="s">
        <v>95</v>
      </c>
      <c r="C4" s="447"/>
      <c r="D4" s="447"/>
      <c r="E4" s="27">
        <v>1500000</v>
      </c>
    </row>
    <row r="5" spans="1:10" s="26" customFormat="1" ht="12.75" customHeight="1" x14ac:dyDescent="0.2">
      <c r="B5" s="447" t="s">
        <v>96</v>
      </c>
      <c r="C5" s="447"/>
      <c r="D5" s="447"/>
      <c r="E5" s="27">
        <v>6500000</v>
      </c>
    </row>
    <row r="6" spans="1:10" ht="12.75" customHeight="1" x14ac:dyDescent="0.2">
      <c r="A6" s="10"/>
      <c r="B6" s="24"/>
      <c r="C6" s="24"/>
      <c r="D6" s="24"/>
      <c r="E6" s="21"/>
    </row>
    <row r="7" spans="1:10" ht="12.75" customHeight="1" x14ac:dyDescent="0.2">
      <c r="A7" s="10" t="s">
        <v>8</v>
      </c>
      <c r="B7" s="445" t="s">
        <v>75</v>
      </c>
      <c r="C7" s="445"/>
      <c r="D7" s="445"/>
      <c r="E7" s="445"/>
    </row>
    <row r="8" spans="1:10" ht="12.75" customHeight="1" x14ac:dyDescent="0.2">
      <c r="B8" s="28" t="s">
        <v>76</v>
      </c>
      <c r="C8" s="28"/>
      <c r="D8" s="28"/>
      <c r="E8" s="29" t="s">
        <v>74</v>
      </c>
    </row>
    <row r="9" spans="1:10" ht="12.75" customHeight="1" x14ac:dyDescent="0.2">
      <c r="E9" s="21"/>
    </row>
    <row r="10" spans="1:10" ht="12.75" customHeight="1" x14ac:dyDescent="0.2">
      <c r="A10" s="10" t="s">
        <v>9</v>
      </c>
      <c r="B10" s="446" t="s">
        <v>77</v>
      </c>
      <c r="C10" s="446"/>
      <c r="D10" s="446"/>
      <c r="E10" s="446"/>
    </row>
    <row r="11" spans="1:10" ht="12.75" customHeight="1" x14ac:dyDescent="0.2">
      <c r="A11" s="14"/>
      <c r="B11" s="448" t="s">
        <v>78</v>
      </c>
      <c r="C11" s="448"/>
      <c r="D11" s="448"/>
      <c r="E11" s="9">
        <v>1353775124</v>
      </c>
    </row>
    <row r="12" spans="1:10" ht="12.75" customHeight="1" x14ac:dyDescent="0.2">
      <c r="A12" s="14"/>
      <c r="B12" s="448" t="s">
        <v>79</v>
      </c>
      <c r="C12" s="448"/>
      <c r="D12" s="448"/>
      <c r="E12" s="9">
        <v>1353775124</v>
      </c>
    </row>
    <row r="13" spans="1:10" ht="12.75" customHeight="1" x14ac:dyDescent="0.2">
      <c r="A13" s="14"/>
      <c r="B13" s="448" t="s">
        <v>80</v>
      </c>
      <c r="C13" s="448"/>
      <c r="D13" s="448"/>
      <c r="E13" s="8">
        <v>0</v>
      </c>
      <c r="F13" s="14"/>
    </row>
    <row r="14" spans="1:10" ht="12.75" customHeight="1" x14ac:dyDescent="0.2">
      <c r="A14" s="15"/>
    </row>
    <row r="15" spans="1:10" ht="12.75" customHeight="1" x14ac:dyDescent="0.2">
      <c r="A15" s="10" t="s">
        <v>10</v>
      </c>
      <c r="B15" s="445" t="s">
        <v>81</v>
      </c>
      <c r="C15" s="445"/>
      <c r="D15" s="445"/>
      <c r="E15" s="445"/>
      <c r="J15" s="6"/>
    </row>
    <row r="16" spans="1:10" ht="12.75" customHeight="1" x14ac:dyDescent="0.2"/>
    <row r="17" spans="1:5" ht="12.75" customHeight="1" x14ac:dyDescent="0.2">
      <c r="A17" s="450" t="s">
        <v>82</v>
      </c>
      <c r="B17" s="450"/>
      <c r="C17" s="450"/>
      <c r="D17" s="450"/>
      <c r="E17" s="450"/>
    </row>
    <row r="18" spans="1:5" ht="12.75" customHeight="1" x14ac:dyDescent="0.2">
      <c r="A18" s="7"/>
      <c r="B18" s="450" t="s">
        <v>83</v>
      </c>
      <c r="C18" s="450"/>
      <c r="D18" s="450"/>
      <c r="E18" s="8"/>
    </row>
    <row r="19" spans="1:5" ht="12.75" customHeight="1" x14ac:dyDescent="0.2">
      <c r="A19" s="7"/>
      <c r="B19" s="7"/>
      <c r="C19" s="7" t="s">
        <v>84</v>
      </c>
      <c r="D19" s="7"/>
      <c r="E19" s="9">
        <v>0</v>
      </c>
    </row>
    <row r="20" spans="1:5" ht="12.75" customHeight="1" x14ac:dyDescent="0.2">
      <c r="A20" s="7"/>
      <c r="B20" s="7"/>
      <c r="C20" s="7" t="s">
        <v>85</v>
      </c>
      <c r="D20" s="7"/>
      <c r="E20" s="9">
        <v>0</v>
      </c>
    </row>
    <row r="21" spans="1:5" ht="12.75" customHeight="1" x14ac:dyDescent="0.2">
      <c r="A21" s="449"/>
      <c r="B21" s="449"/>
      <c r="C21" s="449"/>
      <c r="D21" s="449"/>
      <c r="E21" s="449"/>
    </row>
    <row r="22" spans="1:5" ht="12.75" customHeight="1" x14ac:dyDescent="0.2">
      <c r="A22" s="7"/>
      <c r="B22" s="450" t="s">
        <v>378</v>
      </c>
      <c r="C22" s="450"/>
      <c r="D22" s="450"/>
      <c r="E22" s="34">
        <f>SUM(E24)</f>
        <v>0</v>
      </c>
    </row>
    <row r="23" spans="1:5" ht="12.75" customHeight="1" x14ac:dyDescent="0.2">
      <c r="A23" s="7"/>
      <c r="B23" s="7"/>
      <c r="C23" s="448" t="s">
        <v>86</v>
      </c>
      <c r="D23" s="448"/>
      <c r="E23" s="8">
        <v>0</v>
      </c>
    </row>
    <row r="24" spans="1:5" ht="12.75" customHeight="1" x14ac:dyDescent="0.2">
      <c r="A24" s="7"/>
      <c r="B24" s="7"/>
      <c r="C24" s="448" t="s">
        <v>87</v>
      </c>
      <c r="D24" s="448"/>
      <c r="E24" s="18">
        <v>0</v>
      </c>
    </row>
    <row r="25" spans="1:5" ht="12.75" customHeight="1" x14ac:dyDescent="0.2">
      <c r="A25" s="7"/>
      <c r="B25" s="7"/>
      <c r="C25" s="7"/>
      <c r="D25" s="16" t="s">
        <v>210</v>
      </c>
      <c r="E25" s="22">
        <v>0</v>
      </c>
    </row>
    <row r="26" spans="1:5" ht="12.75" customHeight="1" x14ac:dyDescent="0.2"/>
  </sheetData>
  <mergeCells count="16">
    <mergeCell ref="C23:D23"/>
    <mergeCell ref="C24:D24"/>
    <mergeCell ref="B11:D11"/>
    <mergeCell ref="B12:D12"/>
    <mergeCell ref="B13:D13"/>
    <mergeCell ref="B15:E15"/>
    <mergeCell ref="A21:E21"/>
    <mergeCell ref="B22:D22"/>
    <mergeCell ref="A17:E17"/>
    <mergeCell ref="B18:D18"/>
    <mergeCell ref="A1:E1"/>
    <mergeCell ref="B3:D3"/>
    <mergeCell ref="B7:E7"/>
    <mergeCell ref="B10:E10"/>
    <mergeCell ref="B4:D4"/>
    <mergeCell ref="B5:D5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horizontalDpi="300" verticalDpi="300" r:id="rId1"/>
  <headerFooter alignWithMargins="0">
    <oddHeader xml:space="preserve">&amp;C13. melléklet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6"/>
  <sheetViews>
    <sheetView topLeftCell="A13" zoomScaleNormal="100" workbookViewId="0">
      <selection activeCell="H7" sqref="H7"/>
    </sheetView>
  </sheetViews>
  <sheetFormatPr defaultRowHeight="15.75" x14ac:dyDescent="0.2"/>
  <cols>
    <col min="1" max="1" width="36.5703125" style="25" customWidth="1"/>
    <col min="2" max="2" width="16.28515625" style="39" customWidth="1"/>
    <col min="3" max="3" width="19.140625" style="39" customWidth="1"/>
    <col min="4" max="16384" width="9.140625" style="25"/>
  </cols>
  <sheetData>
    <row r="1" spans="1:3" x14ac:dyDescent="0.2">
      <c r="A1" s="451"/>
      <c r="B1" s="451"/>
      <c r="C1" s="451"/>
    </row>
    <row r="3" spans="1:3" ht="25.5" customHeight="1" x14ac:dyDescent="0.2">
      <c r="A3" s="362" t="s">
        <v>492</v>
      </c>
      <c r="B3" s="362"/>
      <c r="C3" s="362"/>
    </row>
    <row r="5" spans="1:3" s="37" customFormat="1" ht="49.5" customHeight="1" x14ac:dyDescent="0.2">
      <c r="A5" s="40" t="s">
        <v>2</v>
      </c>
      <c r="B5" s="41" t="s">
        <v>490</v>
      </c>
      <c r="C5" s="41" t="s">
        <v>491</v>
      </c>
    </row>
    <row r="6" spans="1:3" ht="27" customHeight="1" x14ac:dyDescent="0.2">
      <c r="A6" s="42" t="s">
        <v>7</v>
      </c>
      <c r="B6" s="43">
        <v>2</v>
      </c>
      <c r="C6" s="43">
        <f t="shared" ref="C6:C12" si="0">SUM(B6:B6)</f>
        <v>2</v>
      </c>
    </row>
    <row r="7" spans="1:3" ht="27" customHeight="1" x14ac:dyDescent="0.2">
      <c r="A7" s="42" t="s">
        <v>92</v>
      </c>
      <c r="B7" s="43">
        <v>2</v>
      </c>
      <c r="C7" s="43">
        <f t="shared" si="0"/>
        <v>2</v>
      </c>
    </row>
    <row r="8" spans="1:3" ht="27" customHeight="1" x14ac:dyDescent="0.2">
      <c r="A8" s="42" t="s">
        <v>100</v>
      </c>
      <c r="B8" s="43">
        <v>13</v>
      </c>
      <c r="C8" s="43">
        <f t="shared" si="0"/>
        <v>13</v>
      </c>
    </row>
    <row r="9" spans="1:3" ht="27" customHeight="1" x14ac:dyDescent="0.2">
      <c r="A9" s="42" t="s">
        <v>166</v>
      </c>
      <c r="B9" s="43">
        <v>2</v>
      </c>
      <c r="C9" s="43">
        <f t="shared" si="0"/>
        <v>2</v>
      </c>
    </row>
    <row r="10" spans="1:3" ht="27" customHeight="1" x14ac:dyDescent="0.2">
      <c r="A10" s="42" t="s">
        <v>29</v>
      </c>
      <c r="B10" s="43">
        <v>2</v>
      </c>
      <c r="C10" s="43">
        <f t="shared" si="0"/>
        <v>2</v>
      </c>
    </row>
    <row r="11" spans="1:3" ht="27" customHeight="1" x14ac:dyDescent="0.2">
      <c r="A11" s="42" t="s">
        <v>206</v>
      </c>
      <c r="B11" s="43">
        <v>2</v>
      </c>
      <c r="C11" s="43">
        <f t="shared" si="0"/>
        <v>2</v>
      </c>
    </row>
    <row r="12" spans="1:3" ht="27" customHeight="1" x14ac:dyDescent="0.2">
      <c r="A12" s="42" t="s">
        <v>211</v>
      </c>
      <c r="B12" s="43">
        <v>4</v>
      </c>
      <c r="C12" s="43">
        <f t="shared" si="0"/>
        <v>4</v>
      </c>
    </row>
    <row r="13" spans="1:3" ht="31.5" x14ac:dyDescent="0.2">
      <c r="A13" s="40" t="s">
        <v>474</v>
      </c>
      <c r="B13" s="43">
        <v>11</v>
      </c>
      <c r="C13" s="43">
        <v>11</v>
      </c>
    </row>
    <row r="14" spans="1:3" ht="27" customHeight="1" x14ac:dyDescent="0.2">
      <c r="A14" s="42" t="s">
        <v>475</v>
      </c>
      <c r="B14" s="43">
        <v>11</v>
      </c>
      <c r="C14" s="43">
        <v>11</v>
      </c>
    </row>
    <row r="15" spans="1:3" ht="27" customHeight="1" x14ac:dyDescent="0.2">
      <c r="A15" s="42" t="s">
        <v>371</v>
      </c>
      <c r="B15" s="43">
        <v>8</v>
      </c>
      <c r="C15" s="43">
        <f>SUM(B15:B15)</f>
        <v>8</v>
      </c>
    </row>
    <row r="16" spans="1:3" s="38" customFormat="1" ht="27" customHeight="1" x14ac:dyDescent="0.2">
      <c r="A16" s="35" t="s">
        <v>31</v>
      </c>
      <c r="B16" s="44">
        <f>SUM(B6:B15)</f>
        <v>57</v>
      </c>
      <c r="C16" s="44">
        <f t="shared" ref="C16" si="1">SUM(C6:C15)</f>
        <v>57</v>
      </c>
    </row>
  </sheetData>
  <mergeCells count="1">
    <mergeCell ref="A1:C1"/>
  </mergeCells>
  <phoneticPr fontId="32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r:id="rId1"/>
  <headerFooter alignWithMargins="0">
    <oddHeader xml:space="preserve">&amp;C14. melléklet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6"/>
  <sheetViews>
    <sheetView zoomScaleNormal="100" zoomScaleSheetLayoutView="75" workbookViewId="0">
      <selection activeCell="B10" sqref="B10"/>
    </sheetView>
  </sheetViews>
  <sheetFormatPr defaultRowHeight="12.75" x14ac:dyDescent="0.2"/>
  <cols>
    <col min="1" max="1" width="9.42578125" customWidth="1"/>
    <col min="2" max="2" width="46.85546875" bestFit="1" customWidth="1"/>
    <col min="3" max="3" width="11.140625" style="295" customWidth="1"/>
    <col min="4" max="4" width="12.85546875" style="296" customWidth="1"/>
    <col min="5" max="5" width="15.28515625" style="295" customWidth="1"/>
    <col min="6" max="6" width="12.140625" style="295" customWidth="1"/>
    <col min="7" max="7" width="14.42578125" customWidth="1"/>
    <col min="8" max="8" width="10.42578125" customWidth="1"/>
    <col min="11" max="11" width="8.7109375" customWidth="1"/>
    <col min="257" max="257" width="9.42578125" customWidth="1"/>
    <col min="258" max="258" width="46.85546875" bestFit="1" customWidth="1"/>
    <col min="259" max="259" width="11.140625" customWidth="1"/>
    <col min="260" max="260" width="12.85546875" customWidth="1"/>
    <col min="261" max="261" width="15.28515625" customWidth="1"/>
    <col min="262" max="262" width="12.140625" customWidth="1"/>
    <col min="263" max="263" width="14.42578125" customWidth="1"/>
    <col min="264" max="264" width="10.42578125" customWidth="1"/>
    <col min="267" max="267" width="8.7109375" customWidth="1"/>
    <col min="513" max="513" width="9.42578125" customWidth="1"/>
    <col min="514" max="514" width="46.85546875" bestFit="1" customWidth="1"/>
    <col min="515" max="515" width="11.140625" customWidth="1"/>
    <col min="516" max="516" width="12.85546875" customWidth="1"/>
    <col min="517" max="517" width="15.28515625" customWidth="1"/>
    <col min="518" max="518" width="12.140625" customWidth="1"/>
    <col min="519" max="519" width="14.42578125" customWidth="1"/>
    <col min="520" max="520" width="10.42578125" customWidth="1"/>
    <col min="523" max="523" width="8.7109375" customWidth="1"/>
    <col min="769" max="769" width="9.42578125" customWidth="1"/>
    <col min="770" max="770" width="46.85546875" bestFit="1" customWidth="1"/>
    <col min="771" max="771" width="11.140625" customWidth="1"/>
    <col min="772" max="772" width="12.85546875" customWidth="1"/>
    <col min="773" max="773" width="15.28515625" customWidth="1"/>
    <col min="774" max="774" width="12.140625" customWidth="1"/>
    <col min="775" max="775" width="14.42578125" customWidth="1"/>
    <col min="776" max="776" width="10.42578125" customWidth="1"/>
    <col min="779" max="779" width="8.7109375" customWidth="1"/>
    <col min="1025" max="1025" width="9.42578125" customWidth="1"/>
    <col min="1026" max="1026" width="46.85546875" bestFit="1" customWidth="1"/>
    <col min="1027" max="1027" width="11.140625" customWidth="1"/>
    <col min="1028" max="1028" width="12.85546875" customWidth="1"/>
    <col min="1029" max="1029" width="15.28515625" customWidth="1"/>
    <col min="1030" max="1030" width="12.140625" customWidth="1"/>
    <col min="1031" max="1031" width="14.42578125" customWidth="1"/>
    <col min="1032" max="1032" width="10.42578125" customWidth="1"/>
    <col min="1035" max="1035" width="8.7109375" customWidth="1"/>
    <col min="1281" max="1281" width="9.42578125" customWidth="1"/>
    <col min="1282" max="1282" width="46.85546875" bestFit="1" customWidth="1"/>
    <col min="1283" max="1283" width="11.140625" customWidth="1"/>
    <col min="1284" max="1284" width="12.85546875" customWidth="1"/>
    <col min="1285" max="1285" width="15.28515625" customWidth="1"/>
    <col min="1286" max="1286" width="12.140625" customWidth="1"/>
    <col min="1287" max="1287" width="14.42578125" customWidth="1"/>
    <col min="1288" max="1288" width="10.42578125" customWidth="1"/>
    <col min="1291" max="1291" width="8.7109375" customWidth="1"/>
    <col min="1537" max="1537" width="9.42578125" customWidth="1"/>
    <col min="1538" max="1538" width="46.85546875" bestFit="1" customWidth="1"/>
    <col min="1539" max="1539" width="11.140625" customWidth="1"/>
    <col min="1540" max="1540" width="12.85546875" customWidth="1"/>
    <col min="1541" max="1541" width="15.28515625" customWidth="1"/>
    <col min="1542" max="1542" width="12.140625" customWidth="1"/>
    <col min="1543" max="1543" width="14.42578125" customWidth="1"/>
    <col min="1544" max="1544" width="10.42578125" customWidth="1"/>
    <col min="1547" max="1547" width="8.7109375" customWidth="1"/>
    <col min="1793" max="1793" width="9.42578125" customWidth="1"/>
    <col min="1794" max="1794" width="46.85546875" bestFit="1" customWidth="1"/>
    <col min="1795" max="1795" width="11.140625" customWidth="1"/>
    <col min="1796" max="1796" width="12.85546875" customWidth="1"/>
    <col min="1797" max="1797" width="15.28515625" customWidth="1"/>
    <col min="1798" max="1798" width="12.140625" customWidth="1"/>
    <col min="1799" max="1799" width="14.42578125" customWidth="1"/>
    <col min="1800" max="1800" width="10.42578125" customWidth="1"/>
    <col min="1803" max="1803" width="8.7109375" customWidth="1"/>
    <col min="2049" max="2049" width="9.42578125" customWidth="1"/>
    <col min="2050" max="2050" width="46.85546875" bestFit="1" customWidth="1"/>
    <col min="2051" max="2051" width="11.140625" customWidth="1"/>
    <col min="2052" max="2052" width="12.85546875" customWidth="1"/>
    <col min="2053" max="2053" width="15.28515625" customWidth="1"/>
    <col min="2054" max="2054" width="12.140625" customWidth="1"/>
    <col min="2055" max="2055" width="14.42578125" customWidth="1"/>
    <col min="2056" max="2056" width="10.42578125" customWidth="1"/>
    <col min="2059" max="2059" width="8.7109375" customWidth="1"/>
    <col min="2305" max="2305" width="9.42578125" customWidth="1"/>
    <col min="2306" max="2306" width="46.85546875" bestFit="1" customWidth="1"/>
    <col min="2307" max="2307" width="11.140625" customWidth="1"/>
    <col min="2308" max="2308" width="12.85546875" customWidth="1"/>
    <col min="2309" max="2309" width="15.28515625" customWidth="1"/>
    <col min="2310" max="2310" width="12.140625" customWidth="1"/>
    <col min="2311" max="2311" width="14.42578125" customWidth="1"/>
    <col min="2312" max="2312" width="10.42578125" customWidth="1"/>
    <col min="2315" max="2315" width="8.7109375" customWidth="1"/>
    <col min="2561" max="2561" width="9.42578125" customWidth="1"/>
    <col min="2562" max="2562" width="46.85546875" bestFit="1" customWidth="1"/>
    <col min="2563" max="2563" width="11.140625" customWidth="1"/>
    <col min="2564" max="2564" width="12.85546875" customWidth="1"/>
    <col min="2565" max="2565" width="15.28515625" customWidth="1"/>
    <col min="2566" max="2566" width="12.140625" customWidth="1"/>
    <col min="2567" max="2567" width="14.42578125" customWidth="1"/>
    <col min="2568" max="2568" width="10.42578125" customWidth="1"/>
    <col min="2571" max="2571" width="8.7109375" customWidth="1"/>
    <col min="2817" max="2817" width="9.42578125" customWidth="1"/>
    <col min="2818" max="2818" width="46.85546875" bestFit="1" customWidth="1"/>
    <col min="2819" max="2819" width="11.140625" customWidth="1"/>
    <col min="2820" max="2820" width="12.85546875" customWidth="1"/>
    <col min="2821" max="2821" width="15.28515625" customWidth="1"/>
    <col min="2822" max="2822" width="12.140625" customWidth="1"/>
    <col min="2823" max="2823" width="14.42578125" customWidth="1"/>
    <col min="2824" max="2824" width="10.42578125" customWidth="1"/>
    <col min="2827" max="2827" width="8.7109375" customWidth="1"/>
    <col min="3073" max="3073" width="9.42578125" customWidth="1"/>
    <col min="3074" max="3074" width="46.85546875" bestFit="1" customWidth="1"/>
    <col min="3075" max="3075" width="11.140625" customWidth="1"/>
    <col min="3076" max="3076" width="12.85546875" customWidth="1"/>
    <col min="3077" max="3077" width="15.28515625" customWidth="1"/>
    <col min="3078" max="3078" width="12.140625" customWidth="1"/>
    <col min="3079" max="3079" width="14.42578125" customWidth="1"/>
    <col min="3080" max="3080" width="10.42578125" customWidth="1"/>
    <col min="3083" max="3083" width="8.7109375" customWidth="1"/>
    <col min="3329" max="3329" width="9.42578125" customWidth="1"/>
    <col min="3330" max="3330" width="46.85546875" bestFit="1" customWidth="1"/>
    <col min="3331" max="3331" width="11.140625" customWidth="1"/>
    <col min="3332" max="3332" width="12.85546875" customWidth="1"/>
    <col min="3333" max="3333" width="15.28515625" customWidth="1"/>
    <col min="3334" max="3334" width="12.140625" customWidth="1"/>
    <col min="3335" max="3335" width="14.42578125" customWidth="1"/>
    <col min="3336" max="3336" width="10.42578125" customWidth="1"/>
    <col min="3339" max="3339" width="8.7109375" customWidth="1"/>
    <col min="3585" max="3585" width="9.42578125" customWidth="1"/>
    <col min="3586" max="3586" width="46.85546875" bestFit="1" customWidth="1"/>
    <col min="3587" max="3587" width="11.140625" customWidth="1"/>
    <col min="3588" max="3588" width="12.85546875" customWidth="1"/>
    <col min="3589" max="3589" width="15.28515625" customWidth="1"/>
    <col min="3590" max="3590" width="12.140625" customWidth="1"/>
    <col min="3591" max="3591" width="14.42578125" customWidth="1"/>
    <col min="3592" max="3592" width="10.42578125" customWidth="1"/>
    <col min="3595" max="3595" width="8.7109375" customWidth="1"/>
    <col min="3841" max="3841" width="9.42578125" customWidth="1"/>
    <col min="3842" max="3842" width="46.85546875" bestFit="1" customWidth="1"/>
    <col min="3843" max="3843" width="11.140625" customWidth="1"/>
    <col min="3844" max="3844" width="12.85546875" customWidth="1"/>
    <col min="3845" max="3845" width="15.28515625" customWidth="1"/>
    <col min="3846" max="3846" width="12.140625" customWidth="1"/>
    <col min="3847" max="3847" width="14.42578125" customWidth="1"/>
    <col min="3848" max="3848" width="10.42578125" customWidth="1"/>
    <col min="3851" max="3851" width="8.7109375" customWidth="1"/>
    <col min="4097" max="4097" width="9.42578125" customWidth="1"/>
    <col min="4098" max="4098" width="46.85546875" bestFit="1" customWidth="1"/>
    <col min="4099" max="4099" width="11.140625" customWidth="1"/>
    <col min="4100" max="4100" width="12.85546875" customWidth="1"/>
    <col min="4101" max="4101" width="15.28515625" customWidth="1"/>
    <col min="4102" max="4102" width="12.140625" customWidth="1"/>
    <col min="4103" max="4103" width="14.42578125" customWidth="1"/>
    <col min="4104" max="4104" width="10.42578125" customWidth="1"/>
    <col min="4107" max="4107" width="8.7109375" customWidth="1"/>
    <col min="4353" max="4353" width="9.42578125" customWidth="1"/>
    <col min="4354" max="4354" width="46.85546875" bestFit="1" customWidth="1"/>
    <col min="4355" max="4355" width="11.140625" customWidth="1"/>
    <col min="4356" max="4356" width="12.85546875" customWidth="1"/>
    <col min="4357" max="4357" width="15.28515625" customWidth="1"/>
    <col min="4358" max="4358" width="12.140625" customWidth="1"/>
    <col min="4359" max="4359" width="14.42578125" customWidth="1"/>
    <col min="4360" max="4360" width="10.42578125" customWidth="1"/>
    <col min="4363" max="4363" width="8.7109375" customWidth="1"/>
    <col min="4609" max="4609" width="9.42578125" customWidth="1"/>
    <col min="4610" max="4610" width="46.85546875" bestFit="1" customWidth="1"/>
    <col min="4611" max="4611" width="11.140625" customWidth="1"/>
    <col min="4612" max="4612" width="12.85546875" customWidth="1"/>
    <col min="4613" max="4613" width="15.28515625" customWidth="1"/>
    <col min="4614" max="4614" width="12.140625" customWidth="1"/>
    <col min="4615" max="4615" width="14.42578125" customWidth="1"/>
    <col min="4616" max="4616" width="10.42578125" customWidth="1"/>
    <col min="4619" max="4619" width="8.7109375" customWidth="1"/>
    <col min="4865" max="4865" width="9.42578125" customWidth="1"/>
    <col min="4866" max="4866" width="46.85546875" bestFit="1" customWidth="1"/>
    <col min="4867" max="4867" width="11.140625" customWidth="1"/>
    <col min="4868" max="4868" width="12.85546875" customWidth="1"/>
    <col min="4869" max="4869" width="15.28515625" customWidth="1"/>
    <col min="4870" max="4870" width="12.140625" customWidth="1"/>
    <col min="4871" max="4871" width="14.42578125" customWidth="1"/>
    <col min="4872" max="4872" width="10.42578125" customWidth="1"/>
    <col min="4875" max="4875" width="8.7109375" customWidth="1"/>
    <col min="5121" max="5121" width="9.42578125" customWidth="1"/>
    <col min="5122" max="5122" width="46.85546875" bestFit="1" customWidth="1"/>
    <col min="5123" max="5123" width="11.140625" customWidth="1"/>
    <col min="5124" max="5124" width="12.85546875" customWidth="1"/>
    <col min="5125" max="5125" width="15.28515625" customWidth="1"/>
    <col min="5126" max="5126" width="12.140625" customWidth="1"/>
    <col min="5127" max="5127" width="14.42578125" customWidth="1"/>
    <col min="5128" max="5128" width="10.42578125" customWidth="1"/>
    <col min="5131" max="5131" width="8.7109375" customWidth="1"/>
    <col min="5377" max="5377" width="9.42578125" customWidth="1"/>
    <col min="5378" max="5378" width="46.85546875" bestFit="1" customWidth="1"/>
    <col min="5379" max="5379" width="11.140625" customWidth="1"/>
    <col min="5380" max="5380" width="12.85546875" customWidth="1"/>
    <col min="5381" max="5381" width="15.28515625" customWidth="1"/>
    <col min="5382" max="5382" width="12.140625" customWidth="1"/>
    <col min="5383" max="5383" width="14.42578125" customWidth="1"/>
    <col min="5384" max="5384" width="10.42578125" customWidth="1"/>
    <col min="5387" max="5387" width="8.7109375" customWidth="1"/>
    <col min="5633" max="5633" width="9.42578125" customWidth="1"/>
    <col min="5634" max="5634" width="46.85546875" bestFit="1" customWidth="1"/>
    <col min="5635" max="5635" width="11.140625" customWidth="1"/>
    <col min="5636" max="5636" width="12.85546875" customWidth="1"/>
    <col min="5637" max="5637" width="15.28515625" customWidth="1"/>
    <col min="5638" max="5638" width="12.140625" customWidth="1"/>
    <col min="5639" max="5639" width="14.42578125" customWidth="1"/>
    <col min="5640" max="5640" width="10.42578125" customWidth="1"/>
    <col min="5643" max="5643" width="8.7109375" customWidth="1"/>
    <col min="5889" max="5889" width="9.42578125" customWidth="1"/>
    <col min="5890" max="5890" width="46.85546875" bestFit="1" customWidth="1"/>
    <col min="5891" max="5891" width="11.140625" customWidth="1"/>
    <col min="5892" max="5892" width="12.85546875" customWidth="1"/>
    <col min="5893" max="5893" width="15.28515625" customWidth="1"/>
    <col min="5894" max="5894" width="12.140625" customWidth="1"/>
    <col min="5895" max="5895" width="14.42578125" customWidth="1"/>
    <col min="5896" max="5896" width="10.42578125" customWidth="1"/>
    <col min="5899" max="5899" width="8.7109375" customWidth="1"/>
    <col min="6145" max="6145" width="9.42578125" customWidth="1"/>
    <col min="6146" max="6146" width="46.85546875" bestFit="1" customWidth="1"/>
    <col min="6147" max="6147" width="11.140625" customWidth="1"/>
    <col min="6148" max="6148" width="12.85546875" customWidth="1"/>
    <col min="6149" max="6149" width="15.28515625" customWidth="1"/>
    <col min="6150" max="6150" width="12.140625" customWidth="1"/>
    <col min="6151" max="6151" width="14.42578125" customWidth="1"/>
    <col min="6152" max="6152" width="10.42578125" customWidth="1"/>
    <col min="6155" max="6155" width="8.7109375" customWidth="1"/>
    <col min="6401" max="6401" width="9.42578125" customWidth="1"/>
    <col min="6402" max="6402" width="46.85546875" bestFit="1" customWidth="1"/>
    <col min="6403" max="6403" width="11.140625" customWidth="1"/>
    <col min="6404" max="6404" width="12.85546875" customWidth="1"/>
    <col min="6405" max="6405" width="15.28515625" customWidth="1"/>
    <col min="6406" max="6406" width="12.140625" customWidth="1"/>
    <col min="6407" max="6407" width="14.42578125" customWidth="1"/>
    <col min="6408" max="6408" width="10.42578125" customWidth="1"/>
    <col min="6411" max="6411" width="8.7109375" customWidth="1"/>
    <col min="6657" max="6657" width="9.42578125" customWidth="1"/>
    <col min="6658" max="6658" width="46.85546875" bestFit="1" customWidth="1"/>
    <col min="6659" max="6659" width="11.140625" customWidth="1"/>
    <col min="6660" max="6660" width="12.85546875" customWidth="1"/>
    <col min="6661" max="6661" width="15.28515625" customWidth="1"/>
    <col min="6662" max="6662" width="12.140625" customWidth="1"/>
    <col min="6663" max="6663" width="14.42578125" customWidth="1"/>
    <col min="6664" max="6664" width="10.42578125" customWidth="1"/>
    <col min="6667" max="6667" width="8.7109375" customWidth="1"/>
    <col min="6913" max="6913" width="9.42578125" customWidth="1"/>
    <col min="6914" max="6914" width="46.85546875" bestFit="1" customWidth="1"/>
    <col min="6915" max="6915" width="11.140625" customWidth="1"/>
    <col min="6916" max="6916" width="12.85546875" customWidth="1"/>
    <col min="6917" max="6917" width="15.28515625" customWidth="1"/>
    <col min="6918" max="6918" width="12.140625" customWidth="1"/>
    <col min="6919" max="6919" width="14.42578125" customWidth="1"/>
    <col min="6920" max="6920" width="10.42578125" customWidth="1"/>
    <col min="6923" max="6923" width="8.7109375" customWidth="1"/>
    <col min="7169" max="7169" width="9.42578125" customWidth="1"/>
    <col min="7170" max="7170" width="46.85546875" bestFit="1" customWidth="1"/>
    <col min="7171" max="7171" width="11.140625" customWidth="1"/>
    <col min="7172" max="7172" width="12.85546875" customWidth="1"/>
    <col min="7173" max="7173" width="15.28515625" customWidth="1"/>
    <col min="7174" max="7174" width="12.140625" customWidth="1"/>
    <col min="7175" max="7175" width="14.42578125" customWidth="1"/>
    <col min="7176" max="7176" width="10.42578125" customWidth="1"/>
    <col min="7179" max="7179" width="8.7109375" customWidth="1"/>
    <col min="7425" max="7425" width="9.42578125" customWidth="1"/>
    <col min="7426" max="7426" width="46.85546875" bestFit="1" customWidth="1"/>
    <col min="7427" max="7427" width="11.140625" customWidth="1"/>
    <col min="7428" max="7428" width="12.85546875" customWidth="1"/>
    <col min="7429" max="7429" width="15.28515625" customWidth="1"/>
    <col min="7430" max="7430" width="12.140625" customWidth="1"/>
    <col min="7431" max="7431" width="14.42578125" customWidth="1"/>
    <col min="7432" max="7432" width="10.42578125" customWidth="1"/>
    <col min="7435" max="7435" width="8.7109375" customWidth="1"/>
    <col min="7681" max="7681" width="9.42578125" customWidth="1"/>
    <col min="7682" max="7682" width="46.85546875" bestFit="1" customWidth="1"/>
    <col min="7683" max="7683" width="11.140625" customWidth="1"/>
    <col min="7684" max="7684" width="12.85546875" customWidth="1"/>
    <col min="7685" max="7685" width="15.28515625" customWidth="1"/>
    <col min="7686" max="7686" width="12.140625" customWidth="1"/>
    <col min="7687" max="7687" width="14.42578125" customWidth="1"/>
    <col min="7688" max="7688" width="10.42578125" customWidth="1"/>
    <col min="7691" max="7691" width="8.7109375" customWidth="1"/>
    <col min="7937" max="7937" width="9.42578125" customWidth="1"/>
    <col min="7938" max="7938" width="46.85546875" bestFit="1" customWidth="1"/>
    <col min="7939" max="7939" width="11.140625" customWidth="1"/>
    <col min="7940" max="7940" width="12.85546875" customWidth="1"/>
    <col min="7941" max="7941" width="15.28515625" customWidth="1"/>
    <col min="7942" max="7942" width="12.140625" customWidth="1"/>
    <col min="7943" max="7943" width="14.42578125" customWidth="1"/>
    <col min="7944" max="7944" width="10.42578125" customWidth="1"/>
    <col min="7947" max="7947" width="8.7109375" customWidth="1"/>
    <col min="8193" max="8193" width="9.42578125" customWidth="1"/>
    <col min="8194" max="8194" width="46.85546875" bestFit="1" customWidth="1"/>
    <col min="8195" max="8195" width="11.140625" customWidth="1"/>
    <col min="8196" max="8196" width="12.85546875" customWidth="1"/>
    <col min="8197" max="8197" width="15.28515625" customWidth="1"/>
    <col min="8198" max="8198" width="12.140625" customWidth="1"/>
    <col min="8199" max="8199" width="14.42578125" customWidth="1"/>
    <col min="8200" max="8200" width="10.42578125" customWidth="1"/>
    <col min="8203" max="8203" width="8.7109375" customWidth="1"/>
    <col min="8449" max="8449" width="9.42578125" customWidth="1"/>
    <col min="8450" max="8450" width="46.85546875" bestFit="1" customWidth="1"/>
    <col min="8451" max="8451" width="11.140625" customWidth="1"/>
    <col min="8452" max="8452" width="12.85546875" customWidth="1"/>
    <col min="8453" max="8453" width="15.28515625" customWidth="1"/>
    <col min="8454" max="8454" width="12.140625" customWidth="1"/>
    <col min="8455" max="8455" width="14.42578125" customWidth="1"/>
    <col min="8456" max="8456" width="10.42578125" customWidth="1"/>
    <col min="8459" max="8459" width="8.7109375" customWidth="1"/>
    <col min="8705" max="8705" width="9.42578125" customWidth="1"/>
    <col min="8706" max="8706" width="46.85546875" bestFit="1" customWidth="1"/>
    <col min="8707" max="8707" width="11.140625" customWidth="1"/>
    <col min="8708" max="8708" width="12.85546875" customWidth="1"/>
    <col min="8709" max="8709" width="15.28515625" customWidth="1"/>
    <col min="8710" max="8710" width="12.140625" customWidth="1"/>
    <col min="8711" max="8711" width="14.42578125" customWidth="1"/>
    <col min="8712" max="8712" width="10.42578125" customWidth="1"/>
    <col min="8715" max="8715" width="8.7109375" customWidth="1"/>
    <col min="8961" max="8961" width="9.42578125" customWidth="1"/>
    <col min="8962" max="8962" width="46.85546875" bestFit="1" customWidth="1"/>
    <col min="8963" max="8963" width="11.140625" customWidth="1"/>
    <col min="8964" max="8964" width="12.85546875" customWidth="1"/>
    <col min="8965" max="8965" width="15.28515625" customWidth="1"/>
    <col min="8966" max="8966" width="12.140625" customWidth="1"/>
    <col min="8967" max="8967" width="14.42578125" customWidth="1"/>
    <col min="8968" max="8968" width="10.42578125" customWidth="1"/>
    <col min="8971" max="8971" width="8.7109375" customWidth="1"/>
    <col min="9217" max="9217" width="9.42578125" customWidth="1"/>
    <col min="9218" max="9218" width="46.85546875" bestFit="1" customWidth="1"/>
    <col min="9219" max="9219" width="11.140625" customWidth="1"/>
    <col min="9220" max="9220" width="12.85546875" customWidth="1"/>
    <col min="9221" max="9221" width="15.28515625" customWidth="1"/>
    <col min="9222" max="9222" width="12.140625" customWidth="1"/>
    <col min="9223" max="9223" width="14.42578125" customWidth="1"/>
    <col min="9224" max="9224" width="10.42578125" customWidth="1"/>
    <col min="9227" max="9227" width="8.7109375" customWidth="1"/>
    <col min="9473" max="9473" width="9.42578125" customWidth="1"/>
    <col min="9474" max="9474" width="46.85546875" bestFit="1" customWidth="1"/>
    <col min="9475" max="9475" width="11.140625" customWidth="1"/>
    <col min="9476" max="9476" width="12.85546875" customWidth="1"/>
    <col min="9477" max="9477" width="15.28515625" customWidth="1"/>
    <col min="9478" max="9478" width="12.140625" customWidth="1"/>
    <col min="9479" max="9479" width="14.42578125" customWidth="1"/>
    <col min="9480" max="9480" width="10.42578125" customWidth="1"/>
    <col min="9483" max="9483" width="8.7109375" customWidth="1"/>
    <col min="9729" max="9729" width="9.42578125" customWidth="1"/>
    <col min="9730" max="9730" width="46.85546875" bestFit="1" customWidth="1"/>
    <col min="9731" max="9731" width="11.140625" customWidth="1"/>
    <col min="9732" max="9732" width="12.85546875" customWidth="1"/>
    <col min="9733" max="9733" width="15.28515625" customWidth="1"/>
    <col min="9734" max="9734" width="12.140625" customWidth="1"/>
    <col min="9735" max="9735" width="14.42578125" customWidth="1"/>
    <col min="9736" max="9736" width="10.42578125" customWidth="1"/>
    <col min="9739" max="9739" width="8.7109375" customWidth="1"/>
    <col min="9985" max="9985" width="9.42578125" customWidth="1"/>
    <col min="9986" max="9986" width="46.85546875" bestFit="1" customWidth="1"/>
    <col min="9987" max="9987" width="11.140625" customWidth="1"/>
    <col min="9988" max="9988" width="12.85546875" customWidth="1"/>
    <col min="9989" max="9989" width="15.28515625" customWidth="1"/>
    <col min="9990" max="9990" width="12.140625" customWidth="1"/>
    <col min="9991" max="9991" width="14.42578125" customWidth="1"/>
    <col min="9992" max="9992" width="10.42578125" customWidth="1"/>
    <col min="9995" max="9995" width="8.7109375" customWidth="1"/>
    <col min="10241" max="10241" width="9.42578125" customWidth="1"/>
    <col min="10242" max="10242" width="46.85546875" bestFit="1" customWidth="1"/>
    <col min="10243" max="10243" width="11.140625" customWidth="1"/>
    <col min="10244" max="10244" width="12.85546875" customWidth="1"/>
    <col min="10245" max="10245" width="15.28515625" customWidth="1"/>
    <col min="10246" max="10246" width="12.140625" customWidth="1"/>
    <col min="10247" max="10247" width="14.42578125" customWidth="1"/>
    <col min="10248" max="10248" width="10.42578125" customWidth="1"/>
    <col min="10251" max="10251" width="8.7109375" customWidth="1"/>
    <col min="10497" max="10497" width="9.42578125" customWidth="1"/>
    <col min="10498" max="10498" width="46.85546875" bestFit="1" customWidth="1"/>
    <col min="10499" max="10499" width="11.140625" customWidth="1"/>
    <col min="10500" max="10500" width="12.85546875" customWidth="1"/>
    <col min="10501" max="10501" width="15.28515625" customWidth="1"/>
    <col min="10502" max="10502" width="12.140625" customWidth="1"/>
    <col min="10503" max="10503" width="14.42578125" customWidth="1"/>
    <col min="10504" max="10504" width="10.42578125" customWidth="1"/>
    <col min="10507" max="10507" width="8.7109375" customWidth="1"/>
    <col min="10753" max="10753" width="9.42578125" customWidth="1"/>
    <col min="10754" max="10754" width="46.85546875" bestFit="1" customWidth="1"/>
    <col min="10755" max="10755" width="11.140625" customWidth="1"/>
    <col min="10756" max="10756" width="12.85546875" customWidth="1"/>
    <col min="10757" max="10757" width="15.28515625" customWidth="1"/>
    <col min="10758" max="10758" width="12.140625" customWidth="1"/>
    <col min="10759" max="10759" width="14.42578125" customWidth="1"/>
    <col min="10760" max="10760" width="10.42578125" customWidth="1"/>
    <col min="10763" max="10763" width="8.7109375" customWidth="1"/>
    <col min="11009" max="11009" width="9.42578125" customWidth="1"/>
    <col min="11010" max="11010" width="46.85546875" bestFit="1" customWidth="1"/>
    <col min="11011" max="11011" width="11.140625" customWidth="1"/>
    <col min="11012" max="11012" width="12.85546875" customWidth="1"/>
    <col min="11013" max="11013" width="15.28515625" customWidth="1"/>
    <col min="11014" max="11014" width="12.140625" customWidth="1"/>
    <col min="11015" max="11015" width="14.42578125" customWidth="1"/>
    <col min="11016" max="11016" width="10.42578125" customWidth="1"/>
    <col min="11019" max="11019" width="8.7109375" customWidth="1"/>
    <col min="11265" max="11265" width="9.42578125" customWidth="1"/>
    <col min="11266" max="11266" width="46.85546875" bestFit="1" customWidth="1"/>
    <col min="11267" max="11267" width="11.140625" customWidth="1"/>
    <col min="11268" max="11268" width="12.85546875" customWidth="1"/>
    <col min="11269" max="11269" width="15.28515625" customWidth="1"/>
    <col min="11270" max="11270" width="12.140625" customWidth="1"/>
    <col min="11271" max="11271" width="14.42578125" customWidth="1"/>
    <col min="11272" max="11272" width="10.42578125" customWidth="1"/>
    <col min="11275" max="11275" width="8.7109375" customWidth="1"/>
    <col min="11521" max="11521" width="9.42578125" customWidth="1"/>
    <col min="11522" max="11522" width="46.85546875" bestFit="1" customWidth="1"/>
    <col min="11523" max="11523" width="11.140625" customWidth="1"/>
    <col min="11524" max="11524" width="12.85546875" customWidth="1"/>
    <col min="11525" max="11525" width="15.28515625" customWidth="1"/>
    <col min="11526" max="11526" width="12.140625" customWidth="1"/>
    <col min="11527" max="11527" width="14.42578125" customWidth="1"/>
    <col min="11528" max="11528" width="10.42578125" customWidth="1"/>
    <col min="11531" max="11531" width="8.7109375" customWidth="1"/>
    <col min="11777" max="11777" width="9.42578125" customWidth="1"/>
    <col min="11778" max="11778" width="46.85546875" bestFit="1" customWidth="1"/>
    <col min="11779" max="11779" width="11.140625" customWidth="1"/>
    <col min="11780" max="11780" width="12.85546875" customWidth="1"/>
    <col min="11781" max="11781" width="15.28515625" customWidth="1"/>
    <col min="11782" max="11782" width="12.140625" customWidth="1"/>
    <col min="11783" max="11783" width="14.42578125" customWidth="1"/>
    <col min="11784" max="11784" width="10.42578125" customWidth="1"/>
    <col min="11787" max="11787" width="8.7109375" customWidth="1"/>
    <col min="12033" max="12033" width="9.42578125" customWidth="1"/>
    <col min="12034" max="12034" width="46.85546875" bestFit="1" customWidth="1"/>
    <col min="12035" max="12035" width="11.140625" customWidth="1"/>
    <col min="12036" max="12036" width="12.85546875" customWidth="1"/>
    <col min="12037" max="12037" width="15.28515625" customWidth="1"/>
    <col min="12038" max="12038" width="12.140625" customWidth="1"/>
    <col min="12039" max="12039" width="14.42578125" customWidth="1"/>
    <col min="12040" max="12040" width="10.42578125" customWidth="1"/>
    <col min="12043" max="12043" width="8.7109375" customWidth="1"/>
    <col min="12289" max="12289" width="9.42578125" customWidth="1"/>
    <col min="12290" max="12290" width="46.85546875" bestFit="1" customWidth="1"/>
    <col min="12291" max="12291" width="11.140625" customWidth="1"/>
    <col min="12292" max="12292" width="12.85546875" customWidth="1"/>
    <col min="12293" max="12293" width="15.28515625" customWidth="1"/>
    <col min="12294" max="12294" width="12.140625" customWidth="1"/>
    <col min="12295" max="12295" width="14.42578125" customWidth="1"/>
    <col min="12296" max="12296" width="10.42578125" customWidth="1"/>
    <col min="12299" max="12299" width="8.7109375" customWidth="1"/>
    <col min="12545" max="12545" width="9.42578125" customWidth="1"/>
    <col min="12546" max="12546" width="46.85546875" bestFit="1" customWidth="1"/>
    <col min="12547" max="12547" width="11.140625" customWidth="1"/>
    <col min="12548" max="12548" width="12.85546875" customWidth="1"/>
    <col min="12549" max="12549" width="15.28515625" customWidth="1"/>
    <col min="12550" max="12550" width="12.140625" customWidth="1"/>
    <col min="12551" max="12551" width="14.42578125" customWidth="1"/>
    <col min="12552" max="12552" width="10.42578125" customWidth="1"/>
    <col min="12555" max="12555" width="8.7109375" customWidth="1"/>
    <col min="12801" max="12801" width="9.42578125" customWidth="1"/>
    <col min="12802" max="12802" width="46.85546875" bestFit="1" customWidth="1"/>
    <col min="12803" max="12803" width="11.140625" customWidth="1"/>
    <col min="12804" max="12804" width="12.85546875" customWidth="1"/>
    <col min="12805" max="12805" width="15.28515625" customWidth="1"/>
    <col min="12806" max="12806" width="12.140625" customWidth="1"/>
    <col min="12807" max="12807" width="14.42578125" customWidth="1"/>
    <col min="12808" max="12808" width="10.42578125" customWidth="1"/>
    <col min="12811" max="12811" width="8.7109375" customWidth="1"/>
    <col min="13057" max="13057" width="9.42578125" customWidth="1"/>
    <col min="13058" max="13058" width="46.85546875" bestFit="1" customWidth="1"/>
    <col min="13059" max="13059" width="11.140625" customWidth="1"/>
    <col min="13060" max="13060" width="12.85546875" customWidth="1"/>
    <col min="13061" max="13061" width="15.28515625" customWidth="1"/>
    <col min="13062" max="13062" width="12.140625" customWidth="1"/>
    <col min="13063" max="13063" width="14.42578125" customWidth="1"/>
    <col min="13064" max="13064" width="10.42578125" customWidth="1"/>
    <col min="13067" max="13067" width="8.7109375" customWidth="1"/>
    <col min="13313" max="13313" width="9.42578125" customWidth="1"/>
    <col min="13314" max="13314" width="46.85546875" bestFit="1" customWidth="1"/>
    <col min="13315" max="13315" width="11.140625" customWidth="1"/>
    <col min="13316" max="13316" width="12.85546875" customWidth="1"/>
    <col min="13317" max="13317" width="15.28515625" customWidth="1"/>
    <col min="13318" max="13318" width="12.140625" customWidth="1"/>
    <col min="13319" max="13319" width="14.42578125" customWidth="1"/>
    <col min="13320" max="13320" width="10.42578125" customWidth="1"/>
    <col min="13323" max="13323" width="8.7109375" customWidth="1"/>
    <col min="13569" max="13569" width="9.42578125" customWidth="1"/>
    <col min="13570" max="13570" width="46.85546875" bestFit="1" customWidth="1"/>
    <col min="13571" max="13571" width="11.140625" customWidth="1"/>
    <col min="13572" max="13572" width="12.85546875" customWidth="1"/>
    <col min="13573" max="13573" width="15.28515625" customWidth="1"/>
    <col min="13574" max="13574" width="12.140625" customWidth="1"/>
    <col min="13575" max="13575" width="14.42578125" customWidth="1"/>
    <col min="13576" max="13576" width="10.42578125" customWidth="1"/>
    <col min="13579" max="13579" width="8.7109375" customWidth="1"/>
    <col min="13825" max="13825" width="9.42578125" customWidth="1"/>
    <col min="13826" max="13826" width="46.85546875" bestFit="1" customWidth="1"/>
    <col min="13827" max="13827" width="11.140625" customWidth="1"/>
    <col min="13828" max="13828" width="12.85546875" customWidth="1"/>
    <col min="13829" max="13829" width="15.28515625" customWidth="1"/>
    <col min="13830" max="13830" width="12.140625" customWidth="1"/>
    <col min="13831" max="13831" width="14.42578125" customWidth="1"/>
    <col min="13832" max="13832" width="10.42578125" customWidth="1"/>
    <col min="13835" max="13835" width="8.7109375" customWidth="1"/>
    <col min="14081" max="14081" width="9.42578125" customWidth="1"/>
    <col min="14082" max="14082" width="46.85546875" bestFit="1" customWidth="1"/>
    <col min="14083" max="14083" width="11.140625" customWidth="1"/>
    <col min="14084" max="14084" width="12.85546875" customWidth="1"/>
    <col min="14085" max="14085" width="15.28515625" customWidth="1"/>
    <col min="14086" max="14086" width="12.140625" customWidth="1"/>
    <col min="14087" max="14087" width="14.42578125" customWidth="1"/>
    <col min="14088" max="14088" width="10.42578125" customWidth="1"/>
    <col min="14091" max="14091" width="8.7109375" customWidth="1"/>
    <col min="14337" max="14337" width="9.42578125" customWidth="1"/>
    <col min="14338" max="14338" width="46.85546875" bestFit="1" customWidth="1"/>
    <col min="14339" max="14339" width="11.140625" customWidth="1"/>
    <col min="14340" max="14340" width="12.85546875" customWidth="1"/>
    <col min="14341" max="14341" width="15.28515625" customWidth="1"/>
    <col min="14342" max="14342" width="12.140625" customWidth="1"/>
    <col min="14343" max="14343" width="14.42578125" customWidth="1"/>
    <col min="14344" max="14344" width="10.42578125" customWidth="1"/>
    <col min="14347" max="14347" width="8.7109375" customWidth="1"/>
    <col min="14593" max="14593" width="9.42578125" customWidth="1"/>
    <col min="14594" max="14594" width="46.85546875" bestFit="1" customWidth="1"/>
    <col min="14595" max="14595" width="11.140625" customWidth="1"/>
    <col min="14596" max="14596" width="12.85546875" customWidth="1"/>
    <col min="14597" max="14597" width="15.28515625" customWidth="1"/>
    <col min="14598" max="14598" width="12.140625" customWidth="1"/>
    <col min="14599" max="14599" width="14.42578125" customWidth="1"/>
    <col min="14600" max="14600" width="10.42578125" customWidth="1"/>
    <col min="14603" max="14603" width="8.7109375" customWidth="1"/>
    <col min="14849" max="14849" width="9.42578125" customWidth="1"/>
    <col min="14850" max="14850" width="46.85546875" bestFit="1" customWidth="1"/>
    <col min="14851" max="14851" width="11.140625" customWidth="1"/>
    <col min="14852" max="14852" width="12.85546875" customWidth="1"/>
    <col min="14853" max="14853" width="15.28515625" customWidth="1"/>
    <col min="14854" max="14854" width="12.140625" customWidth="1"/>
    <col min="14855" max="14855" width="14.42578125" customWidth="1"/>
    <col min="14856" max="14856" width="10.42578125" customWidth="1"/>
    <col min="14859" max="14859" width="8.7109375" customWidth="1"/>
    <col min="15105" max="15105" width="9.42578125" customWidth="1"/>
    <col min="15106" max="15106" width="46.85546875" bestFit="1" customWidth="1"/>
    <col min="15107" max="15107" width="11.140625" customWidth="1"/>
    <col min="15108" max="15108" width="12.85546875" customWidth="1"/>
    <col min="15109" max="15109" width="15.28515625" customWidth="1"/>
    <col min="15110" max="15110" width="12.140625" customWidth="1"/>
    <col min="15111" max="15111" width="14.42578125" customWidth="1"/>
    <col min="15112" max="15112" width="10.42578125" customWidth="1"/>
    <col min="15115" max="15115" width="8.7109375" customWidth="1"/>
    <col min="15361" max="15361" width="9.42578125" customWidth="1"/>
    <col min="15362" max="15362" width="46.85546875" bestFit="1" customWidth="1"/>
    <col min="15363" max="15363" width="11.140625" customWidth="1"/>
    <col min="15364" max="15364" width="12.85546875" customWidth="1"/>
    <col min="15365" max="15365" width="15.28515625" customWidth="1"/>
    <col min="15366" max="15366" width="12.140625" customWidth="1"/>
    <col min="15367" max="15367" width="14.42578125" customWidth="1"/>
    <col min="15368" max="15368" width="10.42578125" customWidth="1"/>
    <col min="15371" max="15371" width="8.7109375" customWidth="1"/>
    <col min="15617" max="15617" width="9.42578125" customWidth="1"/>
    <col min="15618" max="15618" width="46.85546875" bestFit="1" customWidth="1"/>
    <col min="15619" max="15619" width="11.140625" customWidth="1"/>
    <col min="15620" max="15620" width="12.85546875" customWidth="1"/>
    <col min="15621" max="15621" width="15.28515625" customWidth="1"/>
    <col min="15622" max="15622" width="12.140625" customWidth="1"/>
    <col min="15623" max="15623" width="14.42578125" customWidth="1"/>
    <col min="15624" max="15624" width="10.42578125" customWidth="1"/>
    <col min="15627" max="15627" width="8.7109375" customWidth="1"/>
    <col min="15873" max="15873" width="9.42578125" customWidth="1"/>
    <col min="15874" max="15874" width="46.85546875" bestFit="1" customWidth="1"/>
    <col min="15875" max="15875" width="11.140625" customWidth="1"/>
    <col min="15876" max="15876" width="12.85546875" customWidth="1"/>
    <col min="15877" max="15877" width="15.28515625" customWidth="1"/>
    <col min="15878" max="15878" width="12.140625" customWidth="1"/>
    <col min="15879" max="15879" width="14.42578125" customWidth="1"/>
    <col min="15880" max="15880" width="10.42578125" customWidth="1"/>
    <col min="15883" max="15883" width="8.7109375" customWidth="1"/>
    <col min="16129" max="16129" width="9.42578125" customWidth="1"/>
    <col min="16130" max="16130" width="46.85546875" bestFit="1" customWidth="1"/>
    <col min="16131" max="16131" width="11.140625" customWidth="1"/>
    <col min="16132" max="16132" width="12.85546875" customWidth="1"/>
    <col min="16133" max="16133" width="15.28515625" customWidth="1"/>
    <col min="16134" max="16134" width="12.140625" customWidth="1"/>
    <col min="16135" max="16135" width="14.42578125" customWidth="1"/>
    <col min="16136" max="16136" width="10.42578125" customWidth="1"/>
    <col min="16139" max="16139" width="8.7109375" customWidth="1"/>
  </cols>
  <sheetData>
    <row r="1" spans="1:8" ht="15" x14ac:dyDescent="0.2">
      <c r="A1" s="452" t="s">
        <v>336</v>
      </c>
      <c r="B1" s="452"/>
      <c r="C1" s="452"/>
      <c r="D1" s="452"/>
      <c r="E1" s="452"/>
      <c r="F1" s="452"/>
      <c r="G1" s="452"/>
    </row>
    <row r="2" spans="1:8" ht="15" x14ac:dyDescent="0.2">
      <c r="A2" s="452" t="s">
        <v>404</v>
      </c>
      <c r="B2" s="452"/>
      <c r="C2" s="452"/>
      <c r="D2" s="452"/>
      <c r="E2" s="452"/>
      <c r="F2" s="452"/>
      <c r="G2" s="452"/>
    </row>
    <row r="5" spans="1:8" ht="39" thickBot="1" x14ac:dyDescent="0.25">
      <c r="A5" s="453" t="s">
        <v>405</v>
      </c>
      <c r="B5" s="454"/>
      <c r="C5" s="297" t="s">
        <v>348</v>
      </c>
      <c r="D5" s="298" t="s">
        <v>347</v>
      </c>
      <c r="E5" s="299" t="s">
        <v>337</v>
      </c>
      <c r="F5" s="300" t="s">
        <v>406</v>
      </c>
      <c r="G5" s="301" t="s">
        <v>407</v>
      </c>
    </row>
    <row r="6" spans="1:8" x14ac:dyDescent="0.2">
      <c r="A6" s="286" t="s">
        <v>408</v>
      </c>
      <c r="B6" s="286" t="s">
        <v>338</v>
      </c>
      <c r="C6" s="302">
        <v>4580000</v>
      </c>
      <c r="D6" s="303">
        <v>6.1</v>
      </c>
      <c r="E6" s="302">
        <f>C6*D6</f>
        <v>27938000</v>
      </c>
      <c r="F6" s="302">
        <v>0</v>
      </c>
      <c r="G6" s="302">
        <f>E6-F6</f>
        <v>27938000</v>
      </c>
    </row>
    <row r="7" spans="1:8" x14ac:dyDescent="0.2">
      <c r="A7" s="304"/>
      <c r="B7" s="305"/>
      <c r="C7" s="306"/>
      <c r="D7" s="307"/>
      <c r="E7" s="308"/>
      <c r="F7" s="308"/>
      <c r="G7" s="309"/>
    </row>
    <row r="8" spans="1:8" ht="25.5" x14ac:dyDescent="0.2">
      <c r="A8" s="310" t="s">
        <v>409</v>
      </c>
      <c r="B8" s="311" t="s">
        <v>339</v>
      </c>
      <c r="C8" s="312">
        <v>22300</v>
      </c>
      <c r="D8" s="313">
        <v>124.8</v>
      </c>
      <c r="E8" s="312">
        <f>C8*D8</f>
        <v>2783040</v>
      </c>
      <c r="F8" s="312">
        <v>16867</v>
      </c>
      <c r="G8" s="312">
        <f t="shared" ref="G8:G17" si="0">E8-F8</f>
        <v>2766173</v>
      </c>
    </row>
    <row r="9" spans="1:8" x14ac:dyDescent="0.2">
      <c r="A9" s="314" t="s">
        <v>410</v>
      </c>
      <c r="B9" s="287" t="s">
        <v>340</v>
      </c>
      <c r="C9" s="315">
        <v>0</v>
      </c>
      <c r="D9" s="316">
        <v>0</v>
      </c>
      <c r="E9" s="315">
        <v>6976000</v>
      </c>
      <c r="F9" s="315">
        <v>0</v>
      </c>
      <c r="G9" s="312">
        <f t="shared" si="0"/>
        <v>6976000</v>
      </c>
    </row>
    <row r="10" spans="1:8" ht="25.5" x14ac:dyDescent="0.2">
      <c r="A10" s="310" t="s">
        <v>411</v>
      </c>
      <c r="B10" s="311" t="s">
        <v>341</v>
      </c>
      <c r="C10" s="312">
        <v>0</v>
      </c>
      <c r="D10" s="313">
        <v>0</v>
      </c>
      <c r="E10" s="312">
        <v>595125</v>
      </c>
      <c r="F10" s="312">
        <v>0</v>
      </c>
      <c r="G10" s="312">
        <f t="shared" si="0"/>
        <v>595125</v>
      </c>
    </row>
    <row r="11" spans="1:8" x14ac:dyDescent="0.2">
      <c r="A11" s="310" t="s">
        <v>412</v>
      </c>
      <c r="B11" s="287" t="s">
        <v>342</v>
      </c>
      <c r="C11" s="315">
        <v>0</v>
      </c>
      <c r="D11" s="316">
        <v>0</v>
      </c>
      <c r="E11" s="315">
        <v>3050880</v>
      </c>
      <c r="F11" s="315">
        <v>0</v>
      </c>
      <c r="G11" s="312">
        <f t="shared" si="0"/>
        <v>3050880</v>
      </c>
    </row>
    <row r="12" spans="1:8" x14ac:dyDescent="0.2">
      <c r="A12" s="304"/>
      <c r="B12" s="305"/>
      <c r="C12" s="308"/>
      <c r="D12" s="317"/>
      <c r="E12" s="308"/>
      <c r="F12" s="308"/>
      <c r="G12" s="318"/>
      <c r="H12" s="295"/>
    </row>
    <row r="13" spans="1:8" x14ac:dyDescent="0.2">
      <c r="A13" s="310" t="s">
        <v>413</v>
      </c>
      <c r="B13" s="287" t="s">
        <v>343</v>
      </c>
      <c r="C13" s="315">
        <v>2700</v>
      </c>
      <c r="D13" s="316">
        <v>2049</v>
      </c>
      <c r="E13" s="315">
        <v>6000000</v>
      </c>
      <c r="F13" s="315">
        <v>6000000</v>
      </c>
      <c r="G13" s="312">
        <f t="shared" si="0"/>
        <v>0</v>
      </c>
    </row>
    <row r="14" spans="1:8" x14ac:dyDescent="0.2">
      <c r="A14" s="304"/>
      <c r="B14" s="305"/>
      <c r="C14" s="308"/>
      <c r="D14" s="317"/>
      <c r="E14" s="308"/>
      <c r="F14" s="308"/>
      <c r="G14" s="318"/>
    </row>
    <row r="15" spans="1:8" x14ac:dyDescent="0.2">
      <c r="A15" s="310" t="s">
        <v>414</v>
      </c>
      <c r="B15" s="311" t="s">
        <v>344</v>
      </c>
      <c r="C15" s="312">
        <v>2550</v>
      </c>
      <c r="D15" s="313">
        <v>0</v>
      </c>
      <c r="E15" s="312">
        <v>132600</v>
      </c>
      <c r="F15" s="312">
        <v>132600</v>
      </c>
      <c r="G15" s="312">
        <f t="shared" si="0"/>
        <v>0</v>
      </c>
    </row>
    <row r="16" spans="1:8" x14ac:dyDescent="0.2">
      <c r="A16" s="304"/>
      <c r="B16" s="305"/>
      <c r="C16" s="308"/>
      <c r="D16" s="317"/>
      <c r="E16" s="308"/>
      <c r="F16" s="308"/>
      <c r="G16" s="318"/>
      <c r="H16" s="295"/>
    </row>
    <row r="17" spans="1:8" x14ac:dyDescent="0.2">
      <c r="A17" s="314" t="s">
        <v>415</v>
      </c>
      <c r="B17" s="287" t="s">
        <v>416</v>
      </c>
      <c r="C17" s="315">
        <v>0</v>
      </c>
      <c r="D17" s="316">
        <v>0</v>
      </c>
      <c r="E17" s="315">
        <v>972400</v>
      </c>
      <c r="F17" s="315">
        <v>0</v>
      </c>
      <c r="G17" s="312">
        <f t="shared" si="0"/>
        <v>972400</v>
      </c>
      <c r="H17" s="295"/>
    </row>
    <row r="18" spans="1:8" s="323" customFormat="1" x14ac:dyDescent="0.2">
      <c r="A18" s="277" t="s">
        <v>4</v>
      </c>
      <c r="B18" s="319" t="s">
        <v>417</v>
      </c>
      <c r="C18" s="320"/>
      <c r="D18" s="321"/>
      <c r="E18" s="278">
        <f>SUM(E6:E17)</f>
        <v>48448045</v>
      </c>
      <c r="F18" s="278">
        <f>SUM(F6:F17)</f>
        <v>6149467</v>
      </c>
      <c r="G18" s="278">
        <f>SUM(G6:G17)</f>
        <v>42298578</v>
      </c>
      <c r="H18" s="322"/>
    </row>
    <row r="19" spans="1:8" x14ac:dyDescent="0.2">
      <c r="A19" s="304"/>
      <c r="B19" s="305"/>
      <c r="C19" s="308"/>
      <c r="D19" s="317"/>
      <c r="E19" s="308"/>
      <c r="F19" s="308"/>
      <c r="G19" s="324"/>
      <c r="H19" s="295"/>
    </row>
    <row r="20" spans="1:8" x14ac:dyDescent="0.2">
      <c r="A20" s="314" t="s">
        <v>418</v>
      </c>
      <c r="B20" s="314" t="s">
        <v>419</v>
      </c>
      <c r="C20" s="315">
        <v>4371500</v>
      </c>
      <c r="D20" s="316">
        <v>6.7</v>
      </c>
      <c r="E20" s="315">
        <v>19526033</v>
      </c>
      <c r="F20" s="315">
        <v>0</v>
      </c>
      <c r="G20" s="315">
        <f>E20-F20</f>
        <v>19526033</v>
      </c>
      <c r="H20" s="295"/>
    </row>
    <row r="21" spans="1:8" x14ac:dyDescent="0.2">
      <c r="A21" s="314" t="s">
        <v>420</v>
      </c>
      <c r="B21" s="314" t="s">
        <v>421</v>
      </c>
      <c r="C21" s="315">
        <v>2205000</v>
      </c>
      <c r="D21" s="316">
        <v>2</v>
      </c>
      <c r="E21" s="315">
        <v>2940000</v>
      </c>
      <c r="F21" s="315">
        <v>0</v>
      </c>
      <c r="G21" s="315">
        <f>E21-F21</f>
        <v>2940000</v>
      </c>
      <c r="H21" s="295"/>
    </row>
    <row r="22" spans="1:8" x14ac:dyDescent="0.2">
      <c r="A22" s="314" t="s">
        <v>422</v>
      </c>
      <c r="B22" s="314" t="s">
        <v>423</v>
      </c>
      <c r="C22" s="315">
        <v>4371500</v>
      </c>
      <c r="D22" s="316">
        <v>1</v>
      </c>
      <c r="E22" s="315">
        <v>2914333</v>
      </c>
      <c r="F22" s="315">
        <v>0</v>
      </c>
      <c r="G22" s="315">
        <f>E22-F22</f>
        <v>2914333</v>
      </c>
      <c r="H22" s="295"/>
    </row>
    <row r="23" spans="1:8" s="329" customFormat="1" x14ac:dyDescent="0.2">
      <c r="A23" s="325"/>
      <c r="B23" s="325" t="s">
        <v>424</v>
      </c>
      <c r="C23" s="326"/>
      <c r="D23" s="327"/>
      <c r="E23" s="326">
        <f>SUM(E20:E22)</f>
        <v>25380366</v>
      </c>
      <c r="F23" s="326">
        <f>SUM(F20:F22)</f>
        <v>0</v>
      </c>
      <c r="G23" s="326">
        <f>SUM(G20:G22)</f>
        <v>25380366</v>
      </c>
      <c r="H23" s="328"/>
    </row>
    <row r="24" spans="1:8" s="329" customFormat="1" x14ac:dyDescent="0.2">
      <c r="A24" s="330"/>
      <c r="B24" s="331"/>
      <c r="C24" s="332"/>
      <c r="D24" s="333"/>
      <c r="E24" s="332"/>
      <c r="F24" s="332"/>
      <c r="G24" s="334"/>
      <c r="H24" s="328"/>
    </row>
    <row r="25" spans="1:8" s="323" customFormat="1" x14ac:dyDescent="0.2">
      <c r="A25" s="314" t="s">
        <v>425</v>
      </c>
      <c r="B25" s="314" t="s">
        <v>419</v>
      </c>
      <c r="C25" s="335">
        <v>4371500</v>
      </c>
      <c r="D25" s="336">
        <v>6.2</v>
      </c>
      <c r="E25" s="335">
        <v>9034433</v>
      </c>
      <c r="F25" s="335">
        <v>0</v>
      </c>
      <c r="G25" s="335">
        <f>E25-F25</f>
        <v>9034433</v>
      </c>
      <c r="H25" s="322"/>
    </row>
    <row r="26" spans="1:8" s="323" customFormat="1" x14ac:dyDescent="0.2">
      <c r="A26" s="314" t="s">
        <v>426</v>
      </c>
      <c r="B26" s="314" t="s">
        <v>421</v>
      </c>
      <c r="C26" s="335">
        <v>2205000</v>
      </c>
      <c r="D26" s="336">
        <v>2</v>
      </c>
      <c r="E26" s="335">
        <v>1470000</v>
      </c>
      <c r="F26" s="335">
        <v>0</v>
      </c>
      <c r="G26" s="335">
        <f>E26-F26</f>
        <v>1470000</v>
      </c>
      <c r="H26" s="322"/>
    </row>
    <row r="27" spans="1:8" s="323" customFormat="1" x14ac:dyDescent="0.2">
      <c r="A27" s="314" t="s">
        <v>427</v>
      </c>
      <c r="B27" s="314" t="s">
        <v>423</v>
      </c>
      <c r="C27" s="335">
        <v>4371500</v>
      </c>
      <c r="D27" s="336">
        <v>1</v>
      </c>
      <c r="E27" s="335">
        <v>1457167</v>
      </c>
      <c r="F27" s="335">
        <v>0</v>
      </c>
      <c r="G27" s="335">
        <f>E27-F27</f>
        <v>1457167</v>
      </c>
      <c r="H27" s="322"/>
    </row>
    <row r="28" spans="1:8" s="329" customFormat="1" x14ac:dyDescent="0.2">
      <c r="A28" s="325"/>
      <c r="B28" s="325" t="s">
        <v>428</v>
      </c>
      <c r="C28" s="326"/>
      <c r="D28" s="327"/>
      <c r="E28" s="326">
        <f>SUM(E25:E27)</f>
        <v>11961600</v>
      </c>
      <c r="F28" s="326">
        <f>SUM(F25:F27)</f>
        <v>0</v>
      </c>
      <c r="G28" s="326">
        <f>SUM(G25:G27)</f>
        <v>11961600</v>
      </c>
      <c r="H28" s="328"/>
    </row>
    <row r="29" spans="1:8" s="323" customFormat="1" x14ac:dyDescent="0.2">
      <c r="A29" s="337"/>
      <c r="B29" s="338"/>
      <c r="C29" s="339"/>
      <c r="D29" s="340"/>
      <c r="E29" s="339"/>
      <c r="F29" s="339"/>
      <c r="G29" s="341"/>
      <c r="H29" s="322"/>
    </row>
    <row r="30" spans="1:8" x14ac:dyDescent="0.2">
      <c r="A30" s="314" t="s">
        <v>429</v>
      </c>
      <c r="B30" s="314" t="s">
        <v>430</v>
      </c>
      <c r="C30" s="315">
        <v>97400</v>
      </c>
      <c r="D30" s="316">
        <v>71</v>
      </c>
      <c r="E30" s="315">
        <v>4610267</v>
      </c>
      <c r="F30" s="315">
        <v>0</v>
      </c>
      <c r="G30" s="315">
        <f>E30-F30</f>
        <v>4610267</v>
      </c>
      <c r="H30" s="295"/>
    </row>
    <row r="31" spans="1:8" x14ac:dyDescent="0.2">
      <c r="A31" s="314" t="s">
        <v>431</v>
      </c>
      <c r="B31" s="314" t="s">
        <v>430</v>
      </c>
      <c r="C31" s="315">
        <v>97400</v>
      </c>
      <c r="D31" s="316">
        <v>66</v>
      </c>
      <c r="E31" s="315">
        <v>2142800</v>
      </c>
      <c r="F31" s="315">
        <v>0</v>
      </c>
      <c r="G31" s="315">
        <f>E31-F31</f>
        <v>2142800</v>
      </c>
      <c r="H31" s="295"/>
    </row>
    <row r="32" spans="1:8" s="323" customFormat="1" x14ac:dyDescent="0.2">
      <c r="A32" s="277" t="s">
        <v>209</v>
      </c>
      <c r="B32" s="319" t="s">
        <v>432</v>
      </c>
      <c r="C32" s="320"/>
      <c r="D32" s="321"/>
      <c r="E32" s="278">
        <f>SUM(E30:E31,E28,E23)</f>
        <v>44095033</v>
      </c>
      <c r="F32" s="278">
        <f>SUM(F30:F31,F28,F23)</f>
        <v>0</v>
      </c>
      <c r="G32" s="278">
        <f>SUM(G30:G31,G28,G23)</f>
        <v>44095033</v>
      </c>
      <c r="H32" s="322"/>
    </row>
    <row r="33" spans="1:8" x14ac:dyDescent="0.2">
      <c r="A33" s="304"/>
      <c r="B33" s="305"/>
      <c r="C33" s="308"/>
      <c r="D33" s="317"/>
      <c r="E33" s="308"/>
      <c r="F33" s="308"/>
      <c r="G33" s="324"/>
      <c r="H33" s="295"/>
    </row>
    <row r="34" spans="1:8" ht="25.5" x14ac:dyDescent="0.2">
      <c r="A34" s="310" t="s">
        <v>433</v>
      </c>
      <c r="B34" s="288" t="s">
        <v>345</v>
      </c>
      <c r="C34" s="312">
        <v>8331000</v>
      </c>
      <c r="D34" s="313">
        <v>0</v>
      </c>
      <c r="E34" s="312">
        <f>C34-D34</f>
        <v>8331000</v>
      </c>
      <c r="F34" s="312">
        <v>0</v>
      </c>
      <c r="G34" s="312">
        <f>E34-F34</f>
        <v>8331000</v>
      </c>
    </row>
    <row r="35" spans="1:8" x14ac:dyDescent="0.2">
      <c r="A35" s="304"/>
      <c r="B35" s="305"/>
      <c r="C35" s="308"/>
      <c r="D35" s="317"/>
      <c r="E35" s="308"/>
      <c r="F35" s="308"/>
      <c r="G35" s="318"/>
    </row>
    <row r="36" spans="1:8" x14ac:dyDescent="0.2">
      <c r="A36" s="314" t="s">
        <v>434</v>
      </c>
      <c r="B36" s="314" t="s">
        <v>435</v>
      </c>
      <c r="C36" s="315">
        <v>3400000</v>
      </c>
      <c r="D36" s="316">
        <v>1</v>
      </c>
      <c r="E36" s="315">
        <v>3400000</v>
      </c>
      <c r="F36" s="315">
        <v>0</v>
      </c>
      <c r="G36" s="312">
        <f t="shared" ref="G36:G44" si="1">E36-F36</f>
        <v>3400000</v>
      </c>
    </row>
    <row r="37" spans="1:8" x14ac:dyDescent="0.2">
      <c r="A37" s="314" t="s">
        <v>436</v>
      </c>
      <c r="B37" s="314" t="s">
        <v>389</v>
      </c>
      <c r="C37" s="315">
        <v>55360</v>
      </c>
      <c r="D37" s="316">
        <v>13</v>
      </c>
      <c r="E37" s="315">
        <v>719680</v>
      </c>
      <c r="F37" s="315">
        <v>0</v>
      </c>
      <c r="G37" s="312">
        <f t="shared" si="1"/>
        <v>719680</v>
      </c>
    </row>
    <row r="38" spans="1:8" x14ac:dyDescent="0.2">
      <c r="A38" s="314" t="s">
        <v>437</v>
      </c>
      <c r="B38" s="314" t="s">
        <v>438</v>
      </c>
      <c r="C38" s="315">
        <v>25000</v>
      </c>
      <c r="D38" s="316">
        <v>1</v>
      </c>
      <c r="E38" s="315">
        <v>25000</v>
      </c>
      <c r="F38" s="315">
        <v>0</v>
      </c>
      <c r="G38" s="312">
        <f t="shared" si="1"/>
        <v>25000</v>
      </c>
    </row>
    <row r="39" spans="1:8" x14ac:dyDescent="0.2">
      <c r="A39" s="314" t="s">
        <v>439</v>
      </c>
      <c r="B39" s="314" t="s">
        <v>440</v>
      </c>
      <c r="C39" s="315">
        <v>330000</v>
      </c>
      <c r="D39" s="316">
        <v>6</v>
      </c>
      <c r="E39" s="315">
        <v>1980000</v>
      </c>
      <c r="F39" s="315">
        <v>0</v>
      </c>
      <c r="G39" s="312">
        <f t="shared" si="1"/>
        <v>1980000</v>
      </c>
    </row>
    <row r="40" spans="1:8" x14ac:dyDescent="0.2">
      <c r="A40" s="287"/>
      <c r="B40" s="319" t="s">
        <v>441</v>
      </c>
      <c r="C40" s="320"/>
      <c r="D40" s="321"/>
      <c r="E40" s="278">
        <f>SUM(E36:E39)</f>
        <v>6124680</v>
      </c>
      <c r="F40" s="278">
        <f>SUM(F36:F39)</f>
        <v>0</v>
      </c>
      <c r="G40" s="278">
        <f>SUM(G36:G39)</f>
        <v>6124680</v>
      </c>
    </row>
    <row r="41" spans="1:8" x14ac:dyDescent="0.2">
      <c r="A41" s="304"/>
      <c r="B41" s="342"/>
      <c r="C41" s="320"/>
      <c r="D41" s="343"/>
      <c r="E41" s="320"/>
      <c r="F41" s="320"/>
      <c r="G41" s="344"/>
    </row>
    <row r="42" spans="1:8" x14ac:dyDescent="0.2">
      <c r="A42" s="314" t="s">
        <v>442</v>
      </c>
      <c r="B42" s="314" t="s">
        <v>443</v>
      </c>
      <c r="C42" s="315">
        <v>1900000</v>
      </c>
      <c r="D42" s="316">
        <v>3.52</v>
      </c>
      <c r="E42" s="315">
        <v>6688000</v>
      </c>
      <c r="F42" s="315">
        <v>0</v>
      </c>
      <c r="G42" s="312">
        <f t="shared" si="1"/>
        <v>6688000</v>
      </c>
    </row>
    <row r="43" spans="1:8" x14ac:dyDescent="0.2">
      <c r="A43" s="314" t="s">
        <v>444</v>
      </c>
      <c r="B43" s="314" t="s">
        <v>445</v>
      </c>
      <c r="C43" s="315"/>
      <c r="D43" s="316"/>
      <c r="E43" s="315">
        <v>3543355</v>
      </c>
      <c r="F43" s="315">
        <v>0</v>
      </c>
      <c r="G43" s="312">
        <f t="shared" si="1"/>
        <v>3543355</v>
      </c>
    </row>
    <row r="44" spans="1:8" ht="25.5" x14ac:dyDescent="0.2">
      <c r="A44" s="314" t="s">
        <v>446</v>
      </c>
      <c r="B44" s="345" t="s">
        <v>447</v>
      </c>
      <c r="C44" s="346">
        <v>570</v>
      </c>
      <c r="D44" s="347">
        <v>703</v>
      </c>
      <c r="E44" s="346">
        <v>400710</v>
      </c>
      <c r="F44" s="315">
        <v>0</v>
      </c>
      <c r="G44" s="312">
        <f t="shared" si="1"/>
        <v>400710</v>
      </c>
      <c r="H44" s="295"/>
    </row>
    <row r="45" spans="1:8" x14ac:dyDescent="0.2">
      <c r="A45" s="287"/>
      <c r="B45" s="319" t="s">
        <v>448</v>
      </c>
      <c r="C45" s="320"/>
      <c r="D45" s="321"/>
      <c r="E45" s="278">
        <f>SUM(E42:E44)</f>
        <v>10632065</v>
      </c>
      <c r="F45" s="278">
        <f>SUM(F42:F44)</f>
        <v>0</v>
      </c>
      <c r="G45" s="278">
        <f>SUM(G42:G44)</f>
        <v>10632065</v>
      </c>
    </row>
    <row r="46" spans="1:8" x14ac:dyDescent="0.2">
      <c r="A46" s="304"/>
      <c r="B46" s="305"/>
      <c r="C46" s="308"/>
      <c r="D46" s="317"/>
      <c r="E46" s="308"/>
      <c r="F46" s="308"/>
      <c r="G46" s="318"/>
    </row>
    <row r="47" spans="1:8" x14ac:dyDescent="0.2">
      <c r="A47" s="314" t="s">
        <v>449</v>
      </c>
      <c r="B47" s="314" t="s">
        <v>450</v>
      </c>
      <c r="C47" s="315">
        <v>4419000</v>
      </c>
      <c r="D47" s="316">
        <v>1.3</v>
      </c>
      <c r="E47" s="315">
        <v>5744700</v>
      </c>
      <c r="F47" s="315">
        <v>0</v>
      </c>
      <c r="G47" s="312">
        <f>E47-F47</f>
        <v>5744700</v>
      </c>
    </row>
    <row r="48" spans="1:8" ht="25.5" x14ac:dyDescent="0.2">
      <c r="A48" s="310" t="s">
        <v>451</v>
      </c>
      <c r="B48" s="348" t="s">
        <v>452</v>
      </c>
      <c r="C48" s="312">
        <v>2993000</v>
      </c>
      <c r="D48" s="313">
        <v>3.4</v>
      </c>
      <c r="E48" s="312">
        <v>10176200</v>
      </c>
      <c r="F48" s="312">
        <v>0</v>
      </c>
      <c r="G48" s="312">
        <f>E48-F48</f>
        <v>10176200</v>
      </c>
    </row>
    <row r="49" spans="1:8" x14ac:dyDescent="0.2">
      <c r="A49" s="310" t="s">
        <v>453</v>
      </c>
      <c r="B49" s="349" t="s">
        <v>454</v>
      </c>
      <c r="C49" s="312"/>
      <c r="D49" s="350"/>
      <c r="E49" s="312">
        <v>2137000</v>
      </c>
      <c r="F49" s="312">
        <v>0</v>
      </c>
      <c r="G49" s="312">
        <f>E49-F49</f>
        <v>2137000</v>
      </c>
    </row>
    <row r="50" spans="1:8" x14ac:dyDescent="0.2">
      <c r="A50" s="310"/>
      <c r="B50" s="351" t="s">
        <v>455</v>
      </c>
      <c r="C50" s="352"/>
      <c r="D50" s="353"/>
      <c r="E50" s="354">
        <f>SUM(E47:E49)</f>
        <v>18057900</v>
      </c>
      <c r="F50" s="354">
        <f>SUM(F47:F49)</f>
        <v>0</v>
      </c>
      <c r="G50" s="354">
        <f>SUM(G47:G49)</f>
        <v>18057900</v>
      </c>
    </row>
    <row r="51" spans="1:8" s="323" customFormat="1" x14ac:dyDescent="0.2">
      <c r="A51" s="277" t="s">
        <v>384</v>
      </c>
      <c r="B51" s="277" t="s">
        <v>456</v>
      </c>
      <c r="C51" s="278"/>
      <c r="D51" s="355"/>
      <c r="E51" s="278">
        <f>SUM(E50,E45,E40,E34)</f>
        <v>43145645</v>
      </c>
      <c r="F51" s="278">
        <f>SUM(F50,F45,F40,F34)</f>
        <v>0</v>
      </c>
      <c r="G51" s="278">
        <f>SUM(G50,G45,G40,G34)</f>
        <v>43145645</v>
      </c>
      <c r="H51" s="322"/>
    </row>
    <row r="52" spans="1:8" x14ac:dyDescent="0.2">
      <c r="A52" s="304"/>
      <c r="B52" s="305"/>
      <c r="C52" s="308"/>
      <c r="D52" s="317"/>
      <c r="E52" s="308"/>
      <c r="F52" s="308"/>
      <c r="G52" s="318"/>
    </row>
    <row r="53" spans="1:8" ht="25.5" x14ac:dyDescent="0.2">
      <c r="A53" s="310" t="s">
        <v>457</v>
      </c>
      <c r="B53" s="311" t="s">
        <v>346</v>
      </c>
      <c r="C53" s="312">
        <v>1210</v>
      </c>
      <c r="D53" s="313">
        <v>2049</v>
      </c>
      <c r="E53" s="312">
        <f>C53*D53</f>
        <v>2479290</v>
      </c>
      <c r="F53" s="312">
        <v>0</v>
      </c>
      <c r="G53" s="312">
        <f>E53-F53</f>
        <v>2479290</v>
      </c>
      <c r="H53" s="295"/>
    </row>
    <row r="54" spans="1:8" s="323" customFormat="1" x14ac:dyDescent="0.2">
      <c r="A54" s="277" t="s">
        <v>398</v>
      </c>
      <c r="B54" s="319" t="s">
        <v>458</v>
      </c>
      <c r="C54" s="320"/>
      <c r="D54" s="321"/>
      <c r="E54" s="278">
        <f>SUM(E53)</f>
        <v>2479290</v>
      </c>
      <c r="F54" s="278">
        <f>SUM(F53)</f>
        <v>0</v>
      </c>
      <c r="G54" s="278">
        <f>SUM(G53)</f>
        <v>2479290</v>
      </c>
      <c r="H54" s="322"/>
    </row>
    <row r="55" spans="1:8" x14ac:dyDescent="0.2">
      <c r="A55" s="304"/>
      <c r="B55" s="305"/>
      <c r="C55" s="308"/>
      <c r="D55" s="317"/>
      <c r="E55" s="308"/>
      <c r="F55" s="308"/>
      <c r="G55" s="324"/>
    </row>
    <row r="56" spans="1:8" x14ac:dyDescent="0.2">
      <c r="A56" s="287"/>
      <c r="B56" s="319" t="s">
        <v>459</v>
      </c>
      <c r="C56" s="320"/>
      <c r="D56" s="321"/>
      <c r="E56" s="278">
        <f>SUM(E54,E51,E32,E18)</f>
        <v>138168013</v>
      </c>
      <c r="F56" s="278">
        <f>SUM(F54,F51,F32,F18)</f>
        <v>6149467</v>
      </c>
      <c r="G56" s="278">
        <f>SUM(G54,G51,G32,G18)</f>
        <v>132018546</v>
      </c>
      <c r="H56" s="295"/>
    </row>
  </sheetData>
  <mergeCells count="3">
    <mergeCell ref="A1:G1"/>
    <mergeCell ref="A2:G2"/>
    <mergeCell ref="A5:B5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landscape" useFirstPageNumber="1" verticalDpi="300" r:id="rId1"/>
  <headerFooter alignWithMargins="0">
    <oddHeader xml:space="preserve">&amp;C15. melléklet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C52" sqref="C52"/>
    </sheetView>
  </sheetViews>
  <sheetFormatPr defaultRowHeight="12.75" x14ac:dyDescent="0.2"/>
  <sheetData/>
  <pageMargins left="0.6692913385826772" right="0.35433070866141736" top="0.9055118110236221" bottom="0.27559055118110237" header="0.55118110236220474" footer="0.51181102362204722"/>
  <pageSetup paperSize="9" orientation="portrait" useFirstPageNumber="1" r:id="rId1"/>
  <headerFooter alignWithMargins="0">
    <oddHeader xml:space="preserve">&amp;C1. melléklet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52" sqref="C52"/>
    </sheetView>
  </sheetViews>
  <sheetFormatPr defaultRowHeight="12.75" x14ac:dyDescent="0.2"/>
  <sheetData/>
  <pageMargins left="0.6692913385826772" right="0.35433070866141736" top="0.9055118110236221" bottom="0.27559055118110237" header="0.55118110236220474" footer="0.51181102362204722"/>
  <pageSetup paperSize="9" orientation="portrait" useFirstPageNumber="1" r:id="rId1"/>
  <headerFooter alignWithMargins="0">
    <oddHeader xml:space="preserve">&amp;C1.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9"/>
  <sheetViews>
    <sheetView workbookViewId="0">
      <selection activeCell="F198" sqref="A1:F198"/>
    </sheetView>
  </sheetViews>
  <sheetFormatPr defaultRowHeight="12.75" x14ac:dyDescent="0.2"/>
  <cols>
    <col min="1" max="1" width="3" style="70" customWidth="1"/>
    <col min="2" max="2" width="3.85546875" style="70" customWidth="1"/>
    <col min="3" max="3" width="3.140625" style="70" customWidth="1"/>
    <col min="4" max="4" width="3.5703125" style="70" customWidth="1"/>
    <col min="5" max="5" width="56.28515625" style="5" customWidth="1"/>
    <col min="6" max="6" width="12.85546875" style="201" customWidth="1"/>
    <col min="7" max="7" width="9.140625" style="5"/>
    <col min="8" max="8" width="12.7109375" style="5" customWidth="1"/>
    <col min="9" max="9" width="12.28515625" style="5" bestFit="1" customWidth="1"/>
    <col min="10" max="16384" width="9.140625" style="5"/>
  </cols>
  <sheetData>
    <row r="1" spans="1:7" ht="22.5" customHeight="1" x14ac:dyDescent="0.25">
      <c r="A1" s="386" t="s">
        <v>391</v>
      </c>
      <c r="B1" s="386"/>
      <c r="C1" s="386"/>
      <c r="D1" s="386"/>
      <c r="E1" s="386"/>
      <c r="F1" s="386"/>
      <c r="G1" s="68"/>
    </row>
    <row r="2" spans="1:7" ht="18.75" customHeight="1" x14ac:dyDescent="0.25">
      <c r="A2" s="69"/>
    </row>
    <row r="3" spans="1:7" ht="13.5" customHeight="1" x14ac:dyDescent="0.2">
      <c r="A3" s="387" t="s">
        <v>1</v>
      </c>
      <c r="B3" s="387"/>
      <c r="C3" s="387"/>
      <c r="D3" s="387"/>
      <c r="E3" s="387"/>
      <c r="F3" s="388" t="s">
        <v>392</v>
      </c>
    </row>
    <row r="4" spans="1:7" ht="13.5" customHeight="1" x14ac:dyDescent="0.2">
      <c r="A4" s="275"/>
      <c r="B4" s="387" t="s">
        <v>3</v>
      </c>
      <c r="C4" s="387"/>
      <c r="D4" s="387"/>
      <c r="E4" s="387"/>
      <c r="F4" s="389"/>
    </row>
    <row r="5" spans="1:7" ht="13.5" customHeight="1" x14ac:dyDescent="0.2">
      <c r="A5" s="275"/>
      <c r="B5" s="275"/>
      <c r="C5" s="387" t="s">
        <v>129</v>
      </c>
      <c r="D5" s="387"/>
      <c r="E5" s="387"/>
      <c r="F5" s="389"/>
    </row>
    <row r="6" spans="1:7" ht="13.5" customHeight="1" x14ac:dyDescent="0.2">
      <c r="A6" s="275"/>
      <c r="B6" s="275"/>
      <c r="C6" s="275"/>
      <c r="D6" s="391" t="s">
        <v>130</v>
      </c>
      <c r="E6" s="392"/>
      <c r="F6" s="390"/>
    </row>
    <row r="7" spans="1:7" ht="13.5" customHeight="1" x14ac:dyDescent="0.2">
      <c r="A7" s="275"/>
      <c r="B7" s="275"/>
      <c r="C7" s="275"/>
      <c r="D7" s="275"/>
      <c r="E7" s="276"/>
      <c r="F7" s="202"/>
    </row>
    <row r="8" spans="1:7" ht="18" customHeight="1" x14ac:dyDescent="0.25">
      <c r="A8" s="47" t="s">
        <v>33</v>
      </c>
      <c r="B8" s="273"/>
      <c r="C8" s="273"/>
      <c r="D8" s="273"/>
      <c r="E8" s="49" t="s">
        <v>90</v>
      </c>
      <c r="F8" s="203"/>
    </row>
    <row r="9" spans="1:7" s="71" customFormat="1" ht="14.25" customHeight="1" x14ac:dyDescent="0.2">
      <c r="A9" s="47"/>
      <c r="B9" s="47" t="s">
        <v>5</v>
      </c>
      <c r="C9" s="47"/>
      <c r="D9" s="47"/>
      <c r="E9" s="378" t="s">
        <v>217</v>
      </c>
      <c r="F9" s="378"/>
    </row>
    <row r="10" spans="1:7" s="26" customFormat="1" ht="14.25" customHeight="1" x14ac:dyDescent="0.2">
      <c r="A10" s="53"/>
      <c r="B10" s="53"/>
      <c r="C10" s="53"/>
      <c r="D10" s="53" t="s">
        <v>8</v>
      </c>
      <c r="E10" s="45" t="s">
        <v>112</v>
      </c>
      <c r="F10" s="84">
        <v>77690000</v>
      </c>
    </row>
    <row r="11" spans="1:7" s="26" customFormat="1" ht="14.25" customHeight="1" x14ac:dyDescent="0.2">
      <c r="A11" s="53"/>
      <c r="B11" s="53"/>
      <c r="C11" s="53"/>
      <c r="D11" s="53" t="s">
        <v>9</v>
      </c>
      <c r="E11" s="45" t="s">
        <v>114</v>
      </c>
      <c r="F11" s="84">
        <v>610000</v>
      </c>
    </row>
    <row r="12" spans="1:7" ht="14.25" customHeight="1" x14ac:dyDescent="0.2">
      <c r="A12" s="274"/>
      <c r="B12" s="273"/>
      <c r="C12" s="273"/>
      <c r="D12" s="273" t="s">
        <v>10</v>
      </c>
      <c r="E12" s="28" t="s">
        <v>119</v>
      </c>
      <c r="F12" s="203">
        <v>500000</v>
      </c>
    </row>
    <row r="13" spans="1:7" s="72" customFormat="1" ht="14.25" customHeight="1" x14ac:dyDescent="0.25">
      <c r="A13" s="48"/>
      <c r="B13" s="48"/>
      <c r="C13" s="48" t="s">
        <v>5</v>
      </c>
      <c r="D13" s="48"/>
      <c r="E13" s="49" t="s">
        <v>120</v>
      </c>
      <c r="F13" s="204">
        <f>SUM(F10:F12)</f>
        <v>78800000</v>
      </c>
    </row>
    <row r="14" spans="1:7" s="72" customFormat="1" ht="14.25" customHeight="1" x14ac:dyDescent="0.25">
      <c r="A14" s="48"/>
      <c r="B14" s="48"/>
      <c r="C14" s="273"/>
      <c r="D14" s="273" t="s">
        <v>6</v>
      </c>
      <c r="E14" s="28" t="s">
        <v>126</v>
      </c>
      <c r="F14" s="203">
        <v>5160000</v>
      </c>
    </row>
    <row r="15" spans="1:7" s="72" customFormat="1" ht="14.25" customHeight="1" x14ac:dyDescent="0.25">
      <c r="A15" s="48"/>
      <c r="B15" s="48"/>
      <c r="C15" s="48" t="s">
        <v>6</v>
      </c>
      <c r="D15" s="48"/>
      <c r="E15" s="49" t="s">
        <v>122</v>
      </c>
      <c r="F15" s="204">
        <f>SUM(F14)</f>
        <v>5160000</v>
      </c>
    </row>
    <row r="16" spans="1:7" ht="14.25" customHeight="1" x14ac:dyDescent="0.2">
      <c r="A16" s="274"/>
      <c r="B16" s="273"/>
      <c r="C16" s="50"/>
      <c r="D16" s="273"/>
      <c r="E16" s="51" t="s">
        <v>31</v>
      </c>
      <c r="F16" s="205">
        <f>SUM(F15,F13)</f>
        <v>83960000</v>
      </c>
    </row>
    <row r="17" spans="1:6" ht="14.25" customHeight="1" x14ac:dyDescent="0.2">
      <c r="A17" s="379"/>
      <c r="B17" s="379"/>
      <c r="C17" s="379"/>
      <c r="D17" s="379"/>
      <c r="E17" s="379"/>
      <c r="F17" s="379"/>
    </row>
    <row r="18" spans="1:6" s="71" customFormat="1" ht="14.25" customHeight="1" x14ac:dyDescent="0.2">
      <c r="A18" s="47"/>
      <c r="B18" s="47" t="s">
        <v>6</v>
      </c>
      <c r="C18" s="47"/>
      <c r="D18" s="47"/>
      <c r="E18" s="378" t="s">
        <v>218</v>
      </c>
      <c r="F18" s="378"/>
    </row>
    <row r="19" spans="1:6" ht="14.25" customHeight="1" x14ac:dyDescent="0.2">
      <c r="A19" s="274"/>
      <c r="B19" s="273"/>
      <c r="C19" s="273"/>
      <c r="D19" s="273" t="s">
        <v>10</v>
      </c>
      <c r="E19" s="28" t="s">
        <v>119</v>
      </c>
      <c r="F19" s="203">
        <v>350000</v>
      </c>
    </row>
    <row r="20" spans="1:6" s="72" customFormat="1" ht="14.25" customHeight="1" x14ac:dyDescent="0.25">
      <c r="A20" s="48"/>
      <c r="B20" s="48"/>
      <c r="C20" s="48" t="s">
        <v>5</v>
      </c>
      <c r="D20" s="48"/>
      <c r="E20" s="49" t="s">
        <v>120</v>
      </c>
      <c r="F20" s="204">
        <f>SUM(F19:F19)</f>
        <v>350000</v>
      </c>
    </row>
    <row r="21" spans="1:6" s="10" customFormat="1" ht="14.25" customHeight="1" x14ac:dyDescent="0.2">
      <c r="A21" s="274"/>
      <c r="B21" s="274"/>
      <c r="C21" s="52"/>
      <c r="D21" s="274"/>
      <c r="E21" s="51" t="s">
        <v>31</v>
      </c>
      <c r="F21" s="205">
        <f>SUM(F20)</f>
        <v>350000</v>
      </c>
    </row>
    <row r="22" spans="1:6" ht="14.25" customHeight="1" x14ac:dyDescent="0.2">
      <c r="A22" s="380"/>
      <c r="B22" s="380"/>
      <c r="C22" s="380"/>
      <c r="D22" s="380"/>
      <c r="E22" s="380"/>
      <c r="F22" s="380"/>
    </row>
    <row r="23" spans="1:6" s="71" customFormat="1" ht="14.25" customHeight="1" x14ac:dyDescent="0.2">
      <c r="A23" s="47"/>
      <c r="B23" s="47" t="s">
        <v>8</v>
      </c>
      <c r="C23" s="47"/>
      <c r="D23" s="47"/>
      <c r="E23" s="378" t="s">
        <v>219</v>
      </c>
      <c r="F23" s="378"/>
    </row>
    <row r="24" spans="1:6" s="71" customFormat="1" ht="14.25" customHeight="1" x14ac:dyDescent="0.2">
      <c r="A24" s="47"/>
      <c r="B24" s="47"/>
      <c r="C24" s="47"/>
      <c r="D24" s="273" t="s">
        <v>6</v>
      </c>
      <c r="E24" s="45" t="s">
        <v>113</v>
      </c>
      <c r="F24" s="84"/>
    </row>
    <row r="25" spans="1:6" ht="14.25" customHeight="1" x14ac:dyDescent="0.2">
      <c r="A25" s="274"/>
      <c r="B25" s="273"/>
      <c r="C25" s="273"/>
      <c r="D25" s="273" t="s">
        <v>10</v>
      </c>
      <c r="E25" s="28" t="s">
        <v>119</v>
      </c>
      <c r="F25" s="203">
        <v>97761303</v>
      </c>
    </row>
    <row r="26" spans="1:6" s="72" customFormat="1" ht="14.25" customHeight="1" x14ac:dyDescent="0.25">
      <c r="A26" s="48"/>
      <c r="B26" s="48"/>
      <c r="C26" s="48" t="s">
        <v>5</v>
      </c>
      <c r="D26" s="48"/>
      <c r="E26" s="49" t="s">
        <v>120</v>
      </c>
      <c r="F26" s="204">
        <f>SUM(F24:F25)</f>
        <v>97761303</v>
      </c>
    </row>
    <row r="27" spans="1:6" s="72" customFormat="1" ht="14.25" customHeight="1" x14ac:dyDescent="0.25">
      <c r="A27" s="48"/>
      <c r="B27" s="48"/>
      <c r="C27" s="48"/>
      <c r="D27" s="273" t="s">
        <v>5</v>
      </c>
      <c r="E27" s="28" t="s">
        <v>125</v>
      </c>
      <c r="F27" s="203"/>
    </row>
    <row r="28" spans="1:6" s="72" customFormat="1" ht="14.25" customHeight="1" x14ac:dyDescent="0.25">
      <c r="A28" s="48"/>
      <c r="B28" s="48"/>
      <c r="C28" s="48"/>
      <c r="D28" s="273" t="s">
        <v>8</v>
      </c>
      <c r="E28" s="28" t="s">
        <v>122</v>
      </c>
      <c r="F28" s="203">
        <v>19205000</v>
      </c>
    </row>
    <row r="29" spans="1:6" s="72" customFormat="1" ht="14.25" customHeight="1" x14ac:dyDescent="0.25">
      <c r="A29" s="48"/>
      <c r="B29" s="48"/>
      <c r="C29" s="48"/>
      <c r="D29" s="53" t="s">
        <v>9</v>
      </c>
      <c r="E29" s="45" t="s">
        <v>124</v>
      </c>
      <c r="F29" s="203">
        <v>34340829</v>
      </c>
    </row>
    <row r="30" spans="1:6" s="72" customFormat="1" ht="14.25" customHeight="1" x14ac:dyDescent="0.25">
      <c r="A30" s="48"/>
      <c r="B30" s="48"/>
      <c r="C30" s="48" t="s">
        <v>6</v>
      </c>
      <c r="D30" s="48"/>
      <c r="E30" s="49" t="s">
        <v>122</v>
      </c>
      <c r="F30" s="204">
        <f>SUM(F28:F29)</f>
        <v>53545829</v>
      </c>
    </row>
    <row r="31" spans="1:6" s="10" customFormat="1" ht="14.25" customHeight="1" x14ac:dyDescent="0.2">
      <c r="A31" s="274"/>
      <c r="B31" s="274"/>
      <c r="C31" s="52"/>
      <c r="D31" s="274"/>
      <c r="E31" s="51" t="s">
        <v>31</v>
      </c>
      <c r="F31" s="205">
        <f>SUM(F30,F26)</f>
        <v>151307132</v>
      </c>
    </row>
    <row r="32" spans="1:6" ht="14.25" customHeight="1" x14ac:dyDescent="0.2">
      <c r="A32" s="380"/>
      <c r="B32" s="380"/>
      <c r="C32" s="380"/>
      <c r="D32" s="380"/>
      <c r="E32" s="380"/>
      <c r="F32" s="380"/>
    </row>
    <row r="33" spans="1:6" s="71" customFormat="1" ht="14.25" customHeight="1" x14ac:dyDescent="0.2">
      <c r="A33" s="47"/>
      <c r="B33" s="47" t="s">
        <v>9</v>
      </c>
      <c r="C33" s="47"/>
      <c r="D33" s="47"/>
      <c r="E33" s="378" t="s">
        <v>220</v>
      </c>
      <c r="F33" s="378"/>
    </row>
    <row r="34" spans="1:6" ht="14.25" customHeight="1" x14ac:dyDescent="0.2">
      <c r="A34" s="274"/>
      <c r="B34" s="273"/>
      <c r="C34" s="273"/>
      <c r="D34" s="273" t="s">
        <v>5</v>
      </c>
      <c r="E34" s="28" t="s">
        <v>111</v>
      </c>
      <c r="F34" s="203">
        <v>132018546</v>
      </c>
    </row>
    <row r="35" spans="1:6" ht="14.25" customHeight="1" x14ac:dyDescent="0.2">
      <c r="A35" s="274"/>
      <c r="B35" s="273"/>
      <c r="C35" s="273"/>
      <c r="D35" s="273" t="s">
        <v>6</v>
      </c>
      <c r="E35" s="45" t="s">
        <v>113</v>
      </c>
      <c r="F35" s="203">
        <v>0</v>
      </c>
    </row>
    <row r="36" spans="1:6" s="72" customFormat="1" ht="14.25" customHeight="1" x14ac:dyDescent="0.25">
      <c r="A36" s="48"/>
      <c r="B36" s="48"/>
      <c r="C36" s="48" t="s">
        <v>5</v>
      </c>
      <c r="D36" s="48"/>
      <c r="E36" s="49" t="s">
        <v>120</v>
      </c>
      <c r="F36" s="204">
        <f>SUM(F34:F35)</f>
        <v>132018546</v>
      </c>
    </row>
    <row r="37" spans="1:6" s="10" customFormat="1" ht="13.5" customHeight="1" x14ac:dyDescent="0.2">
      <c r="A37" s="274"/>
      <c r="B37" s="274"/>
      <c r="C37" s="52"/>
      <c r="D37" s="274"/>
      <c r="E37" s="51" t="s">
        <v>31</v>
      </c>
      <c r="F37" s="205">
        <f>SUM(F36)</f>
        <v>132018546</v>
      </c>
    </row>
    <row r="38" spans="1:6" ht="14.25" customHeight="1" x14ac:dyDescent="0.2">
      <c r="A38" s="380"/>
      <c r="B38" s="380"/>
      <c r="C38" s="380"/>
      <c r="D38" s="380"/>
      <c r="E38" s="380"/>
      <c r="F38" s="380"/>
    </row>
    <row r="39" spans="1:6" s="71" customFormat="1" ht="14.25" customHeight="1" x14ac:dyDescent="0.2">
      <c r="A39" s="47"/>
      <c r="B39" s="47" t="s">
        <v>10</v>
      </c>
      <c r="C39" s="47"/>
      <c r="D39" s="47"/>
      <c r="E39" s="378" t="s">
        <v>221</v>
      </c>
      <c r="F39" s="378"/>
    </row>
    <row r="40" spans="1:6" ht="14.25" customHeight="1" x14ac:dyDescent="0.2">
      <c r="A40" s="274"/>
      <c r="B40" s="273"/>
      <c r="C40" s="273"/>
      <c r="D40" s="273" t="s">
        <v>12</v>
      </c>
      <c r="E40" s="28" t="s">
        <v>131</v>
      </c>
      <c r="F40" s="203">
        <v>0</v>
      </c>
    </row>
    <row r="41" spans="1:6" s="72" customFormat="1" ht="14.25" customHeight="1" x14ac:dyDescent="0.25">
      <c r="A41" s="48"/>
      <c r="B41" s="48"/>
      <c r="C41" s="48" t="s">
        <v>5</v>
      </c>
      <c r="D41" s="48"/>
      <c r="E41" s="49" t="s">
        <v>120</v>
      </c>
      <c r="F41" s="204">
        <f>SUM(F40:F40)</f>
        <v>0</v>
      </c>
    </row>
    <row r="42" spans="1:6" ht="14.25" customHeight="1" x14ac:dyDescent="0.2">
      <c r="A42" s="274"/>
      <c r="B42" s="273"/>
      <c r="C42" s="273"/>
      <c r="D42" s="273" t="s">
        <v>10</v>
      </c>
      <c r="E42" s="28" t="s">
        <v>132</v>
      </c>
      <c r="F42" s="203">
        <v>0</v>
      </c>
    </row>
    <row r="43" spans="1:6" s="72" customFormat="1" ht="14.25" customHeight="1" x14ac:dyDescent="0.25">
      <c r="A43" s="48"/>
      <c r="B43" s="48"/>
      <c r="C43" s="48" t="s">
        <v>6</v>
      </c>
      <c r="D43" s="48"/>
      <c r="E43" s="49" t="s">
        <v>122</v>
      </c>
      <c r="F43" s="204">
        <f>SUM(F42:F42)</f>
        <v>0</v>
      </c>
    </row>
    <row r="44" spans="1:6" s="10" customFormat="1" ht="14.25" customHeight="1" x14ac:dyDescent="0.2">
      <c r="A44" s="274"/>
      <c r="B44" s="274"/>
      <c r="C44" s="52"/>
      <c r="D44" s="274"/>
      <c r="E44" s="51" t="s">
        <v>31</v>
      </c>
      <c r="F44" s="205">
        <f>SUM(F43,F41)</f>
        <v>0</v>
      </c>
    </row>
    <row r="45" spans="1:6" ht="14.25" customHeight="1" x14ac:dyDescent="0.2">
      <c r="A45" s="382"/>
      <c r="B45" s="382"/>
      <c r="C45" s="382"/>
      <c r="D45" s="382"/>
      <c r="E45" s="382"/>
      <c r="F45" s="382"/>
    </row>
    <row r="46" spans="1:6" s="71" customFormat="1" ht="14.25" customHeight="1" x14ac:dyDescent="0.2">
      <c r="A46" s="47"/>
      <c r="B46" s="47" t="s">
        <v>12</v>
      </c>
      <c r="C46" s="47"/>
      <c r="D46" s="47"/>
      <c r="E46" s="378" t="s">
        <v>362</v>
      </c>
      <c r="F46" s="378"/>
    </row>
    <row r="47" spans="1:6" s="71" customFormat="1" ht="14.25" customHeight="1" x14ac:dyDescent="0.2">
      <c r="A47" s="47"/>
      <c r="B47" s="47"/>
      <c r="C47" s="47"/>
      <c r="D47" s="53" t="s">
        <v>6</v>
      </c>
      <c r="E47" s="28" t="s">
        <v>113</v>
      </c>
      <c r="F47" s="84">
        <v>58392025</v>
      </c>
    </row>
    <row r="48" spans="1:6" s="71" customFormat="1" ht="14.25" customHeight="1" x14ac:dyDescent="0.25">
      <c r="A48" s="47"/>
      <c r="B48" s="47"/>
      <c r="C48" s="48" t="s">
        <v>5</v>
      </c>
      <c r="D48" s="48"/>
      <c r="E48" s="49" t="s">
        <v>120</v>
      </c>
      <c r="F48" s="279">
        <f>SUM(F47)</f>
        <v>58392025</v>
      </c>
    </row>
    <row r="49" spans="1:6" ht="14.25" customHeight="1" x14ac:dyDescent="0.2">
      <c r="A49" s="274"/>
      <c r="B49" s="273"/>
      <c r="C49" s="273"/>
      <c r="D49" s="273" t="s">
        <v>5</v>
      </c>
      <c r="E49" s="28" t="s">
        <v>125</v>
      </c>
      <c r="F49" s="203">
        <v>204635111</v>
      </c>
    </row>
    <row r="50" spans="1:6" s="72" customFormat="1" ht="14.25" customHeight="1" x14ac:dyDescent="0.25">
      <c r="A50" s="48"/>
      <c r="B50" s="48"/>
      <c r="C50" s="48" t="s">
        <v>6</v>
      </c>
      <c r="D50" s="48"/>
      <c r="E50" s="49" t="s">
        <v>122</v>
      </c>
      <c r="F50" s="204">
        <f>SUM(F49:F49)</f>
        <v>204635111</v>
      </c>
    </row>
    <row r="51" spans="1:6" s="10" customFormat="1" ht="14.25" customHeight="1" x14ac:dyDescent="0.2">
      <c r="A51" s="274"/>
      <c r="B51" s="274"/>
      <c r="C51" s="52"/>
      <c r="D51" s="274"/>
      <c r="E51" s="51" t="s">
        <v>31</v>
      </c>
      <c r="F51" s="205">
        <f>SUM(F50,F48)</f>
        <v>263027136</v>
      </c>
    </row>
    <row r="52" spans="1:6" ht="14.25" customHeight="1" x14ac:dyDescent="0.2">
      <c r="A52" s="380"/>
      <c r="B52" s="380"/>
      <c r="C52" s="380"/>
      <c r="D52" s="380"/>
      <c r="E52" s="380"/>
      <c r="F52" s="380"/>
    </row>
    <row r="53" spans="1:6" s="71" customFormat="1" ht="14.25" customHeight="1" x14ac:dyDescent="0.2">
      <c r="A53" s="47"/>
      <c r="B53" s="47" t="s">
        <v>17</v>
      </c>
      <c r="C53" s="47"/>
      <c r="D53" s="47"/>
      <c r="E53" s="378" t="s">
        <v>222</v>
      </c>
      <c r="F53" s="378"/>
    </row>
    <row r="54" spans="1:6" ht="14.25" customHeight="1" x14ac:dyDescent="0.2">
      <c r="A54" s="274"/>
      <c r="B54" s="273"/>
      <c r="C54" s="53"/>
      <c r="D54" s="273" t="s">
        <v>10</v>
      </c>
      <c r="E54" s="28" t="s">
        <v>119</v>
      </c>
      <c r="F54" s="203">
        <v>200000</v>
      </c>
    </row>
    <row r="55" spans="1:6" s="72" customFormat="1" ht="14.25" customHeight="1" x14ac:dyDescent="0.25">
      <c r="A55" s="48"/>
      <c r="B55" s="48"/>
      <c r="C55" s="48" t="s">
        <v>5</v>
      </c>
      <c r="D55" s="48"/>
      <c r="E55" s="49" t="s">
        <v>120</v>
      </c>
      <c r="F55" s="204">
        <f>SUM(F54:F54)</f>
        <v>200000</v>
      </c>
    </row>
    <row r="56" spans="1:6" ht="14.25" customHeight="1" x14ac:dyDescent="0.2">
      <c r="A56" s="274"/>
      <c r="B56" s="273"/>
      <c r="C56" s="53"/>
      <c r="D56" s="273" t="s">
        <v>5</v>
      </c>
      <c r="E56" s="28" t="s">
        <v>125</v>
      </c>
      <c r="F56" s="203">
        <v>4823195</v>
      </c>
    </row>
    <row r="57" spans="1:6" s="72" customFormat="1" ht="14.25" customHeight="1" x14ac:dyDescent="0.25">
      <c r="A57" s="48"/>
      <c r="B57" s="48"/>
      <c r="C57" s="48" t="s">
        <v>6</v>
      </c>
      <c r="D57" s="48"/>
      <c r="E57" s="49" t="s">
        <v>122</v>
      </c>
      <c r="F57" s="204">
        <f>SUM(F56:F56)</f>
        <v>4823195</v>
      </c>
    </row>
    <row r="58" spans="1:6" s="10" customFormat="1" ht="14.25" customHeight="1" x14ac:dyDescent="0.2">
      <c r="A58" s="274"/>
      <c r="B58" s="274"/>
      <c r="C58" s="52"/>
      <c r="D58" s="274"/>
      <c r="E58" s="51" t="s">
        <v>31</v>
      </c>
      <c r="F58" s="205">
        <f>SUM(F57,F55)</f>
        <v>5023195</v>
      </c>
    </row>
    <row r="59" spans="1:6" ht="14.25" customHeight="1" x14ac:dyDescent="0.2">
      <c r="A59" s="56"/>
      <c r="B59" s="57"/>
      <c r="C59" s="57"/>
      <c r="D59" s="57"/>
      <c r="E59" s="57"/>
      <c r="F59" s="206"/>
    </row>
    <row r="60" spans="1:6" s="71" customFormat="1" ht="14.25" customHeight="1" x14ac:dyDescent="0.2">
      <c r="A60" s="47"/>
      <c r="B60" s="47" t="s">
        <v>18</v>
      </c>
      <c r="C60" s="47"/>
      <c r="D60" s="47"/>
      <c r="E60" s="378" t="s">
        <v>223</v>
      </c>
      <c r="F60" s="378"/>
    </row>
    <row r="61" spans="1:6" s="71" customFormat="1" ht="14.25" customHeight="1" x14ac:dyDescent="0.2">
      <c r="A61" s="47"/>
      <c r="B61" s="47"/>
      <c r="C61" s="47"/>
      <c r="D61" s="273" t="s">
        <v>6</v>
      </c>
      <c r="E61" s="28" t="s">
        <v>113</v>
      </c>
      <c r="F61" s="84">
        <v>2160000</v>
      </c>
    </row>
    <row r="62" spans="1:6" ht="14.25" customHeight="1" x14ac:dyDescent="0.2">
      <c r="A62" s="274"/>
      <c r="B62" s="273"/>
      <c r="C62" s="53"/>
      <c r="D62" s="273" t="s">
        <v>10</v>
      </c>
      <c r="E62" s="28" t="s">
        <v>119</v>
      </c>
      <c r="F62" s="203">
        <v>500000</v>
      </c>
    </row>
    <row r="63" spans="1:6" s="72" customFormat="1" ht="14.25" customHeight="1" x14ac:dyDescent="0.25">
      <c r="A63" s="48"/>
      <c r="B63" s="48"/>
      <c r="C63" s="48" t="s">
        <v>5</v>
      </c>
      <c r="D63" s="48"/>
      <c r="E63" s="49" t="s">
        <v>120</v>
      </c>
      <c r="F63" s="204">
        <f>SUM(F61:F62)</f>
        <v>2660000</v>
      </c>
    </row>
    <row r="64" spans="1:6" s="10" customFormat="1" ht="14.25" customHeight="1" x14ac:dyDescent="0.2">
      <c r="A64" s="274"/>
      <c r="B64" s="274"/>
      <c r="C64" s="52"/>
      <c r="D64" s="274"/>
      <c r="E64" s="51" t="s">
        <v>31</v>
      </c>
      <c r="F64" s="205">
        <f>SUM(F63,)</f>
        <v>2660000</v>
      </c>
    </row>
    <row r="65" spans="1:6" ht="14.25" customHeight="1" x14ac:dyDescent="0.2">
      <c r="A65" s="56"/>
      <c r="B65" s="57"/>
      <c r="C65" s="57"/>
      <c r="D65" s="57"/>
      <c r="E65" s="57"/>
      <c r="F65" s="206"/>
    </row>
    <row r="66" spans="1:6" s="71" customFormat="1" ht="14.25" customHeight="1" x14ac:dyDescent="0.2">
      <c r="A66" s="47"/>
      <c r="B66" s="47" t="s">
        <v>19</v>
      </c>
      <c r="C66" s="47"/>
      <c r="D66" s="47"/>
      <c r="E66" s="378" t="s">
        <v>224</v>
      </c>
      <c r="F66" s="378"/>
    </row>
    <row r="67" spans="1:6" ht="14.25" customHeight="1" x14ac:dyDescent="0.2">
      <c r="A67" s="274"/>
      <c r="B67" s="273"/>
      <c r="C67" s="273"/>
      <c r="D67" s="273" t="s">
        <v>6</v>
      </c>
      <c r="E67" s="28" t="s">
        <v>113</v>
      </c>
      <c r="F67" s="203">
        <v>3300000</v>
      </c>
    </row>
    <row r="68" spans="1:6" s="72" customFormat="1" ht="14.25" customHeight="1" x14ac:dyDescent="0.25">
      <c r="A68" s="48"/>
      <c r="B68" s="48"/>
      <c r="C68" s="48" t="s">
        <v>5</v>
      </c>
      <c r="D68" s="48"/>
      <c r="E68" s="49" t="s">
        <v>120</v>
      </c>
      <c r="F68" s="204">
        <f>SUM(F67:F67)</f>
        <v>3300000</v>
      </c>
    </row>
    <row r="69" spans="1:6" s="10" customFormat="1" ht="14.25" customHeight="1" x14ac:dyDescent="0.2">
      <c r="A69" s="274"/>
      <c r="B69" s="274"/>
      <c r="C69" s="52"/>
      <c r="D69" s="274"/>
      <c r="E69" s="51" t="s">
        <v>31</v>
      </c>
      <c r="F69" s="205">
        <f>SUM(F68)</f>
        <v>3300000</v>
      </c>
    </row>
    <row r="70" spans="1:6" ht="14.25" customHeight="1" x14ac:dyDescent="0.2">
      <c r="A70" s="380"/>
      <c r="B70" s="380"/>
      <c r="C70" s="380"/>
      <c r="D70" s="380"/>
      <c r="E70" s="380"/>
      <c r="F70" s="380"/>
    </row>
    <row r="71" spans="1:6" s="71" customFormat="1" ht="14.25" customHeight="1" x14ac:dyDescent="0.2">
      <c r="A71" s="47"/>
      <c r="B71" s="47" t="s">
        <v>21</v>
      </c>
      <c r="C71" s="47"/>
      <c r="D71" s="47"/>
      <c r="E71" s="378" t="s">
        <v>133</v>
      </c>
      <c r="F71" s="378"/>
    </row>
    <row r="72" spans="1:6" s="71" customFormat="1" ht="14.25" customHeight="1" x14ac:dyDescent="0.2">
      <c r="A72" s="47"/>
      <c r="B72" s="47"/>
      <c r="C72" s="47"/>
      <c r="D72" s="273" t="s">
        <v>10</v>
      </c>
      <c r="E72" s="28" t="s">
        <v>119</v>
      </c>
      <c r="F72" s="84">
        <v>100000</v>
      </c>
    </row>
    <row r="73" spans="1:6" ht="14.25" customHeight="1" x14ac:dyDescent="0.2">
      <c r="A73" s="274"/>
      <c r="B73" s="273"/>
      <c r="C73" s="273"/>
      <c r="D73" s="273" t="s">
        <v>11</v>
      </c>
      <c r="E73" s="28" t="s">
        <v>123</v>
      </c>
      <c r="F73" s="203">
        <v>450000</v>
      </c>
    </row>
    <row r="74" spans="1:6" s="72" customFormat="1" ht="14.25" customHeight="1" x14ac:dyDescent="0.25">
      <c r="A74" s="48"/>
      <c r="B74" s="48"/>
      <c r="C74" s="48" t="s">
        <v>5</v>
      </c>
      <c r="D74" s="48"/>
      <c r="E74" s="49" t="s">
        <v>120</v>
      </c>
      <c r="F74" s="204">
        <f>SUM(F72:F73)</f>
        <v>550000</v>
      </c>
    </row>
    <row r="75" spans="1:6" s="10" customFormat="1" ht="14.25" customHeight="1" x14ac:dyDescent="0.2">
      <c r="A75" s="274"/>
      <c r="B75" s="274"/>
      <c r="C75" s="52"/>
      <c r="D75" s="274"/>
      <c r="E75" s="51" t="s">
        <v>31</v>
      </c>
      <c r="F75" s="205">
        <f>SUM(F74)</f>
        <v>550000</v>
      </c>
    </row>
    <row r="76" spans="1:6" ht="14.25" customHeight="1" x14ac:dyDescent="0.2">
      <c r="A76" s="56"/>
      <c r="B76" s="57"/>
      <c r="C76" s="57"/>
      <c r="D76" s="57"/>
      <c r="E76" s="57"/>
      <c r="F76" s="155"/>
    </row>
    <row r="77" spans="1:6" s="71" customFormat="1" ht="14.25" customHeight="1" x14ac:dyDescent="0.2">
      <c r="A77" s="47"/>
      <c r="B77" s="47" t="s">
        <v>22</v>
      </c>
      <c r="C77" s="47"/>
      <c r="D77" s="47"/>
      <c r="E77" s="378" t="s">
        <v>225</v>
      </c>
      <c r="F77" s="378"/>
    </row>
    <row r="78" spans="1:6" ht="14.25" customHeight="1" x14ac:dyDescent="0.2">
      <c r="A78" s="274"/>
      <c r="B78" s="273"/>
      <c r="C78" s="273"/>
      <c r="D78" s="273" t="s">
        <v>10</v>
      </c>
      <c r="E78" s="28" t="s">
        <v>119</v>
      </c>
      <c r="F78" s="203">
        <v>117000</v>
      </c>
    </row>
    <row r="79" spans="1:6" s="72" customFormat="1" ht="14.25" customHeight="1" x14ac:dyDescent="0.25">
      <c r="A79" s="48"/>
      <c r="B79" s="48"/>
      <c r="C79" s="48" t="s">
        <v>5</v>
      </c>
      <c r="D79" s="48"/>
      <c r="E79" s="49" t="s">
        <v>120</v>
      </c>
      <c r="F79" s="204">
        <f>SUM(F78:F78)</f>
        <v>117000</v>
      </c>
    </row>
    <row r="80" spans="1:6" s="10" customFormat="1" ht="14.25" customHeight="1" x14ac:dyDescent="0.2">
      <c r="A80" s="274"/>
      <c r="B80" s="274"/>
      <c r="C80" s="52"/>
      <c r="D80" s="274"/>
      <c r="E80" s="51" t="s">
        <v>31</v>
      </c>
      <c r="F80" s="205">
        <f>SUM(F79)</f>
        <v>117000</v>
      </c>
    </row>
    <row r="81" spans="1:6" ht="14.25" customHeight="1" x14ac:dyDescent="0.2">
      <c r="A81" s="380"/>
      <c r="B81" s="380"/>
      <c r="C81" s="380"/>
      <c r="D81" s="380"/>
      <c r="E81" s="380"/>
      <c r="F81" s="380"/>
    </row>
    <row r="82" spans="1:6" s="71" customFormat="1" ht="14.25" customHeight="1" x14ac:dyDescent="0.2">
      <c r="A82" s="47"/>
      <c r="B82" s="47" t="s">
        <v>24</v>
      </c>
      <c r="C82" s="47"/>
      <c r="D82" s="47"/>
      <c r="E82" s="378" t="s">
        <v>226</v>
      </c>
      <c r="F82" s="378"/>
    </row>
    <row r="83" spans="1:6" ht="14.25" customHeight="1" x14ac:dyDescent="0.2">
      <c r="A83" s="274"/>
      <c r="B83" s="273"/>
      <c r="C83" s="273"/>
      <c r="D83" s="273" t="s">
        <v>10</v>
      </c>
      <c r="E83" s="28" t="s">
        <v>119</v>
      </c>
      <c r="F83" s="29">
        <v>1920000</v>
      </c>
    </row>
    <row r="84" spans="1:6" s="74" customFormat="1" ht="14.25" customHeight="1" x14ac:dyDescent="0.25">
      <c r="A84" s="54"/>
      <c r="B84" s="54"/>
      <c r="C84" s="54" t="s">
        <v>5</v>
      </c>
      <c r="D84" s="54"/>
      <c r="E84" s="49" t="s">
        <v>120</v>
      </c>
      <c r="F84" s="207">
        <f>SUM(F83:F83)</f>
        <v>1920000</v>
      </c>
    </row>
    <row r="85" spans="1:6" s="71" customFormat="1" ht="14.25" customHeight="1" x14ac:dyDescent="0.2">
      <c r="A85" s="47"/>
      <c r="B85" s="47"/>
      <c r="C85" s="55"/>
      <c r="D85" s="47"/>
      <c r="E85" s="51" t="s">
        <v>31</v>
      </c>
      <c r="F85" s="208">
        <f>SUM(F84)</f>
        <v>1920000</v>
      </c>
    </row>
    <row r="86" spans="1:6" ht="14.25" customHeight="1" x14ac:dyDescent="0.2">
      <c r="A86" s="56"/>
      <c r="B86" s="57"/>
      <c r="C86" s="57"/>
      <c r="D86" s="57"/>
      <c r="E86" s="57"/>
      <c r="F86" s="209"/>
    </row>
    <row r="87" spans="1:6" s="71" customFormat="1" ht="14.25" customHeight="1" x14ac:dyDescent="0.2">
      <c r="A87" s="47"/>
      <c r="B87" s="47" t="s">
        <v>26</v>
      </c>
      <c r="C87" s="47"/>
      <c r="D87" s="47"/>
      <c r="E87" s="378" t="s">
        <v>227</v>
      </c>
      <c r="F87" s="378"/>
    </row>
    <row r="88" spans="1:6" ht="14.25" customHeight="1" x14ac:dyDescent="0.2">
      <c r="A88" s="274"/>
      <c r="B88" s="273"/>
      <c r="C88" s="273"/>
      <c r="D88" s="273" t="s">
        <v>11</v>
      </c>
      <c r="E88" s="28" t="s">
        <v>123</v>
      </c>
      <c r="F88" s="203">
        <v>6500000</v>
      </c>
    </row>
    <row r="89" spans="1:6" s="72" customFormat="1" ht="14.25" customHeight="1" x14ac:dyDescent="0.25">
      <c r="A89" s="48"/>
      <c r="B89" s="48"/>
      <c r="C89" s="48" t="s">
        <v>5</v>
      </c>
      <c r="D89" s="48"/>
      <c r="E89" s="49" t="s">
        <v>120</v>
      </c>
      <c r="F89" s="204">
        <f>SUM(F88:F88)</f>
        <v>6500000</v>
      </c>
    </row>
    <row r="90" spans="1:6" s="10" customFormat="1" ht="14.25" customHeight="1" x14ac:dyDescent="0.2">
      <c r="A90" s="274"/>
      <c r="B90" s="274"/>
      <c r="C90" s="52"/>
      <c r="D90" s="274"/>
      <c r="E90" s="51" t="s">
        <v>31</v>
      </c>
      <c r="F90" s="205">
        <f>SUM(F89)</f>
        <v>6500000</v>
      </c>
    </row>
    <row r="91" spans="1:6" s="10" customFormat="1" ht="14.25" customHeight="1" x14ac:dyDescent="0.2">
      <c r="A91" s="280"/>
      <c r="B91" s="281"/>
      <c r="C91" s="282"/>
      <c r="D91" s="281"/>
      <c r="E91" s="283"/>
      <c r="F91" s="284"/>
    </row>
    <row r="92" spans="1:6" s="71" customFormat="1" ht="14.25" customHeight="1" x14ac:dyDescent="0.2">
      <c r="A92" s="47"/>
      <c r="B92" s="47" t="s">
        <v>27</v>
      </c>
      <c r="C92" s="47"/>
      <c r="D92" s="47"/>
      <c r="E92" s="378" t="s">
        <v>495</v>
      </c>
      <c r="F92" s="378"/>
    </row>
    <row r="93" spans="1:6" ht="14.25" customHeight="1" x14ac:dyDescent="0.2">
      <c r="A93" s="274"/>
      <c r="B93" s="273"/>
      <c r="C93" s="273"/>
      <c r="D93" s="273" t="s">
        <v>6</v>
      </c>
      <c r="E93" s="28" t="s">
        <v>113</v>
      </c>
      <c r="F93" s="203">
        <v>11200000</v>
      </c>
    </row>
    <row r="94" spans="1:6" s="72" customFormat="1" ht="14.25" customHeight="1" x14ac:dyDescent="0.25">
      <c r="A94" s="48"/>
      <c r="B94" s="48"/>
      <c r="C94" s="48" t="s">
        <v>5</v>
      </c>
      <c r="D94" s="48"/>
      <c r="E94" s="49" t="s">
        <v>120</v>
      </c>
      <c r="F94" s="204">
        <f>SUM(F93:F93)</f>
        <v>11200000</v>
      </c>
    </row>
    <row r="95" spans="1:6" s="72" customFormat="1" ht="14.25" customHeight="1" x14ac:dyDescent="0.25">
      <c r="A95" s="48"/>
      <c r="B95" s="48"/>
      <c r="C95" s="48"/>
      <c r="D95" s="273" t="s">
        <v>5</v>
      </c>
      <c r="E95" s="28" t="s">
        <v>125</v>
      </c>
      <c r="F95" s="203">
        <v>148800000</v>
      </c>
    </row>
    <row r="96" spans="1:6" s="72" customFormat="1" ht="14.25" customHeight="1" x14ac:dyDescent="0.25">
      <c r="A96" s="48"/>
      <c r="B96" s="48"/>
      <c r="C96" s="48" t="s">
        <v>6</v>
      </c>
      <c r="D96" s="48"/>
      <c r="E96" s="49" t="s">
        <v>122</v>
      </c>
      <c r="F96" s="204">
        <f>SUM(F95)</f>
        <v>148800000</v>
      </c>
    </row>
    <row r="97" spans="1:9" s="10" customFormat="1" ht="14.25" customHeight="1" x14ac:dyDescent="0.2">
      <c r="A97" s="274"/>
      <c r="B97" s="274"/>
      <c r="C97" s="52"/>
      <c r="D97" s="274"/>
      <c r="E97" s="51" t="s">
        <v>31</v>
      </c>
      <c r="F97" s="205">
        <f>SUM(F96,F94)</f>
        <v>160000000</v>
      </c>
    </row>
    <row r="98" spans="1:9" s="10" customFormat="1" ht="14.25" customHeight="1" x14ac:dyDescent="0.2">
      <c r="A98" s="280"/>
      <c r="B98" s="281"/>
      <c r="C98" s="282"/>
      <c r="D98" s="281"/>
      <c r="E98" s="283"/>
      <c r="F98" s="284"/>
    </row>
    <row r="99" spans="1:9" s="71" customFormat="1" ht="14.25" customHeight="1" x14ac:dyDescent="0.2">
      <c r="A99" s="47"/>
      <c r="B99" s="47" t="s">
        <v>28</v>
      </c>
      <c r="C99" s="47"/>
      <c r="D99" s="47"/>
      <c r="E99" s="378" t="s">
        <v>228</v>
      </c>
      <c r="F99" s="378"/>
    </row>
    <row r="100" spans="1:9" s="71" customFormat="1" ht="14.25" customHeight="1" x14ac:dyDescent="0.2">
      <c r="A100" s="47"/>
      <c r="B100" s="47"/>
      <c r="C100" s="273"/>
      <c r="D100" s="273" t="s">
        <v>12</v>
      </c>
      <c r="E100" s="28" t="s">
        <v>131</v>
      </c>
      <c r="F100" s="84">
        <v>108604359</v>
      </c>
    </row>
    <row r="101" spans="1:9" s="71" customFormat="1" ht="14.25" customHeight="1" x14ac:dyDescent="0.25">
      <c r="A101" s="47"/>
      <c r="B101" s="47"/>
      <c r="C101" s="48" t="s">
        <v>5</v>
      </c>
      <c r="D101" s="48"/>
      <c r="E101" s="49" t="s">
        <v>120</v>
      </c>
      <c r="F101" s="279">
        <f>SUM(F100)</f>
        <v>108604359</v>
      </c>
    </row>
    <row r="102" spans="1:9" ht="14.25" customHeight="1" x14ac:dyDescent="0.2">
      <c r="A102" s="274"/>
      <c r="B102" s="273"/>
      <c r="C102" s="273"/>
      <c r="D102" s="273" t="s">
        <v>10</v>
      </c>
      <c r="E102" s="28" t="s">
        <v>132</v>
      </c>
      <c r="F102" s="203">
        <v>256983331</v>
      </c>
    </row>
    <row r="103" spans="1:9" s="72" customFormat="1" ht="14.25" customHeight="1" x14ac:dyDescent="0.25">
      <c r="A103" s="48"/>
      <c r="B103" s="48"/>
      <c r="C103" s="48" t="s">
        <v>6</v>
      </c>
      <c r="D103" s="48"/>
      <c r="E103" s="49" t="s">
        <v>122</v>
      </c>
      <c r="F103" s="204">
        <f>SUM(F102:F102)</f>
        <v>256983331</v>
      </c>
    </row>
    <row r="104" spans="1:9" s="10" customFormat="1" ht="14.25" customHeight="1" x14ac:dyDescent="0.2">
      <c r="A104" s="274"/>
      <c r="B104" s="274"/>
      <c r="C104" s="52"/>
      <c r="D104" s="274"/>
      <c r="E104" s="51" t="s">
        <v>31</v>
      </c>
      <c r="F104" s="205">
        <f>SUM(F103,F101)</f>
        <v>365587690</v>
      </c>
      <c r="I104" s="363">
        <f>SUM(F104,F97,F90,F85,F80,F75,F69,F64,F58,F51,F37,F31,F21,F16,)</f>
        <v>1176320699</v>
      </c>
    </row>
    <row r="105" spans="1:9" ht="14.25" customHeight="1" x14ac:dyDescent="0.2">
      <c r="A105" s="381"/>
      <c r="B105" s="381"/>
      <c r="C105" s="381"/>
      <c r="D105" s="381"/>
      <c r="E105" s="381"/>
      <c r="F105" s="381"/>
    </row>
    <row r="106" spans="1:9" ht="14.25" customHeight="1" x14ac:dyDescent="0.2">
      <c r="E106" s="70"/>
      <c r="F106" s="21"/>
    </row>
    <row r="107" spans="1:9" ht="14.25" customHeight="1" x14ac:dyDescent="0.2">
      <c r="A107" s="75"/>
      <c r="B107" s="75"/>
      <c r="C107" s="75"/>
      <c r="D107" s="75"/>
      <c r="E107" s="75"/>
      <c r="F107" s="210"/>
    </row>
    <row r="108" spans="1:9" ht="18" customHeight="1" x14ac:dyDescent="0.25">
      <c r="A108" s="47" t="s">
        <v>30</v>
      </c>
      <c r="B108" s="273"/>
      <c r="C108" s="273"/>
      <c r="D108" s="273"/>
      <c r="E108" s="49" t="s">
        <v>207</v>
      </c>
      <c r="F108" s="203"/>
    </row>
    <row r="109" spans="1:9" s="71" customFormat="1" ht="14.25" customHeight="1" x14ac:dyDescent="0.2">
      <c r="A109" s="47"/>
      <c r="B109" s="47" t="s">
        <v>5</v>
      </c>
      <c r="C109" s="47"/>
      <c r="D109" s="47"/>
      <c r="E109" s="378" t="s">
        <v>97</v>
      </c>
      <c r="F109" s="378"/>
    </row>
    <row r="110" spans="1:9" ht="14.25" customHeight="1" x14ac:dyDescent="0.2">
      <c r="A110" s="274"/>
      <c r="B110" s="273"/>
      <c r="C110" s="273"/>
      <c r="D110" s="273" t="s">
        <v>9</v>
      </c>
      <c r="E110" s="28" t="s">
        <v>114</v>
      </c>
      <c r="F110" s="203">
        <v>60000</v>
      </c>
    </row>
    <row r="111" spans="1:9" ht="14.25" customHeight="1" x14ac:dyDescent="0.2">
      <c r="A111" s="274"/>
      <c r="B111" s="273"/>
      <c r="C111" s="273"/>
      <c r="D111" s="273" t="s">
        <v>10</v>
      </c>
      <c r="E111" s="28" t="s">
        <v>119</v>
      </c>
      <c r="F111" s="203">
        <v>50000</v>
      </c>
    </row>
    <row r="112" spans="1:9" ht="14.25" customHeight="1" x14ac:dyDescent="0.2">
      <c r="A112" s="274"/>
      <c r="B112" s="273"/>
      <c r="C112" s="273"/>
      <c r="D112" s="273" t="s">
        <v>12</v>
      </c>
      <c r="E112" s="28" t="s">
        <v>131</v>
      </c>
      <c r="F112" s="203">
        <v>46960377</v>
      </c>
    </row>
    <row r="113" spans="1:9" s="72" customFormat="1" ht="14.25" customHeight="1" x14ac:dyDescent="0.25">
      <c r="A113" s="48"/>
      <c r="B113" s="48"/>
      <c r="C113" s="48" t="s">
        <v>5</v>
      </c>
      <c r="D113" s="48"/>
      <c r="E113" s="49" t="s">
        <v>120</v>
      </c>
      <c r="F113" s="204">
        <f>SUM(F110:F112)</f>
        <v>47070377</v>
      </c>
    </row>
    <row r="114" spans="1:9" ht="14.25" customHeight="1" x14ac:dyDescent="0.2">
      <c r="A114" s="274"/>
      <c r="B114" s="273"/>
      <c r="C114" s="50"/>
      <c r="D114" s="273"/>
      <c r="E114" s="51" t="s">
        <v>31</v>
      </c>
      <c r="F114" s="205">
        <f>SUM(F113)</f>
        <v>47070377</v>
      </c>
      <c r="I114" s="6">
        <f>SUM(F114)</f>
        <v>47070377</v>
      </c>
    </row>
    <row r="115" spans="1:9" ht="14.25" customHeight="1" x14ac:dyDescent="0.2">
      <c r="A115" s="292"/>
      <c r="C115" s="293"/>
      <c r="E115" s="71"/>
      <c r="F115" s="294"/>
    </row>
    <row r="116" spans="1:9" ht="14.25" customHeight="1" x14ac:dyDescent="0.2">
      <c r="A116" s="292"/>
      <c r="C116" s="293"/>
      <c r="E116" s="71"/>
      <c r="F116" s="294"/>
    </row>
    <row r="117" spans="1:9" ht="14.25" customHeight="1" x14ac:dyDescent="0.25">
      <c r="A117" s="47" t="s">
        <v>393</v>
      </c>
      <c r="B117" s="273"/>
      <c r="C117" s="273"/>
      <c r="D117" s="273"/>
      <c r="E117" s="49" t="s">
        <v>385</v>
      </c>
      <c r="F117" s="203"/>
    </row>
    <row r="118" spans="1:9" ht="14.25" customHeight="1" x14ac:dyDescent="0.2">
      <c r="A118" s="47"/>
      <c r="B118" s="47" t="s">
        <v>5</v>
      </c>
      <c r="C118" s="47"/>
      <c r="D118" s="47"/>
      <c r="E118" s="378" t="s">
        <v>221</v>
      </c>
      <c r="F118" s="378"/>
    </row>
    <row r="119" spans="1:9" ht="14.25" customHeight="1" x14ac:dyDescent="0.2">
      <c r="A119" s="53"/>
      <c r="B119" s="53"/>
      <c r="C119" s="53"/>
      <c r="D119" s="53" t="s">
        <v>12</v>
      </c>
      <c r="E119" s="28" t="s">
        <v>131</v>
      </c>
      <c r="F119" s="84">
        <v>51828310</v>
      </c>
    </row>
    <row r="120" spans="1:9" ht="14.25" customHeight="1" x14ac:dyDescent="0.25">
      <c r="A120" s="48"/>
      <c r="B120" s="48"/>
      <c r="C120" s="48" t="s">
        <v>5</v>
      </c>
      <c r="D120" s="48"/>
      <c r="E120" s="49" t="s">
        <v>120</v>
      </c>
      <c r="F120" s="204">
        <f>SUM(F119:F119)</f>
        <v>51828310</v>
      </c>
    </row>
    <row r="121" spans="1:9" ht="14.25" customHeight="1" x14ac:dyDescent="0.2">
      <c r="A121" s="274"/>
      <c r="B121" s="273"/>
      <c r="C121" s="50"/>
      <c r="D121" s="273"/>
      <c r="E121" s="51" t="s">
        <v>31</v>
      </c>
      <c r="F121" s="205">
        <f>SUM(F120)</f>
        <v>51828310</v>
      </c>
    </row>
    <row r="122" spans="1:9" ht="14.25" customHeight="1" x14ac:dyDescent="0.2">
      <c r="A122" s="379"/>
      <c r="B122" s="379"/>
      <c r="C122" s="379"/>
      <c r="D122" s="379"/>
      <c r="E122" s="379"/>
      <c r="F122" s="379"/>
    </row>
    <row r="123" spans="1:9" ht="14.25" customHeight="1" x14ac:dyDescent="0.2">
      <c r="A123" s="47"/>
      <c r="B123" s="47" t="s">
        <v>6</v>
      </c>
      <c r="C123" s="47"/>
      <c r="D123" s="47"/>
      <c r="E123" s="378" t="s">
        <v>394</v>
      </c>
      <c r="F123" s="378"/>
    </row>
    <row r="124" spans="1:9" ht="14.25" customHeight="1" x14ac:dyDescent="0.2">
      <c r="A124" s="274"/>
      <c r="B124" s="273"/>
      <c r="C124" s="273"/>
      <c r="D124" s="273" t="s">
        <v>10</v>
      </c>
      <c r="E124" s="28" t="s">
        <v>119</v>
      </c>
      <c r="F124" s="203">
        <v>891600</v>
      </c>
    </row>
    <row r="125" spans="1:9" ht="14.25" customHeight="1" x14ac:dyDescent="0.25">
      <c r="A125" s="48"/>
      <c r="B125" s="48"/>
      <c r="C125" s="48" t="s">
        <v>5</v>
      </c>
      <c r="D125" s="48"/>
      <c r="E125" s="49" t="s">
        <v>120</v>
      </c>
      <c r="F125" s="204">
        <f>SUM(F124:F124)</f>
        <v>891600</v>
      </c>
    </row>
    <row r="126" spans="1:9" ht="14.25" customHeight="1" x14ac:dyDescent="0.2">
      <c r="A126" s="274"/>
      <c r="B126" s="274"/>
      <c r="C126" s="52"/>
      <c r="D126" s="274"/>
      <c r="E126" s="51" t="s">
        <v>31</v>
      </c>
      <c r="F126" s="205">
        <f>SUM(F125)</f>
        <v>891600</v>
      </c>
    </row>
    <row r="127" spans="1:9" ht="14.25" customHeight="1" x14ac:dyDescent="0.2">
      <c r="A127" s="380"/>
      <c r="B127" s="380"/>
      <c r="C127" s="380"/>
      <c r="D127" s="380"/>
      <c r="E127" s="380"/>
      <c r="F127" s="380"/>
    </row>
    <row r="128" spans="1:9" ht="14.25" customHeight="1" x14ac:dyDescent="0.2">
      <c r="A128" s="47"/>
      <c r="B128" s="47" t="s">
        <v>8</v>
      </c>
      <c r="C128" s="47"/>
      <c r="D128" s="47"/>
      <c r="E128" s="378" t="s">
        <v>387</v>
      </c>
      <c r="F128" s="378"/>
    </row>
    <row r="129" spans="1:6" ht="14.25" customHeight="1" x14ac:dyDescent="0.2">
      <c r="A129" s="47"/>
      <c r="B129" s="47"/>
      <c r="C129" s="47"/>
      <c r="D129" s="273" t="s">
        <v>10</v>
      </c>
      <c r="E129" s="28" t="s">
        <v>119</v>
      </c>
      <c r="F129" s="84">
        <v>300000</v>
      </c>
    </row>
    <row r="130" spans="1:6" ht="14.25" customHeight="1" x14ac:dyDescent="0.25">
      <c r="A130" s="48"/>
      <c r="B130" s="48"/>
      <c r="C130" s="48" t="s">
        <v>5</v>
      </c>
      <c r="D130" s="48"/>
      <c r="E130" s="49" t="s">
        <v>120</v>
      </c>
      <c r="F130" s="204">
        <f>SUM(F129:F129)</f>
        <v>300000</v>
      </c>
    </row>
    <row r="131" spans="1:6" ht="14.25" customHeight="1" x14ac:dyDescent="0.2">
      <c r="A131" s="274"/>
      <c r="B131" s="274"/>
      <c r="C131" s="52"/>
      <c r="D131" s="274"/>
      <c r="E131" s="51" t="s">
        <v>31</v>
      </c>
      <c r="F131" s="205">
        <f>SUM(F130)</f>
        <v>300000</v>
      </c>
    </row>
    <row r="132" spans="1:6" ht="14.25" customHeight="1" x14ac:dyDescent="0.2">
      <c r="A132" s="56"/>
      <c r="B132" s="57"/>
      <c r="C132" s="57"/>
      <c r="D132" s="57"/>
      <c r="E132" s="57"/>
      <c r="F132" s="155"/>
    </row>
    <row r="133" spans="1:6" ht="14.25" customHeight="1" x14ac:dyDescent="0.2">
      <c r="A133" s="47"/>
      <c r="B133" s="47" t="s">
        <v>10</v>
      </c>
      <c r="C133" s="47"/>
      <c r="D133" s="47"/>
      <c r="E133" s="378" t="s">
        <v>396</v>
      </c>
      <c r="F133" s="378"/>
    </row>
    <row r="134" spans="1:6" ht="14.25" customHeight="1" x14ac:dyDescent="0.2">
      <c r="A134" s="274"/>
      <c r="B134" s="273"/>
      <c r="C134" s="273"/>
      <c r="D134" s="273" t="s">
        <v>10</v>
      </c>
      <c r="E134" s="28" t="s">
        <v>119</v>
      </c>
      <c r="F134" s="203">
        <v>1454000</v>
      </c>
    </row>
    <row r="135" spans="1:6" ht="14.25" customHeight="1" x14ac:dyDescent="0.25">
      <c r="A135" s="48"/>
      <c r="B135" s="48"/>
      <c r="C135" s="48" t="s">
        <v>5</v>
      </c>
      <c r="D135" s="48"/>
      <c r="E135" s="49" t="s">
        <v>120</v>
      </c>
      <c r="F135" s="204">
        <f>SUM(F134:F134)</f>
        <v>1454000</v>
      </c>
    </row>
    <row r="136" spans="1:6" ht="14.25" customHeight="1" x14ac:dyDescent="0.2">
      <c r="A136" s="274"/>
      <c r="B136" s="274"/>
      <c r="C136" s="52"/>
      <c r="D136" s="274"/>
      <c r="E136" s="51" t="s">
        <v>31</v>
      </c>
      <c r="F136" s="205">
        <f>SUM(F135)</f>
        <v>1454000</v>
      </c>
    </row>
    <row r="137" spans="1:6" ht="14.25" customHeight="1" x14ac:dyDescent="0.2">
      <c r="A137" s="380"/>
      <c r="B137" s="380"/>
      <c r="C137" s="380"/>
      <c r="D137" s="380"/>
      <c r="E137" s="380"/>
      <c r="F137" s="380"/>
    </row>
    <row r="138" spans="1:6" ht="14.25" customHeight="1" x14ac:dyDescent="0.2">
      <c r="A138" s="47"/>
      <c r="B138" s="47" t="s">
        <v>11</v>
      </c>
      <c r="C138" s="47"/>
      <c r="D138" s="47"/>
      <c r="E138" s="378" t="s">
        <v>397</v>
      </c>
      <c r="F138" s="378"/>
    </row>
    <row r="139" spans="1:6" ht="14.25" customHeight="1" x14ac:dyDescent="0.2">
      <c r="A139" s="274"/>
      <c r="B139" s="273"/>
      <c r="C139" s="273"/>
      <c r="D139" s="273" t="s">
        <v>10</v>
      </c>
      <c r="E139" s="28" t="s">
        <v>119</v>
      </c>
      <c r="F139" s="203">
        <v>596000</v>
      </c>
    </row>
    <row r="140" spans="1:6" ht="14.25" customHeight="1" x14ac:dyDescent="0.25">
      <c r="A140" s="48"/>
      <c r="B140" s="48"/>
      <c r="C140" s="48" t="s">
        <v>5</v>
      </c>
      <c r="D140" s="48"/>
      <c r="E140" s="49" t="s">
        <v>120</v>
      </c>
      <c r="F140" s="204">
        <f>SUM(F139:F139)</f>
        <v>596000</v>
      </c>
    </row>
    <row r="141" spans="1:6" ht="14.25" customHeight="1" x14ac:dyDescent="0.2">
      <c r="A141" s="274"/>
      <c r="B141" s="274"/>
      <c r="C141" s="52"/>
      <c r="D141" s="274"/>
      <c r="E141" s="51" t="s">
        <v>31</v>
      </c>
      <c r="F141" s="205">
        <f>SUM(F140)</f>
        <v>596000</v>
      </c>
    </row>
    <row r="142" spans="1:6" ht="14.25" customHeight="1" x14ac:dyDescent="0.2">
      <c r="A142" s="292"/>
      <c r="C142" s="293"/>
      <c r="E142" s="71"/>
      <c r="F142" s="294"/>
    </row>
    <row r="143" spans="1:6" ht="14.25" customHeight="1" x14ac:dyDescent="0.2">
      <c r="A143" s="47"/>
      <c r="B143" s="47" t="s">
        <v>12</v>
      </c>
      <c r="C143" s="47"/>
      <c r="D143" s="47"/>
      <c r="E143" s="378" t="s">
        <v>493</v>
      </c>
      <c r="F143" s="378"/>
    </row>
    <row r="144" spans="1:6" ht="14.25" customHeight="1" x14ac:dyDescent="0.2">
      <c r="A144" s="274"/>
      <c r="B144" s="273"/>
      <c r="C144" s="273"/>
      <c r="D144" s="273" t="s">
        <v>5</v>
      </c>
      <c r="E144" s="28" t="s">
        <v>125</v>
      </c>
      <c r="F144" s="203">
        <v>12500000</v>
      </c>
    </row>
    <row r="145" spans="1:9" ht="14.25" customHeight="1" x14ac:dyDescent="0.25">
      <c r="A145" s="48"/>
      <c r="B145" s="48"/>
      <c r="C145" s="48" t="s">
        <v>6</v>
      </c>
      <c r="D145" s="48"/>
      <c r="E145" s="49" t="s">
        <v>122</v>
      </c>
      <c r="F145" s="204">
        <f>SUM(F144:F144)</f>
        <v>12500000</v>
      </c>
    </row>
    <row r="146" spans="1:9" ht="14.25" customHeight="1" x14ac:dyDescent="0.2">
      <c r="A146" s="274"/>
      <c r="B146" s="274"/>
      <c r="C146" s="52"/>
      <c r="D146" s="274"/>
      <c r="E146" s="51" t="s">
        <v>31</v>
      </c>
      <c r="F146" s="205">
        <f>SUM(F145)</f>
        <v>12500000</v>
      </c>
    </row>
    <row r="147" spans="1:9" ht="14.25" customHeight="1" x14ac:dyDescent="0.2">
      <c r="A147" s="292"/>
      <c r="C147" s="293"/>
      <c r="E147" s="71"/>
      <c r="F147" s="294"/>
    </row>
    <row r="148" spans="1:9" ht="14.25" customHeight="1" x14ac:dyDescent="0.2">
      <c r="A148" s="379" t="s">
        <v>465</v>
      </c>
      <c r="B148" s="379"/>
      <c r="C148" s="379"/>
      <c r="D148" s="379"/>
      <c r="E148" s="379"/>
      <c r="F148" s="205">
        <f>SUM(F146,F141,F136,F131,F126,F121)</f>
        <v>67569910</v>
      </c>
      <c r="I148" s="6">
        <f>SUM(F148)</f>
        <v>67569910</v>
      </c>
    </row>
    <row r="149" spans="1:9" ht="14.25" customHeight="1" x14ac:dyDescent="0.2">
      <c r="A149" s="292"/>
      <c r="C149" s="293"/>
      <c r="E149" s="71"/>
      <c r="F149" s="294"/>
    </row>
    <row r="150" spans="1:9" ht="14.25" customHeight="1" x14ac:dyDescent="0.2">
      <c r="A150" s="292"/>
      <c r="C150" s="293"/>
      <c r="E150" s="71"/>
      <c r="F150" s="294"/>
    </row>
    <row r="151" spans="1:9" ht="14.25" customHeight="1" x14ac:dyDescent="0.2">
      <c r="A151" s="292"/>
      <c r="C151" s="293"/>
      <c r="E151" s="71"/>
      <c r="F151" s="294"/>
    </row>
    <row r="152" spans="1:9" ht="14.25" customHeight="1" x14ac:dyDescent="0.25">
      <c r="A152" s="47" t="s">
        <v>460</v>
      </c>
      <c r="B152" s="273"/>
      <c r="C152" s="273"/>
      <c r="D152" s="273"/>
      <c r="E152" s="49" t="s">
        <v>399</v>
      </c>
      <c r="F152" s="203"/>
    </row>
    <row r="153" spans="1:9" ht="14.25" customHeight="1" x14ac:dyDescent="0.2">
      <c r="A153" s="47"/>
      <c r="B153" s="47" t="s">
        <v>5</v>
      </c>
      <c r="C153" s="47"/>
      <c r="D153" s="47"/>
      <c r="E153" s="378" t="s">
        <v>221</v>
      </c>
      <c r="F153" s="378"/>
    </row>
    <row r="154" spans="1:9" ht="14.25" customHeight="1" x14ac:dyDescent="0.2">
      <c r="A154" s="53"/>
      <c r="B154" s="53"/>
      <c r="C154" s="53"/>
      <c r="D154" s="53" t="s">
        <v>12</v>
      </c>
      <c r="E154" s="28" t="s">
        <v>131</v>
      </c>
      <c r="F154" s="84">
        <v>61640658</v>
      </c>
    </row>
    <row r="155" spans="1:9" ht="14.25" customHeight="1" x14ac:dyDescent="0.25">
      <c r="A155" s="48"/>
      <c r="B155" s="48"/>
      <c r="C155" s="48" t="s">
        <v>5</v>
      </c>
      <c r="D155" s="48"/>
      <c r="E155" s="49" t="s">
        <v>120</v>
      </c>
      <c r="F155" s="204">
        <f>SUM(F154:F154)</f>
        <v>61640658</v>
      </c>
    </row>
    <row r="156" spans="1:9" ht="14.25" customHeight="1" x14ac:dyDescent="0.2">
      <c r="A156" s="274"/>
      <c r="B156" s="273"/>
      <c r="C156" s="50"/>
      <c r="D156" s="273"/>
      <c r="E156" s="51" t="s">
        <v>31</v>
      </c>
      <c r="F156" s="205">
        <f>SUM(F155)</f>
        <v>61640658</v>
      </c>
    </row>
    <row r="157" spans="1:9" ht="14.25" customHeight="1" x14ac:dyDescent="0.2">
      <c r="A157" s="379"/>
      <c r="B157" s="379"/>
      <c r="C157" s="379"/>
      <c r="D157" s="379"/>
      <c r="E157" s="379"/>
      <c r="F157" s="379"/>
    </row>
    <row r="158" spans="1:9" ht="14.25" customHeight="1" x14ac:dyDescent="0.2">
      <c r="A158" s="47"/>
      <c r="B158" s="47" t="s">
        <v>6</v>
      </c>
      <c r="C158" s="47"/>
      <c r="D158" s="47"/>
      <c r="E158" s="378" t="s">
        <v>461</v>
      </c>
      <c r="F158" s="378"/>
    </row>
    <row r="159" spans="1:9" ht="14.25" customHeight="1" x14ac:dyDescent="0.2">
      <c r="A159" s="274"/>
      <c r="B159" s="273"/>
      <c r="C159" s="273"/>
      <c r="D159" s="53" t="s">
        <v>12</v>
      </c>
      <c r="E159" s="28" t="s">
        <v>131</v>
      </c>
      <c r="F159" s="203">
        <v>0</v>
      </c>
    </row>
    <row r="160" spans="1:9" ht="14.25" customHeight="1" x14ac:dyDescent="0.25">
      <c r="A160" s="48"/>
      <c r="B160" s="48"/>
      <c r="C160" s="48" t="s">
        <v>5</v>
      </c>
      <c r="D160" s="48"/>
      <c r="E160" s="49" t="s">
        <v>120</v>
      </c>
      <c r="F160" s="204">
        <f>SUM(F159:F159)</f>
        <v>0</v>
      </c>
    </row>
    <row r="161" spans="1:6" ht="14.25" customHeight="1" x14ac:dyDescent="0.2">
      <c r="A161" s="274"/>
      <c r="B161" s="274"/>
      <c r="C161" s="52"/>
      <c r="D161" s="274"/>
      <c r="E161" s="51" t="s">
        <v>31</v>
      </c>
      <c r="F161" s="205">
        <f>SUM(F160)</f>
        <v>0</v>
      </c>
    </row>
    <row r="162" spans="1:6" ht="14.25" customHeight="1" x14ac:dyDescent="0.2">
      <c r="A162" s="380"/>
      <c r="B162" s="380"/>
      <c r="C162" s="380"/>
      <c r="D162" s="380"/>
      <c r="E162" s="380"/>
      <c r="F162" s="380"/>
    </row>
    <row r="163" spans="1:6" ht="14.25" customHeight="1" x14ac:dyDescent="0.2">
      <c r="A163" s="47"/>
      <c r="B163" s="47" t="s">
        <v>8</v>
      </c>
      <c r="C163" s="47"/>
      <c r="D163" s="47"/>
      <c r="E163" s="378" t="s">
        <v>462</v>
      </c>
      <c r="F163" s="378"/>
    </row>
    <row r="164" spans="1:6" ht="14.25" customHeight="1" x14ac:dyDescent="0.2">
      <c r="A164" s="47"/>
      <c r="B164" s="47"/>
      <c r="C164" s="47"/>
      <c r="D164" s="53" t="s">
        <v>12</v>
      </c>
      <c r="E164" s="28" t="s">
        <v>131</v>
      </c>
      <c r="F164" s="84">
        <v>0</v>
      </c>
    </row>
    <row r="165" spans="1:6" ht="14.25" customHeight="1" x14ac:dyDescent="0.25">
      <c r="A165" s="48"/>
      <c r="B165" s="48"/>
      <c r="C165" s="48" t="s">
        <v>5</v>
      </c>
      <c r="D165" s="48"/>
      <c r="E165" s="49" t="s">
        <v>120</v>
      </c>
      <c r="F165" s="204">
        <f>SUM(F164:F164)</f>
        <v>0</v>
      </c>
    </row>
    <row r="166" spans="1:6" ht="14.25" customHeight="1" x14ac:dyDescent="0.2">
      <c r="A166" s="274"/>
      <c r="B166" s="274"/>
      <c r="C166" s="52"/>
      <c r="D166" s="274"/>
      <c r="E166" s="51" t="s">
        <v>31</v>
      </c>
      <c r="F166" s="205">
        <f>SUM(F165)</f>
        <v>0</v>
      </c>
    </row>
    <row r="167" spans="1:6" ht="14.25" customHeight="1" x14ac:dyDescent="0.2">
      <c r="A167" s="56"/>
      <c r="B167" s="57"/>
      <c r="C167" s="57"/>
      <c r="D167" s="57"/>
      <c r="E167" s="57"/>
      <c r="F167" s="155"/>
    </row>
    <row r="168" spans="1:6" ht="14.25" customHeight="1" x14ac:dyDescent="0.2">
      <c r="A168" s="47"/>
      <c r="B168" s="47" t="s">
        <v>9</v>
      </c>
      <c r="C168" s="47"/>
      <c r="D168" s="47"/>
      <c r="E168" s="378" t="s">
        <v>463</v>
      </c>
      <c r="F168" s="378"/>
    </row>
    <row r="169" spans="1:6" ht="14.25" customHeight="1" x14ac:dyDescent="0.2">
      <c r="A169" s="47"/>
      <c r="B169" s="47"/>
      <c r="C169" s="47"/>
      <c r="D169" s="53" t="s">
        <v>12</v>
      </c>
      <c r="E169" s="28" t="s">
        <v>131</v>
      </c>
      <c r="F169" s="84">
        <v>0</v>
      </c>
    </row>
    <row r="170" spans="1:6" ht="14.25" customHeight="1" x14ac:dyDescent="0.25">
      <c r="A170" s="48"/>
      <c r="B170" s="48"/>
      <c r="C170" s="48" t="s">
        <v>5</v>
      </c>
      <c r="D170" s="48"/>
      <c r="E170" s="49" t="s">
        <v>120</v>
      </c>
      <c r="F170" s="204">
        <f>SUM(F169:F169)</f>
        <v>0</v>
      </c>
    </row>
    <row r="171" spans="1:6" ht="14.25" customHeight="1" x14ac:dyDescent="0.2">
      <c r="A171" s="274"/>
      <c r="B171" s="274"/>
      <c r="C171" s="52"/>
      <c r="D171" s="274"/>
      <c r="E171" s="51" t="s">
        <v>31</v>
      </c>
      <c r="F171" s="205">
        <f>SUM(F170)</f>
        <v>0</v>
      </c>
    </row>
    <row r="172" spans="1:6" ht="14.25" customHeight="1" x14ac:dyDescent="0.2">
      <c r="A172" s="380"/>
      <c r="B172" s="380"/>
      <c r="C172" s="380"/>
      <c r="D172" s="380"/>
      <c r="E172" s="380"/>
      <c r="F172" s="380"/>
    </row>
    <row r="173" spans="1:6" ht="14.25" customHeight="1" x14ac:dyDescent="0.2">
      <c r="A173" s="47"/>
      <c r="B173" s="47" t="s">
        <v>10</v>
      </c>
      <c r="C173" s="47"/>
      <c r="D173" s="47"/>
      <c r="E173" s="378" t="s">
        <v>464</v>
      </c>
      <c r="F173" s="378"/>
    </row>
    <row r="174" spans="1:6" ht="14.25" customHeight="1" x14ac:dyDescent="0.2">
      <c r="A174" s="47"/>
      <c r="B174" s="47"/>
      <c r="C174" s="47"/>
      <c r="D174" s="273" t="s">
        <v>10</v>
      </c>
      <c r="E174" s="28" t="s">
        <v>119</v>
      </c>
      <c r="F174" s="84">
        <v>1173480</v>
      </c>
    </row>
    <row r="175" spans="1:6" ht="14.25" customHeight="1" x14ac:dyDescent="0.2">
      <c r="A175" s="274"/>
      <c r="B175" s="273"/>
      <c r="C175" s="273"/>
      <c r="D175" s="53" t="s">
        <v>12</v>
      </c>
      <c r="E175" s="28" t="s">
        <v>131</v>
      </c>
      <c r="F175" s="203">
        <v>0</v>
      </c>
    </row>
    <row r="176" spans="1:6" ht="14.25" customHeight="1" x14ac:dyDescent="0.25">
      <c r="A176" s="48"/>
      <c r="B176" s="48"/>
      <c r="C176" s="48" t="s">
        <v>5</v>
      </c>
      <c r="D176" s="48"/>
      <c r="E176" s="49" t="s">
        <v>120</v>
      </c>
      <c r="F176" s="204">
        <f>SUM(F174:F175)</f>
        <v>1173480</v>
      </c>
    </row>
    <row r="177" spans="1:9" ht="14.25" customHeight="1" x14ac:dyDescent="0.2">
      <c r="A177" s="274"/>
      <c r="B177" s="274"/>
      <c r="C177" s="52"/>
      <c r="D177" s="274"/>
      <c r="E177" s="51" t="s">
        <v>31</v>
      </c>
      <c r="F177" s="205">
        <f>SUM(F176)</f>
        <v>1173480</v>
      </c>
    </row>
    <row r="178" spans="1:9" ht="14.25" customHeight="1" x14ac:dyDescent="0.2">
      <c r="A178" s="292"/>
      <c r="C178" s="293"/>
      <c r="E178" s="71"/>
      <c r="F178" s="294"/>
    </row>
    <row r="179" spans="1:9" ht="14.25" customHeight="1" x14ac:dyDescent="0.2">
      <c r="A179" s="379" t="s">
        <v>466</v>
      </c>
      <c r="B179" s="379"/>
      <c r="C179" s="379"/>
      <c r="D179" s="379"/>
      <c r="E179" s="379"/>
      <c r="F179" s="205">
        <f>SUM(F177,F171,F166,F161,F156)</f>
        <v>62814138</v>
      </c>
      <c r="I179" s="6">
        <f>SUM(F179)</f>
        <v>62814138</v>
      </c>
    </row>
    <row r="180" spans="1:9" ht="14.25" customHeight="1" x14ac:dyDescent="0.2">
      <c r="A180" s="292"/>
      <c r="C180" s="293"/>
      <c r="E180" s="71"/>
      <c r="F180" s="294"/>
    </row>
    <row r="181" spans="1:9" ht="14.25" customHeight="1" x14ac:dyDescent="0.2">
      <c r="E181" s="70"/>
      <c r="F181" s="21"/>
    </row>
    <row r="182" spans="1:9" ht="14.25" customHeight="1" x14ac:dyDescent="0.2">
      <c r="A182" s="75"/>
      <c r="B182" s="75"/>
      <c r="C182" s="75"/>
      <c r="D182" s="75"/>
      <c r="E182" s="75"/>
      <c r="F182" s="210"/>
    </row>
    <row r="183" spans="1:9" ht="14.25" customHeight="1" x14ac:dyDescent="0.25">
      <c r="A183" s="383" t="s">
        <v>467</v>
      </c>
      <c r="B183" s="384"/>
      <c r="C183" s="384"/>
      <c r="D183" s="384"/>
      <c r="E183" s="385"/>
      <c r="F183" s="203"/>
    </row>
    <row r="184" spans="1:9" ht="14.25" customHeight="1" x14ac:dyDescent="0.2">
      <c r="A184" s="274"/>
      <c r="B184" s="273"/>
      <c r="C184" s="273"/>
      <c r="D184" s="273" t="s">
        <v>5</v>
      </c>
      <c r="E184" s="28" t="s">
        <v>111</v>
      </c>
      <c r="F184" s="203">
        <f>SUM(F34)</f>
        <v>132018546</v>
      </c>
    </row>
    <row r="185" spans="1:9" ht="14.25" customHeight="1" x14ac:dyDescent="0.2">
      <c r="A185" s="274"/>
      <c r="B185" s="273"/>
      <c r="C185" s="273"/>
      <c r="D185" s="273" t="s">
        <v>6</v>
      </c>
      <c r="E185" s="28" t="s">
        <v>113</v>
      </c>
      <c r="F185" s="203">
        <f>SUM(F93,F67,F61,F47,)</f>
        <v>75052025</v>
      </c>
    </row>
    <row r="186" spans="1:9" ht="14.25" customHeight="1" x14ac:dyDescent="0.2">
      <c r="A186" s="274"/>
      <c r="B186" s="273"/>
      <c r="C186" s="273"/>
      <c r="D186" s="273" t="s">
        <v>8</v>
      </c>
      <c r="E186" s="28" t="s">
        <v>112</v>
      </c>
      <c r="F186" s="203">
        <f>SUM(F10)</f>
        <v>77690000</v>
      </c>
    </row>
    <row r="187" spans="1:9" ht="14.25" customHeight="1" x14ac:dyDescent="0.2">
      <c r="A187" s="274"/>
      <c r="B187" s="273"/>
      <c r="C187" s="273"/>
      <c r="D187" s="273" t="s">
        <v>9</v>
      </c>
      <c r="E187" s="28" t="s">
        <v>114</v>
      </c>
      <c r="F187" s="203">
        <f>SUM(F11,F110)</f>
        <v>670000</v>
      </c>
    </row>
    <row r="188" spans="1:9" ht="14.25" customHeight="1" x14ac:dyDescent="0.2">
      <c r="A188" s="274"/>
      <c r="B188" s="273"/>
      <c r="C188" s="273"/>
      <c r="D188" s="273" t="s">
        <v>10</v>
      </c>
      <c r="E188" s="28" t="s">
        <v>119</v>
      </c>
      <c r="F188" s="203">
        <f>SUM(F174,F139,F134,F129,F124,F111,F83,F78,F72,F62,F54,F25,F19,F12)</f>
        <v>105913383</v>
      </c>
    </row>
    <row r="189" spans="1:9" ht="14.25" customHeight="1" x14ac:dyDescent="0.2">
      <c r="A189" s="274"/>
      <c r="B189" s="273"/>
      <c r="C189" s="273"/>
      <c r="D189" s="273" t="s">
        <v>11</v>
      </c>
      <c r="E189" s="28" t="s">
        <v>123</v>
      </c>
      <c r="F189" s="203">
        <f>SUM(F88,F73,)</f>
        <v>6950000</v>
      </c>
    </row>
    <row r="190" spans="1:9" ht="14.25" customHeight="1" x14ac:dyDescent="0.2">
      <c r="A190" s="274"/>
      <c r="B190" s="273"/>
      <c r="C190" s="273"/>
      <c r="D190" s="273" t="s">
        <v>12</v>
      </c>
      <c r="E190" s="28" t="s">
        <v>131</v>
      </c>
      <c r="F190" s="203">
        <f>SUM(F154,F119,F112,F100,F40,)</f>
        <v>269033704</v>
      </c>
    </row>
    <row r="191" spans="1:9" s="72" customFormat="1" ht="14.25" customHeight="1" x14ac:dyDescent="0.25">
      <c r="A191" s="48"/>
      <c r="B191" s="48"/>
      <c r="C191" s="48" t="s">
        <v>5</v>
      </c>
      <c r="D191" s="48"/>
      <c r="E191" s="49" t="s">
        <v>120</v>
      </c>
      <c r="F191" s="204">
        <f>SUM(F184:F190)</f>
        <v>667327658</v>
      </c>
    </row>
    <row r="192" spans="1:9" ht="14.25" customHeight="1" x14ac:dyDescent="0.2">
      <c r="A192" s="274"/>
      <c r="B192" s="273"/>
      <c r="C192" s="273"/>
      <c r="D192" s="273" t="s">
        <v>5</v>
      </c>
      <c r="E192" s="28" t="s">
        <v>125</v>
      </c>
      <c r="F192" s="203">
        <f>SUM(F144,F95,F56,F49,F27)</f>
        <v>370758306</v>
      </c>
    </row>
    <row r="193" spans="1:9" ht="14.25" customHeight="1" x14ac:dyDescent="0.2">
      <c r="A193" s="274"/>
      <c r="B193" s="273"/>
      <c r="C193" s="273"/>
      <c r="D193" s="273" t="s">
        <v>6</v>
      </c>
      <c r="E193" s="28" t="s">
        <v>126</v>
      </c>
      <c r="F193" s="203">
        <f>SUM(F14)</f>
        <v>5160000</v>
      </c>
    </row>
    <row r="194" spans="1:9" s="26" customFormat="1" ht="14.25" customHeight="1" x14ac:dyDescent="0.2">
      <c r="A194" s="274"/>
      <c r="B194" s="273"/>
      <c r="C194" s="53"/>
      <c r="D194" s="53" t="s">
        <v>8</v>
      </c>
      <c r="E194" s="45" t="s">
        <v>122</v>
      </c>
      <c r="F194" s="203">
        <f>SUM(F28,)</f>
        <v>19205000</v>
      </c>
    </row>
    <row r="195" spans="1:9" s="26" customFormat="1" ht="14.25" customHeight="1" x14ac:dyDescent="0.2">
      <c r="A195" s="274"/>
      <c r="B195" s="273"/>
      <c r="C195" s="53"/>
      <c r="D195" s="53" t="s">
        <v>9</v>
      </c>
      <c r="E195" s="45" t="s">
        <v>124</v>
      </c>
      <c r="F195" s="203">
        <f>SUM(F29)</f>
        <v>34340829</v>
      </c>
    </row>
    <row r="196" spans="1:9" ht="14.25" customHeight="1" x14ac:dyDescent="0.2">
      <c r="A196" s="274"/>
      <c r="B196" s="273"/>
      <c r="C196" s="273"/>
      <c r="D196" s="273" t="s">
        <v>10</v>
      </c>
      <c r="E196" s="28" t="s">
        <v>132</v>
      </c>
      <c r="F196" s="203">
        <f>SUM(F42,F102)</f>
        <v>256983331</v>
      </c>
    </row>
    <row r="197" spans="1:9" s="72" customFormat="1" ht="13.5" x14ac:dyDescent="0.25">
      <c r="A197" s="48"/>
      <c r="B197" s="48"/>
      <c r="C197" s="48" t="s">
        <v>6</v>
      </c>
      <c r="D197" s="48"/>
      <c r="E197" s="49" t="s">
        <v>122</v>
      </c>
      <c r="F197" s="204">
        <f>SUM(F192:F196)</f>
        <v>686447466</v>
      </c>
    </row>
    <row r="198" spans="1:9" s="10" customFormat="1" x14ac:dyDescent="0.2">
      <c r="A198" s="274"/>
      <c r="B198" s="274"/>
      <c r="C198" s="52"/>
      <c r="D198" s="274"/>
      <c r="E198" s="51" t="s">
        <v>31</v>
      </c>
      <c r="F198" s="205">
        <f>SUM(F197,F191)</f>
        <v>1353775124</v>
      </c>
      <c r="H198" s="76"/>
      <c r="I198" s="76">
        <f>SUM(I179,I148,I114,I104)</f>
        <v>1353775124</v>
      </c>
    </row>
    <row r="199" spans="1:9" ht="24" customHeight="1" x14ac:dyDescent="0.2"/>
  </sheetData>
  <mergeCells count="51">
    <mergeCell ref="A179:E179"/>
    <mergeCell ref="A183:E183"/>
    <mergeCell ref="A32:F32"/>
    <mergeCell ref="A1:F1"/>
    <mergeCell ref="A3:E3"/>
    <mergeCell ref="F3:F6"/>
    <mergeCell ref="B4:E4"/>
    <mergeCell ref="C5:E5"/>
    <mergeCell ref="D6:E6"/>
    <mergeCell ref="E9:F9"/>
    <mergeCell ref="A17:F17"/>
    <mergeCell ref="E18:F18"/>
    <mergeCell ref="A22:F22"/>
    <mergeCell ref="E23:F23"/>
    <mergeCell ref="E66:F66"/>
    <mergeCell ref="E33:F33"/>
    <mergeCell ref="A38:F38"/>
    <mergeCell ref="E39:F39"/>
    <mergeCell ref="A45:F45"/>
    <mergeCell ref="E46:F46"/>
    <mergeCell ref="A52:F52"/>
    <mergeCell ref="E53:F53"/>
    <mergeCell ref="E60:F60"/>
    <mergeCell ref="E99:F99"/>
    <mergeCell ref="A105:F105"/>
    <mergeCell ref="E109:F109"/>
    <mergeCell ref="A70:F70"/>
    <mergeCell ref="E71:F71"/>
    <mergeCell ref="E77:F77"/>
    <mergeCell ref="A81:F81"/>
    <mergeCell ref="E82:F82"/>
    <mergeCell ref="E87:F87"/>
    <mergeCell ref="E92:F92"/>
    <mergeCell ref="E118:F118"/>
    <mergeCell ref="A122:F122"/>
    <mergeCell ref="E123:F123"/>
    <mergeCell ref="A127:F127"/>
    <mergeCell ref="E133:F133"/>
    <mergeCell ref="A137:F137"/>
    <mergeCell ref="E138:F138"/>
    <mergeCell ref="E128:F128"/>
    <mergeCell ref="E168:F168"/>
    <mergeCell ref="A172:F172"/>
    <mergeCell ref="A148:E148"/>
    <mergeCell ref="E143:F143"/>
    <mergeCell ref="E173:F173"/>
    <mergeCell ref="E153:F153"/>
    <mergeCell ref="A157:F157"/>
    <mergeCell ref="E158:F158"/>
    <mergeCell ref="A162:F162"/>
    <mergeCell ref="E163:F163"/>
  </mergeCells>
  <pageMargins left="0.6692913385826772" right="0.35433070866141736" top="0.9055118110236221" bottom="0.59055118110236227" header="0.55118110236220474" footer="0.51181102362204722"/>
  <pageSetup paperSize="9" orientation="portrait" useFirstPageNumber="1" r:id="rId1"/>
  <headerFooter alignWithMargins="0">
    <oddHeader xml:space="preserve">&amp;C2. melléklet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9"/>
  <sheetViews>
    <sheetView workbookViewId="0">
      <selection activeCell="F238" sqref="A1:F238"/>
    </sheetView>
  </sheetViews>
  <sheetFormatPr defaultRowHeight="12.75" x14ac:dyDescent="0.2"/>
  <cols>
    <col min="1" max="1" width="3" style="70" customWidth="1"/>
    <col min="2" max="2" width="3.85546875" style="70" customWidth="1"/>
    <col min="3" max="3" width="3.140625" style="70" customWidth="1"/>
    <col min="4" max="4" width="3.5703125" style="70" customWidth="1"/>
    <col min="5" max="5" width="52" style="5" bestFit="1" customWidth="1"/>
    <col min="6" max="6" width="13.28515625" style="6" customWidth="1"/>
    <col min="7" max="7" width="9.140625" style="5"/>
    <col min="8" max="8" width="12.5703125" style="5" customWidth="1"/>
    <col min="9" max="9" width="12.140625" style="5" customWidth="1"/>
    <col min="10" max="16384" width="9.140625" style="5"/>
  </cols>
  <sheetData>
    <row r="1" spans="1:7" ht="22.5" customHeight="1" x14ac:dyDescent="0.25">
      <c r="A1" s="386" t="s">
        <v>468</v>
      </c>
      <c r="B1" s="386"/>
      <c r="C1" s="386"/>
      <c r="D1" s="386"/>
      <c r="E1" s="386"/>
      <c r="F1" s="386"/>
      <c r="G1" s="68"/>
    </row>
    <row r="2" spans="1:7" ht="18.75" customHeight="1" x14ac:dyDescent="0.25">
      <c r="A2" s="69"/>
    </row>
    <row r="3" spans="1:7" ht="13.5" customHeight="1" x14ac:dyDescent="0.2">
      <c r="A3" s="387" t="s">
        <v>1</v>
      </c>
      <c r="B3" s="387"/>
      <c r="C3" s="387"/>
      <c r="D3" s="387"/>
      <c r="E3" s="387"/>
      <c r="F3" s="395" t="s">
        <v>377</v>
      </c>
    </row>
    <row r="4" spans="1:7" ht="13.5" customHeight="1" x14ac:dyDescent="0.2">
      <c r="A4" s="275"/>
      <c r="B4" s="387" t="s">
        <v>3</v>
      </c>
      <c r="C4" s="387"/>
      <c r="D4" s="387"/>
      <c r="E4" s="387"/>
      <c r="F4" s="395"/>
    </row>
    <row r="5" spans="1:7" ht="13.5" customHeight="1" x14ac:dyDescent="0.2">
      <c r="A5" s="275"/>
      <c r="B5" s="275"/>
      <c r="C5" s="396" t="s">
        <v>129</v>
      </c>
      <c r="D5" s="397"/>
      <c r="E5" s="398"/>
      <c r="F5" s="395"/>
    </row>
    <row r="6" spans="1:7" ht="13.5" customHeight="1" x14ac:dyDescent="0.2">
      <c r="A6" s="275"/>
      <c r="B6" s="275"/>
      <c r="C6" s="275"/>
      <c r="D6" s="399" t="s">
        <v>130</v>
      </c>
      <c r="E6" s="400"/>
      <c r="F6" s="395"/>
    </row>
    <row r="7" spans="1:7" ht="18" customHeight="1" x14ac:dyDescent="0.25">
      <c r="A7" s="47" t="s">
        <v>33</v>
      </c>
      <c r="B7" s="273"/>
      <c r="C7" s="273"/>
      <c r="D7" s="273"/>
      <c r="E7" s="49" t="s">
        <v>90</v>
      </c>
      <c r="F7" s="77"/>
    </row>
    <row r="8" spans="1:7" s="71" customFormat="1" ht="14.25" customHeight="1" x14ac:dyDescent="0.2">
      <c r="A8" s="47"/>
      <c r="B8" s="47" t="s">
        <v>5</v>
      </c>
      <c r="C8" s="47"/>
      <c r="D8" s="47"/>
      <c r="E8" s="378" t="s">
        <v>97</v>
      </c>
      <c r="F8" s="378"/>
    </row>
    <row r="9" spans="1:7" s="71" customFormat="1" ht="14.25" customHeight="1" x14ac:dyDescent="0.2">
      <c r="A9" s="47"/>
      <c r="B9" s="47"/>
      <c r="C9" s="47"/>
      <c r="D9" s="273" t="s">
        <v>5</v>
      </c>
      <c r="E9" s="28" t="s">
        <v>36</v>
      </c>
      <c r="F9" s="84">
        <v>13547480</v>
      </c>
    </row>
    <row r="10" spans="1:7" s="71" customFormat="1" ht="14.25" customHeight="1" x14ac:dyDescent="0.2">
      <c r="A10" s="47"/>
      <c r="B10" s="47"/>
      <c r="C10" s="47"/>
      <c r="D10" s="273" t="s">
        <v>6</v>
      </c>
      <c r="E10" s="28" t="s">
        <v>135</v>
      </c>
      <c r="F10" s="84">
        <v>2338210</v>
      </c>
    </row>
    <row r="11" spans="1:7" ht="14.25" customHeight="1" x14ac:dyDescent="0.2">
      <c r="A11" s="274"/>
      <c r="B11" s="273"/>
      <c r="C11" s="273"/>
      <c r="D11" s="273" t="s">
        <v>8</v>
      </c>
      <c r="E11" s="28" t="s">
        <v>64</v>
      </c>
      <c r="F11" s="77">
        <v>11000500</v>
      </c>
    </row>
    <row r="12" spans="1:7" s="73" customFormat="1" ht="14.25" customHeight="1" x14ac:dyDescent="0.25">
      <c r="A12" s="54"/>
      <c r="B12" s="275"/>
      <c r="C12" s="54" t="s">
        <v>5</v>
      </c>
      <c r="D12" s="275"/>
      <c r="E12" s="78" t="s">
        <v>158</v>
      </c>
      <c r="F12" s="79">
        <f>SUM(F9:F11)</f>
        <v>26886190</v>
      </c>
    </row>
    <row r="13" spans="1:7" ht="14.25" customHeight="1" x14ac:dyDescent="0.2">
      <c r="A13" s="274"/>
      <c r="B13" s="273"/>
      <c r="C13" s="50"/>
      <c r="D13" s="273"/>
      <c r="E13" s="51" t="s">
        <v>31</v>
      </c>
      <c r="F13" s="80">
        <f>SUM(F12)</f>
        <v>26886190</v>
      </c>
    </row>
    <row r="14" spans="1:7" ht="14.25" customHeight="1" x14ac:dyDescent="0.2">
      <c r="A14" s="379"/>
      <c r="B14" s="379"/>
      <c r="C14" s="379"/>
      <c r="D14" s="379"/>
      <c r="E14" s="379"/>
      <c r="F14" s="379"/>
    </row>
    <row r="15" spans="1:7" s="71" customFormat="1" ht="14.25" customHeight="1" x14ac:dyDescent="0.2">
      <c r="A15" s="47"/>
      <c r="B15" s="47" t="s">
        <v>6</v>
      </c>
      <c r="C15" s="47"/>
      <c r="D15" s="47"/>
      <c r="E15" s="378" t="s">
        <v>89</v>
      </c>
      <c r="F15" s="378"/>
    </row>
    <row r="16" spans="1:7" ht="14.25" customHeight="1" x14ac:dyDescent="0.2">
      <c r="A16" s="274"/>
      <c r="B16" s="273"/>
      <c r="C16" s="273"/>
      <c r="D16" s="273" t="s">
        <v>8</v>
      </c>
      <c r="E16" s="28" t="s">
        <v>64</v>
      </c>
      <c r="F16" s="77">
        <v>1980000</v>
      </c>
    </row>
    <row r="17" spans="1:6" s="73" customFormat="1" ht="14.25" customHeight="1" x14ac:dyDescent="0.25">
      <c r="A17" s="54"/>
      <c r="B17" s="275"/>
      <c r="C17" s="54" t="s">
        <v>5</v>
      </c>
      <c r="D17" s="275"/>
      <c r="E17" s="78" t="s">
        <v>158</v>
      </c>
      <c r="F17" s="79">
        <f>SUM(F16)</f>
        <v>1980000</v>
      </c>
    </row>
    <row r="18" spans="1:6" s="73" customFormat="1" ht="14.25" customHeight="1" x14ac:dyDescent="0.2">
      <c r="A18" s="53"/>
      <c r="B18" s="53"/>
      <c r="C18" s="53"/>
      <c r="D18" s="53" t="s">
        <v>5</v>
      </c>
      <c r="E18" s="45" t="s">
        <v>148</v>
      </c>
      <c r="F18" s="81">
        <v>6350000</v>
      </c>
    </row>
    <row r="19" spans="1:6" s="73" customFormat="1" ht="14.25" customHeight="1" x14ac:dyDescent="0.25">
      <c r="A19" s="54"/>
      <c r="B19" s="275"/>
      <c r="C19" s="54" t="s">
        <v>6</v>
      </c>
      <c r="D19" s="54"/>
      <c r="E19" s="78" t="s">
        <v>157</v>
      </c>
      <c r="F19" s="79">
        <f>SUM(F18)</f>
        <v>6350000</v>
      </c>
    </row>
    <row r="20" spans="1:6" ht="14.25" customHeight="1" x14ac:dyDescent="0.2">
      <c r="A20" s="274"/>
      <c r="B20" s="273"/>
      <c r="C20" s="50"/>
      <c r="D20" s="273"/>
      <c r="E20" s="51" t="s">
        <v>31</v>
      </c>
      <c r="F20" s="80">
        <f>SUM(F19,F17)</f>
        <v>8330000</v>
      </c>
    </row>
    <row r="21" spans="1:6" ht="14.25" customHeight="1" x14ac:dyDescent="0.2">
      <c r="A21" s="380"/>
      <c r="B21" s="380"/>
      <c r="C21" s="380"/>
      <c r="D21" s="380"/>
      <c r="E21" s="380"/>
      <c r="F21" s="380"/>
    </row>
    <row r="22" spans="1:6" s="71" customFormat="1" ht="14.25" customHeight="1" x14ac:dyDescent="0.2">
      <c r="A22" s="47"/>
      <c r="B22" s="47" t="s">
        <v>8</v>
      </c>
      <c r="C22" s="47"/>
      <c r="D22" s="47"/>
      <c r="E22" s="378" t="s">
        <v>98</v>
      </c>
      <c r="F22" s="378"/>
    </row>
    <row r="23" spans="1:6" s="71" customFormat="1" ht="14.25" customHeight="1" x14ac:dyDescent="0.2">
      <c r="A23" s="47"/>
      <c r="B23" s="47"/>
      <c r="C23" s="47"/>
      <c r="D23" s="273" t="s">
        <v>5</v>
      </c>
      <c r="E23" s="28" t="s">
        <v>36</v>
      </c>
      <c r="F23" s="84">
        <v>2384000</v>
      </c>
    </row>
    <row r="24" spans="1:6" s="71" customFormat="1" ht="14.25" customHeight="1" x14ac:dyDescent="0.2">
      <c r="A24" s="47"/>
      <c r="B24" s="47"/>
      <c r="C24" s="47"/>
      <c r="D24" s="273" t="s">
        <v>6</v>
      </c>
      <c r="E24" s="28" t="s">
        <v>135</v>
      </c>
      <c r="F24" s="84">
        <v>464880</v>
      </c>
    </row>
    <row r="25" spans="1:6" ht="14.25" customHeight="1" x14ac:dyDescent="0.2">
      <c r="A25" s="274"/>
      <c r="B25" s="273"/>
      <c r="C25" s="273"/>
      <c r="D25" s="273" t="s">
        <v>8</v>
      </c>
      <c r="E25" s="28" t="s">
        <v>64</v>
      </c>
      <c r="F25" s="77">
        <v>98773362</v>
      </c>
    </row>
    <row r="26" spans="1:6" ht="14.25" customHeight="1" x14ac:dyDescent="0.2">
      <c r="A26" s="274"/>
      <c r="B26" s="273"/>
      <c r="C26" s="273"/>
      <c r="D26" s="273" t="s">
        <v>10</v>
      </c>
      <c r="E26" s="28" t="s">
        <v>142</v>
      </c>
      <c r="F26" s="77">
        <v>500000</v>
      </c>
    </row>
    <row r="27" spans="1:6" s="74" customFormat="1" ht="14.25" customHeight="1" x14ac:dyDescent="0.25">
      <c r="A27" s="54"/>
      <c r="B27" s="54"/>
      <c r="C27" s="54" t="s">
        <v>5</v>
      </c>
      <c r="D27" s="54"/>
      <c r="E27" s="78" t="s">
        <v>158</v>
      </c>
      <c r="F27" s="79">
        <f>SUM(F23:F26)</f>
        <v>102122242</v>
      </c>
    </row>
    <row r="28" spans="1:6" s="26" customFormat="1" ht="14.25" customHeight="1" x14ac:dyDescent="0.2">
      <c r="A28" s="53"/>
      <c r="B28" s="53"/>
      <c r="C28" s="53"/>
      <c r="D28" s="53" t="s">
        <v>5</v>
      </c>
      <c r="E28" s="45" t="s">
        <v>148</v>
      </c>
      <c r="F28" s="81">
        <v>440673138</v>
      </c>
    </row>
    <row r="29" spans="1:6" ht="14.25" customHeight="1" x14ac:dyDescent="0.2">
      <c r="A29" s="274"/>
      <c r="B29" s="273"/>
      <c r="C29" s="273"/>
      <c r="D29" s="273" t="s">
        <v>6</v>
      </c>
      <c r="E29" s="28" t="s">
        <v>151</v>
      </c>
      <c r="F29" s="77">
        <v>0</v>
      </c>
    </row>
    <row r="30" spans="1:6" s="74" customFormat="1" ht="14.25" customHeight="1" x14ac:dyDescent="0.25">
      <c r="A30" s="54"/>
      <c r="B30" s="54"/>
      <c r="C30" s="54" t="s">
        <v>6</v>
      </c>
      <c r="D30" s="54"/>
      <c r="E30" s="78" t="s">
        <v>157</v>
      </c>
      <c r="F30" s="79">
        <f>SUM(F28:F29)</f>
        <v>440673138</v>
      </c>
    </row>
    <row r="31" spans="1:6" s="71" customFormat="1" ht="14.25" customHeight="1" x14ac:dyDescent="0.2">
      <c r="A31" s="47"/>
      <c r="B31" s="47"/>
      <c r="C31" s="55"/>
      <c r="D31" s="47"/>
      <c r="E31" s="51" t="s">
        <v>31</v>
      </c>
      <c r="F31" s="80">
        <f>SUM(F30,F27)</f>
        <v>542795380</v>
      </c>
    </row>
    <row r="32" spans="1:6" ht="14.25" customHeight="1" x14ac:dyDescent="0.2">
      <c r="A32" s="380"/>
      <c r="B32" s="380"/>
      <c r="C32" s="380"/>
      <c r="D32" s="380"/>
      <c r="E32" s="380"/>
      <c r="F32" s="380"/>
    </row>
    <row r="33" spans="1:6" s="71" customFormat="1" ht="14.25" customHeight="1" x14ac:dyDescent="0.2">
      <c r="A33" s="47"/>
      <c r="B33" s="47" t="s">
        <v>10</v>
      </c>
      <c r="C33" s="47"/>
      <c r="D33" s="47"/>
      <c r="E33" s="378" t="s">
        <v>99</v>
      </c>
      <c r="F33" s="378"/>
    </row>
    <row r="34" spans="1:6" ht="14.25" customHeight="1" x14ac:dyDescent="0.2">
      <c r="A34" s="274"/>
      <c r="B34" s="273"/>
      <c r="C34" s="273"/>
      <c r="D34" s="273" t="s">
        <v>10</v>
      </c>
      <c r="E34" s="28" t="s">
        <v>142</v>
      </c>
      <c r="F34" s="77">
        <v>0</v>
      </c>
    </row>
    <row r="35" spans="1:6" ht="14.25" customHeight="1" x14ac:dyDescent="0.2">
      <c r="A35" s="274"/>
      <c r="B35" s="273"/>
      <c r="C35" s="273"/>
      <c r="D35" s="273" t="s">
        <v>11</v>
      </c>
      <c r="E35" s="28" t="s">
        <v>144</v>
      </c>
      <c r="F35" s="77">
        <v>160429345</v>
      </c>
    </row>
    <row r="36" spans="1:6" s="73" customFormat="1" ht="14.25" customHeight="1" x14ac:dyDescent="0.25">
      <c r="A36" s="54"/>
      <c r="B36" s="275"/>
      <c r="C36" s="54" t="s">
        <v>5</v>
      </c>
      <c r="D36" s="275"/>
      <c r="E36" s="78" t="s">
        <v>158</v>
      </c>
      <c r="F36" s="79">
        <f>SUM(F34:F35)</f>
        <v>160429345</v>
      </c>
    </row>
    <row r="37" spans="1:6" ht="14.25" customHeight="1" x14ac:dyDescent="0.2">
      <c r="A37" s="274"/>
      <c r="B37" s="273"/>
      <c r="C37" s="50"/>
      <c r="D37" s="273"/>
      <c r="E37" s="51" t="s">
        <v>31</v>
      </c>
      <c r="F37" s="80">
        <f>SUM(F36)</f>
        <v>160429345</v>
      </c>
    </row>
    <row r="38" spans="1:6" ht="14.25" customHeight="1" x14ac:dyDescent="0.2">
      <c r="A38" s="380"/>
      <c r="B38" s="380"/>
      <c r="C38" s="380"/>
      <c r="D38" s="380"/>
      <c r="E38" s="380"/>
      <c r="F38" s="380"/>
    </row>
    <row r="39" spans="1:6" s="71" customFormat="1" ht="14.25" customHeight="1" x14ac:dyDescent="0.2">
      <c r="A39" s="47"/>
      <c r="B39" s="47" t="s">
        <v>11</v>
      </c>
      <c r="C39" s="47"/>
      <c r="D39" s="47"/>
      <c r="E39" s="378" t="s">
        <v>100</v>
      </c>
      <c r="F39" s="378"/>
    </row>
    <row r="40" spans="1:6" ht="14.25" customHeight="1" x14ac:dyDescent="0.2">
      <c r="A40" s="274"/>
      <c r="B40" s="273"/>
      <c r="C40" s="273"/>
      <c r="D40" s="273" t="s">
        <v>5</v>
      </c>
      <c r="E40" s="28" t="s">
        <v>36</v>
      </c>
      <c r="F40" s="77">
        <v>3380600</v>
      </c>
    </row>
    <row r="41" spans="1:6" ht="14.25" customHeight="1" x14ac:dyDescent="0.2">
      <c r="A41" s="274"/>
      <c r="B41" s="273"/>
      <c r="C41" s="273"/>
      <c r="D41" s="273" t="s">
        <v>6</v>
      </c>
      <c r="E41" s="28" t="s">
        <v>135</v>
      </c>
      <c r="F41" s="77">
        <v>610467</v>
      </c>
    </row>
    <row r="42" spans="1:6" ht="14.25" customHeight="1" x14ac:dyDescent="0.2">
      <c r="A42" s="274"/>
      <c r="B42" s="273"/>
      <c r="C42" s="273"/>
      <c r="D42" s="273" t="s">
        <v>8</v>
      </c>
      <c r="E42" s="28" t="s">
        <v>64</v>
      </c>
      <c r="F42" s="77">
        <v>508000</v>
      </c>
    </row>
    <row r="43" spans="1:6" s="74" customFormat="1" ht="14.25" customHeight="1" x14ac:dyDescent="0.25">
      <c r="A43" s="54"/>
      <c r="B43" s="54"/>
      <c r="C43" s="54" t="s">
        <v>5</v>
      </c>
      <c r="D43" s="54"/>
      <c r="E43" s="78" t="s">
        <v>158</v>
      </c>
      <c r="F43" s="79">
        <f>SUM(F40:F42)</f>
        <v>4499067</v>
      </c>
    </row>
    <row r="44" spans="1:6" ht="14.25" customHeight="1" x14ac:dyDescent="0.2">
      <c r="A44" s="274"/>
      <c r="B44" s="273"/>
      <c r="C44" s="273"/>
      <c r="D44" s="273" t="s">
        <v>5</v>
      </c>
      <c r="E44" s="28" t="s">
        <v>156</v>
      </c>
      <c r="F44" s="77">
        <v>1500000</v>
      </c>
    </row>
    <row r="45" spans="1:6" s="74" customFormat="1" ht="14.25" customHeight="1" x14ac:dyDescent="0.25">
      <c r="A45" s="54"/>
      <c r="B45" s="54"/>
      <c r="C45" s="54" t="s">
        <v>6</v>
      </c>
      <c r="D45" s="54"/>
      <c r="E45" s="78" t="s">
        <v>157</v>
      </c>
      <c r="F45" s="79">
        <f>SUM(F44:F44)</f>
        <v>1500000</v>
      </c>
    </row>
    <row r="46" spans="1:6" s="71" customFormat="1" ht="14.25" customHeight="1" x14ac:dyDescent="0.2">
      <c r="A46" s="47"/>
      <c r="B46" s="47"/>
      <c r="C46" s="55"/>
      <c r="D46" s="47"/>
      <c r="E46" s="51" t="s">
        <v>31</v>
      </c>
      <c r="F46" s="80">
        <f>SUM(F45,F43)</f>
        <v>5999067</v>
      </c>
    </row>
    <row r="47" spans="1:6" ht="14.25" customHeight="1" x14ac:dyDescent="0.2">
      <c r="A47" s="380"/>
      <c r="B47" s="380"/>
      <c r="C47" s="380"/>
      <c r="D47" s="380"/>
      <c r="E47" s="380"/>
      <c r="F47" s="380"/>
    </row>
    <row r="48" spans="1:6" s="71" customFormat="1" ht="14.25" customHeight="1" x14ac:dyDescent="0.2">
      <c r="A48" s="47"/>
      <c r="B48" s="47" t="s">
        <v>12</v>
      </c>
      <c r="C48" s="47"/>
      <c r="D48" s="47"/>
      <c r="E48" s="378" t="s">
        <v>358</v>
      </c>
      <c r="F48" s="378"/>
    </row>
    <row r="49" spans="1:6" s="71" customFormat="1" ht="14.25" customHeight="1" x14ac:dyDescent="0.2">
      <c r="A49" s="47"/>
      <c r="B49" s="47"/>
      <c r="C49" s="273"/>
      <c r="D49" s="273" t="s">
        <v>8</v>
      </c>
      <c r="E49" s="28" t="s">
        <v>64</v>
      </c>
      <c r="F49" s="84">
        <v>27252030</v>
      </c>
    </row>
    <row r="50" spans="1:6" s="71" customFormat="1" ht="14.25" customHeight="1" x14ac:dyDescent="0.25">
      <c r="A50" s="47"/>
      <c r="B50" s="47"/>
      <c r="C50" s="54" t="s">
        <v>5</v>
      </c>
      <c r="D50" s="54"/>
      <c r="E50" s="78" t="s">
        <v>158</v>
      </c>
      <c r="F50" s="285">
        <f>SUM(F49)</f>
        <v>27252030</v>
      </c>
    </row>
    <row r="51" spans="1:6" s="74" customFormat="1" ht="14.25" customHeight="1" x14ac:dyDescent="0.25">
      <c r="A51" s="54"/>
      <c r="B51" s="54"/>
      <c r="C51" s="54"/>
      <c r="D51" s="53" t="s">
        <v>5</v>
      </c>
      <c r="E51" s="45" t="s">
        <v>148</v>
      </c>
      <c r="F51" s="81">
        <v>95243170</v>
      </c>
    </row>
    <row r="52" spans="1:6" s="74" customFormat="1" ht="14.25" customHeight="1" x14ac:dyDescent="0.25">
      <c r="A52" s="54"/>
      <c r="B52" s="54"/>
      <c r="C52" s="54"/>
      <c r="D52" s="53" t="s">
        <v>6</v>
      </c>
      <c r="E52" s="45" t="s">
        <v>37</v>
      </c>
      <c r="F52" s="81">
        <v>15000000</v>
      </c>
    </row>
    <row r="53" spans="1:6" s="74" customFormat="1" ht="14.25" customHeight="1" x14ac:dyDescent="0.25">
      <c r="A53" s="54"/>
      <c r="B53" s="54"/>
      <c r="C53" s="54"/>
      <c r="D53" s="53" t="s">
        <v>8</v>
      </c>
      <c r="E53" s="45" t="s">
        <v>229</v>
      </c>
      <c r="F53" s="81">
        <v>0</v>
      </c>
    </row>
    <row r="54" spans="1:6" s="74" customFormat="1" ht="14.25" customHeight="1" x14ac:dyDescent="0.25">
      <c r="A54" s="54"/>
      <c r="B54" s="54"/>
      <c r="C54" s="54" t="s">
        <v>6</v>
      </c>
      <c r="D54" s="54"/>
      <c r="E54" s="78" t="s">
        <v>157</v>
      </c>
      <c r="F54" s="79">
        <f>SUM(F51:F53)</f>
        <v>110243170</v>
      </c>
    </row>
    <row r="55" spans="1:6" s="71" customFormat="1" ht="14.25" customHeight="1" x14ac:dyDescent="0.2">
      <c r="A55" s="47"/>
      <c r="B55" s="47"/>
      <c r="C55" s="55"/>
      <c r="D55" s="47"/>
      <c r="E55" s="51" t="s">
        <v>31</v>
      </c>
      <c r="F55" s="80">
        <f>SUM(F54,F50)</f>
        <v>137495200</v>
      </c>
    </row>
    <row r="56" spans="1:6" ht="14.25" customHeight="1" x14ac:dyDescent="0.2">
      <c r="A56" s="56"/>
      <c r="B56" s="57"/>
      <c r="C56" s="57"/>
      <c r="D56" s="57"/>
      <c r="E56" s="57"/>
      <c r="F56" s="155"/>
    </row>
    <row r="57" spans="1:6" s="71" customFormat="1" ht="14.25" customHeight="1" x14ac:dyDescent="0.2">
      <c r="A57" s="47"/>
      <c r="B57" s="47" t="s">
        <v>14</v>
      </c>
      <c r="C57" s="47"/>
      <c r="D57" s="47"/>
      <c r="E57" s="378" t="s">
        <v>101</v>
      </c>
      <c r="F57" s="378"/>
    </row>
    <row r="58" spans="1:6" ht="14.25" customHeight="1" x14ac:dyDescent="0.2">
      <c r="A58" s="274"/>
      <c r="B58" s="273"/>
      <c r="C58" s="273"/>
      <c r="D58" s="273" t="s">
        <v>8</v>
      </c>
      <c r="E58" s="28" t="s">
        <v>64</v>
      </c>
      <c r="F58" s="77">
        <v>3048000</v>
      </c>
    </row>
    <row r="59" spans="1:6" s="74" customFormat="1" ht="14.25" customHeight="1" x14ac:dyDescent="0.25">
      <c r="A59" s="54"/>
      <c r="B59" s="54"/>
      <c r="C59" s="54" t="s">
        <v>5</v>
      </c>
      <c r="D59" s="54"/>
      <c r="E59" s="78" t="s">
        <v>158</v>
      </c>
      <c r="F59" s="79">
        <f>SUM(F58)</f>
        <v>3048000</v>
      </c>
    </row>
    <row r="60" spans="1:6" s="74" customFormat="1" ht="14.25" customHeight="1" x14ac:dyDescent="0.25">
      <c r="A60" s="54"/>
      <c r="B60" s="54"/>
      <c r="C60" s="54"/>
      <c r="D60" s="53" t="s">
        <v>6</v>
      </c>
      <c r="E60" s="45" t="s">
        <v>37</v>
      </c>
      <c r="F60" s="81">
        <v>10000000</v>
      </c>
    </row>
    <row r="61" spans="1:6" s="74" customFormat="1" ht="14.25" customHeight="1" x14ac:dyDescent="0.25">
      <c r="A61" s="54"/>
      <c r="B61" s="54"/>
      <c r="C61" s="54" t="s">
        <v>6</v>
      </c>
      <c r="D61" s="54"/>
      <c r="E61" s="78" t="s">
        <v>157</v>
      </c>
      <c r="F61" s="79">
        <f>SUM(F60)</f>
        <v>10000000</v>
      </c>
    </row>
    <row r="62" spans="1:6" s="71" customFormat="1" ht="14.25" customHeight="1" x14ac:dyDescent="0.2">
      <c r="A62" s="47"/>
      <c r="B62" s="47"/>
      <c r="C62" s="55"/>
      <c r="D62" s="47"/>
      <c r="E62" s="51" t="s">
        <v>31</v>
      </c>
      <c r="F62" s="80">
        <f>SUM(F61,F59)</f>
        <v>13048000</v>
      </c>
    </row>
    <row r="63" spans="1:6" ht="14.25" customHeight="1" x14ac:dyDescent="0.2">
      <c r="A63" s="380"/>
      <c r="B63" s="380"/>
      <c r="C63" s="380"/>
      <c r="D63" s="380"/>
      <c r="E63" s="380"/>
      <c r="F63" s="380"/>
    </row>
    <row r="64" spans="1:6" s="71" customFormat="1" ht="14.25" customHeight="1" x14ac:dyDescent="0.2">
      <c r="A64" s="47"/>
      <c r="B64" s="47" t="s">
        <v>15</v>
      </c>
      <c r="C64" s="47"/>
      <c r="D64" s="47"/>
      <c r="E64" s="378" t="s">
        <v>13</v>
      </c>
      <c r="F64" s="378"/>
    </row>
    <row r="65" spans="1:6" ht="14.25" customHeight="1" x14ac:dyDescent="0.2">
      <c r="A65" s="274"/>
      <c r="B65" s="273"/>
      <c r="C65" s="273"/>
      <c r="D65" s="273" t="s">
        <v>8</v>
      </c>
      <c r="E65" s="28" t="s">
        <v>64</v>
      </c>
      <c r="F65" s="77">
        <v>317500</v>
      </c>
    </row>
    <row r="66" spans="1:6" s="74" customFormat="1" ht="14.25" customHeight="1" x14ac:dyDescent="0.25">
      <c r="A66" s="54"/>
      <c r="B66" s="54"/>
      <c r="C66" s="54" t="s">
        <v>5</v>
      </c>
      <c r="D66" s="54"/>
      <c r="E66" s="78" t="s">
        <v>158</v>
      </c>
      <c r="F66" s="79">
        <f>SUM(F65)</f>
        <v>317500</v>
      </c>
    </row>
    <row r="67" spans="1:6" s="71" customFormat="1" ht="14.25" customHeight="1" x14ac:dyDescent="0.2">
      <c r="A67" s="47"/>
      <c r="B67" s="47"/>
      <c r="C67" s="55"/>
      <c r="D67" s="47"/>
      <c r="E67" s="51" t="s">
        <v>31</v>
      </c>
      <c r="F67" s="80">
        <f>SUM(F66)</f>
        <v>317500</v>
      </c>
    </row>
    <row r="68" spans="1:6" ht="14.25" customHeight="1" x14ac:dyDescent="0.2">
      <c r="A68" s="379"/>
      <c r="B68" s="379"/>
      <c r="C68" s="379"/>
      <c r="D68" s="379"/>
      <c r="E68" s="379"/>
      <c r="F68" s="379"/>
    </row>
    <row r="69" spans="1:6" s="71" customFormat="1" ht="14.25" customHeight="1" x14ac:dyDescent="0.2">
      <c r="A69" s="47"/>
      <c r="B69" s="47" t="s">
        <v>16</v>
      </c>
      <c r="C69" s="47"/>
      <c r="D69" s="47"/>
      <c r="E69" s="378" t="s">
        <v>102</v>
      </c>
      <c r="F69" s="378"/>
    </row>
    <row r="70" spans="1:6" ht="14.25" customHeight="1" x14ac:dyDescent="0.2">
      <c r="A70" s="274"/>
      <c r="B70" s="273"/>
      <c r="C70" s="273"/>
      <c r="D70" s="273" t="s">
        <v>8</v>
      </c>
      <c r="E70" s="28" t="s">
        <v>64</v>
      </c>
      <c r="F70" s="77">
        <v>6976000</v>
      </c>
    </row>
    <row r="71" spans="1:6" s="74" customFormat="1" ht="14.25" customHeight="1" x14ac:dyDescent="0.25">
      <c r="A71" s="54"/>
      <c r="B71" s="54"/>
      <c r="C71" s="54" t="s">
        <v>5</v>
      </c>
      <c r="D71" s="54"/>
      <c r="E71" s="78" t="s">
        <v>158</v>
      </c>
      <c r="F71" s="79">
        <f>SUM(F70)</f>
        <v>6976000</v>
      </c>
    </row>
    <row r="72" spans="1:6" s="71" customFormat="1" ht="14.25" customHeight="1" x14ac:dyDescent="0.2">
      <c r="A72" s="47"/>
      <c r="B72" s="47"/>
      <c r="C72" s="55"/>
      <c r="D72" s="47"/>
      <c r="E72" s="51" t="s">
        <v>31</v>
      </c>
      <c r="F72" s="80">
        <f>SUM(F71)</f>
        <v>6976000</v>
      </c>
    </row>
    <row r="73" spans="1:6" ht="14.25" customHeight="1" x14ac:dyDescent="0.2">
      <c r="A73" s="380"/>
      <c r="B73" s="380"/>
      <c r="C73" s="380"/>
      <c r="D73" s="380"/>
      <c r="E73" s="380"/>
      <c r="F73" s="380"/>
    </row>
    <row r="74" spans="1:6" s="71" customFormat="1" ht="14.25" customHeight="1" x14ac:dyDescent="0.2">
      <c r="A74" s="47"/>
      <c r="B74" s="47" t="s">
        <v>17</v>
      </c>
      <c r="C74" s="47"/>
      <c r="D74" s="47"/>
      <c r="E74" s="378" t="s">
        <v>103</v>
      </c>
      <c r="F74" s="378"/>
    </row>
    <row r="75" spans="1:6" ht="14.25" customHeight="1" x14ac:dyDescent="0.2">
      <c r="A75" s="274"/>
      <c r="B75" s="273"/>
      <c r="C75" s="273"/>
      <c r="D75" s="273" t="s">
        <v>5</v>
      </c>
      <c r="E75" s="28" t="s">
        <v>36</v>
      </c>
      <c r="F75" s="77">
        <v>3576000</v>
      </c>
    </row>
    <row r="76" spans="1:6" ht="14.25" customHeight="1" x14ac:dyDescent="0.2">
      <c r="A76" s="274"/>
      <c r="B76" s="273"/>
      <c r="C76" s="273"/>
      <c r="D76" s="273" t="s">
        <v>6</v>
      </c>
      <c r="E76" s="28" t="s">
        <v>135</v>
      </c>
      <c r="F76" s="77">
        <v>697320</v>
      </c>
    </row>
    <row r="77" spans="1:6" ht="14.25" customHeight="1" x14ac:dyDescent="0.2">
      <c r="A77" s="274"/>
      <c r="B77" s="273"/>
      <c r="C77" s="273"/>
      <c r="D77" s="273" t="s">
        <v>8</v>
      </c>
      <c r="E77" s="28" t="s">
        <v>64</v>
      </c>
      <c r="F77" s="77">
        <v>5881500</v>
      </c>
    </row>
    <row r="78" spans="1:6" s="74" customFormat="1" ht="14.25" customHeight="1" x14ac:dyDescent="0.25">
      <c r="A78" s="54"/>
      <c r="B78" s="54"/>
      <c r="C78" s="54" t="s">
        <v>5</v>
      </c>
      <c r="D78" s="54"/>
      <c r="E78" s="78" t="s">
        <v>158</v>
      </c>
      <c r="F78" s="79">
        <f>SUM(F75:F77)</f>
        <v>10154820</v>
      </c>
    </row>
    <row r="79" spans="1:6" ht="14.25" customHeight="1" x14ac:dyDescent="0.2">
      <c r="A79" s="274"/>
      <c r="B79" s="273"/>
      <c r="C79" s="273"/>
      <c r="D79" s="273" t="s">
        <v>5</v>
      </c>
      <c r="E79" s="28" t="s">
        <v>156</v>
      </c>
      <c r="F79" s="77">
        <v>14632940</v>
      </c>
    </row>
    <row r="80" spans="1:6" s="74" customFormat="1" ht="14.25" customHeight="1" x14ac:dyDescent="0.25">
      <c r="A80" s="54"/>
      <c r="B80" s="54"/>
      <c r="C80" s="54" t="s">
        <v>6</v>
      </c>
      <c r="D80" s="54"/>
      <c r="E80" s="78" t="s">
        <v>157</v>
      </c>
      <c r="F80" s="79">
        <f>SUM(F79:F79)</f>
        <v>14632940</v>
      </c>
    </row>
    <row r="81" spans="1:6" s="71" customFormat="1" ht="14.25" customHeight="1" x14ac:dyDescent="0.2">
      <c r="A81" s="47"/>
      <c r="B81" s="47"/>
      <c r="C81" s="55"/>
      <c r="D81" s="47"/>
      <c r="E81" s="51" t="s">
        <v>31</v>
      </c>
      <c r="F81" s="80">
        <f>SUM(F80,F78)</f>
        <v>24787760</v>
      </c>
    </row>
    <row r="82" spans="1:6" ht="14.25" customHeight="1" x14ac:dyDescent="0.2">
      <c r="A82" s="380"/>
      <c r="B82" s="380"/>
      <c r="C82" s="380"/>
      <c r="D82" s="380"/>
      <c r="E82" s="380"/>
      <c r="F82" s="380"/>
    </row>
    <row r="83" spans="1:6" s="71" customFormat="1" ht="14.25" customHeight="1" x14ac:dyDescent="0.2">
      <c r="A83" s="47"/>
      <c r="B83" s="47" t="s">
        <v>18</v>
      </c>
      <c r="C83" s="47"/>
      <c r="D83" s="47"/>
      <c r="E83" s="378" t="s">
        <v>7</v>
      </c>
      <c r="F83" s="378"/>
    </row>
    <row r="84" spans="1:6" ht="14.25" customHeight="1" x14ac:dyDescent="0.2">
      <c r="A84" s="274"/>
      <c r="B84" s="273"/>
      <c r="C84" s="273"/>
      <c r="D84" s="273" t="s">
        <v>5</v>
      </c>
      <c r="E84" s="28" t="s">
        <v>36</v>
      </c>
      <c r="F84" s="77">
        <v>4200000</v>
      </c>
    </row>
    <row r="85" spans="1:6" ht="14.25" customHeight="1" x14ac:dyDescent="0.2">
      <c r="A85" s="274"/>
      <c r="B85" s="273"/>
      <c r="C85" s="273"/>
      <c r="D85" s="273" t="s">
        <v>6</v>
      </c>
      <c r="E85" s="28" t="s">
        <v>135</v>
      </c>
      <c r="F85" s="77">
        <v>819000</v>
      </c>
    </row>
    <row r="86" spans="1:6" ht="14.25" customHeight="1" x14ac:dyDescent="0.2">
      <c r="A86" s="274"/>
      <c r="B86" s="273"/>
      <c r="C86" s="273"/>
      <c r="D86" s="273" t="s">
        <v>8</v>
      </c>
      <c r="E86" s="28" t="s">
        <v>64</v>
      </c>
      <c r="F86" s="77">
        <v>2623580</v>
      </c>
    </row>
    <row r="87" spans="1:6" s="74" customFormat="1" ht="14.25" customHeight="1" x14ac:dyDescent="0.25">
      <c r="A87" s="54"/>
      <c r="B87" s="54"/>
      <c r="C87" s="54" t="s">
        <v>5</v>
      </c>
      <c r="D87" s="54"/>
      <c r="E87" s="78" t="s">
        <v>158</v>
      </c>
      <c r="F87" s="79">
        <f>SUM(F84:F86)</f>
        <v>7642580</v>
      </c>
    </row>
    <row r="88" spans="1:6" ht="14.25" customHeight="1" x14ac:dyDescent="0.2">
      <c r="A88" s="274"/>
      <c r="B88" s="273"/>
      <c r="C88" s="50"/>
      <c r="D88" s="273"/>
      <c r="E88" s="51" t="s">
        <v>31</v>
      </c>
      <c r="F88" s="80">
        <f>SUM(F87)</f>
        <v>7642580</v>
      </c>
    </row>
    <row r="89" spans="1:6" ht="14.25" customHeight="1" x14ac:dyDescent="0.2">
      <c r="A89" s="56"/>
      <c r="B89" s="57"/>
      <c r="C89" s="57"/>
      <c r="D89" s="57"/>
      <c r="E89" s="57"/>
      <c r="F89" s="155"/>
    </row>
    <row r="90" spans="1:6" s="71" customFormat="1" ht="14.25" customHeight="1" x14ac:dyDescent="0.2">
      <c r="A90" s="47"/>
      <c r="B90" s="47" t="s">
        <v>19</v>
      </c>
      <c r="C90" s="47"/>
      <c r="D90" s="47"/>
      <c r="E90" s="378" t="s">
        <v>88</v>
      </c>
      <c r="F90" s="378"/>
    </row>
    <row r="91" spans="1:6" ht="14.25" customHeight="1" x14ac:dyDescent="0.2">
      <c r="A91" s="274"/>
      <c r="B91" s="273"/>
      <c r="C91" s="273"/>
      <c r="D91" s="273" t="s">
        <v>5</v>
      </c>
      <c r="E91" s="28" t="s">
        <v>36</v>
      </c>
      <c r="F91" s="77">
        <v>7398000</v>
      </c>
    </row>
    <row r="92" spans="1:6" ht="14.25" customHeight="1" x14ac:dyDescent="0.2">
      <c r="A92" s="274"/>
      <c r="B92" s="273"/>
      <c r="C92" s="273"/>
      <c r="D92" s="273" t="s">
        <v>6</v>
      </c>
      <c r="E92" s="28" t="s">
        <v>135</v>
      </c>
      <c r="F92" s="77">
        <v>1390000</v>
      </c>
    </row>
    <row r="93" spans="1:6" ht="14.25" customHeight="1" x14ac:dyDescent="0.2">
      <c r="A93" s="274"/>
      <c r="B93" s="273"/>
      <c r="C93" s="273"/>
      <c r="D93" s="273" t="s">
        <v>8</v>
      </c>
      <c r="E93" s="28" t="s">
        <v>64</v>
      </c>
      <c r="F93" s="77">
        <v>1538600</v>
      </c>
    </row>
    <row r="94" spans="1:6" s="74" customFormat="1" ht="14.25" customHeight="1" x14ac:dyDescent="0.25">
      <c r="A94" s="54"/>
      <c r="B94" s="54"/>
      <c r="C94" s="54" t="s">
        <v>5</v>
      </c>
      <c r="D94" s="54"/>
      <c r="E94" s="78" t="s">
        <v>158</v>
      </c>
      <c r="F94" s="79">
        <f>SUM(F91:F93)</f>
        <v>10326600</v>
      </c>
    </row>
    <row r="95" spans="1:6" s="71" customFormat="1" ht="14.25" customHeight="1" x14ac:dyDescent="0.2">
      <c r="A95" s="47"/>
      <c r="B95" s="47"/>
      <c r="C95" s="55"/>
      <c r="D95" s="47"/>
      <c r="E95" s="51" t="s">
        <v>31</v>
      </c>
      <c r="F95" s="80">
        <f>SUM(F94)</f>
        <v>10326600</v>
      </c>
    </row>
    <row r="96" spans="1:6" ht="14.25" customHeight="1" x14ac:dyDescent="0.2">
      <c r="A96" s="393"/>
      <c r="B96" s="393"/>
      <c r="C96" s="393"/>
      <c r="D96" s="393"/>
      <c r="E96" s="393"/>
      <c r="F96" s="394"/>
    </row>
    <row r="97" spans="1:6" s="71" customFormat="1" ht="14.25" customHeight="1" x14ac:dyDescent="0.2">
      <c r="A97" s="47"/>
      <c r="B97" s="47" t="s">
        <v>20</v>
      </c>
      <c r="C97" s="47"/>
      <c r="D97" s="47"/>
      <c r="E97" s="378" t="s">
        <v>29</v>
      </c>
      <c r="F97" s="378"/>
    </row>
    <row r="98" spans="1:6" ht="14.25" customHeight="1" x14ac:dyDescent="0.2">
      <c r="A98" s="274"/>
      <c r="B98" s="273"/>
      <c r="C98" s="273"/>
      <c r="D98" s="273" t="s">
        <v>5</v>
      </c>
      <c r="E98" s="28" t="s">
        <v>36</v>
      </c>
      <c r="F98" s="77">
        <v>3576000</v>
      </c>
    </row>
    <row r="99" spans="1:6" ht="14.25" customHeight="1" x14ac:dyDescent="0.2">
      <c r="A99" s="274"/>
      <c r="B99" s="273"/>
      <c r="C99" s="273"/>
      <c r="D99" s="273" t="s">
        <v>6</v>
      </c>
      <c r="E99" s="28" t="s">
        <v>135</v>
      </c>
      <c r="F99" s="77">
        <v>497320</v>
      </c>
    </row>
    <row r="100" spans="1:6" ht="14.25" customHeight="1" x14ac:dyDescent="0.2">
      <c r="A100" s="274"/>
      <c r="B100" s="273"/>
      <c r="C100" s="273"/>
      <c r="D100" s="273" t="s">
        <v>8</v>
      </c>
      <c r="E100" s="28" t="s">
        <v>64</v>
      </c>
      <c r="F100" s="77">
        <v>1333500</v>
      </c>
    </row>
    <row r="101" spans="1:6" s="74" customFormat="1" ht="14.25" customHeight="1" x14ac:dyDescent="0.25">
      <c r="A101" s="54"/>
      <c r="B101" s="54"/>
      <c r="C101" s="54" t="s">
        <v>5</v>
      </c>
      <c r="D101" s="54"/>
      <c r="E101" s="78" t="s">
        <v>158</v>
      </c>
      <c r="F101" s="79">
        <f>SUM(F98:F100)</f>
        <v>5406820</v>
      </c>
    </row>
    <row r="102" spans="1:6" s="74" customFormat="1" ht="14.25" customHeight="1" x14ac:dyDescent="0.25">
      <c r="A102" s="54"/>
      <c r="B102" s="54"/>
      <c r="C102" s="54"/>
      <c r="D102" s="273" t="s">
        <v>5</v>
      </c>
      <c r="E102" s="28" t="s">
        <v>156</v>
      </c>
      <c r="F102" s="81">
        <v>3000000</v>
      </c>
    </row>
    <row r="103" spans="1:6" s="74" customFormat="1" ht="14.25" customHeight="1" x14ac:dyDescent="0.25">
      <c r="A103" s="54"/>
      <c r="B103" s="54"/>
      <c r="C103" s="54" t="s">
        <v>6</v>
      </c>
      <c r="D103" s="54"/>
      <c r="E103" s="78" t="s">
        <v>157</v>
      </c>
      <c r="F103" s="79">
        <f>SUM(F102)</f>
        <v>3000000</v>
      </c>
    </row>
    <row r="104" spans="1:6" s="71" customFormat="1" ht="14.25" customHeight="1" x14ac:dyDescent="0.2">
      <c r="A104" s="47"/>
      <c r="B104" s="47"/>
      <c r="C104" s="55"/>
      <c r="D104" s="47"/>
      <c r="E104" s="51" t="s">
        <v>31</v>
      </c>
      <c r="F104" s="80">
        <f>SUM(F103,F101)</f>
        <v>8406820</v>
      </c>
    </row>
    <row r="105" spans="1:6" ht="14.25" customHeight="1" x14ac:dyDescent="0.2">
      <c r="A105" s="380"/>
      <c r="B105" s="380"/>
      <c r="C105" s="380"/>
      <c r="D105" s="380"/>
      <c r="E105" s="380"/>
      <c r="F105" s="380"/>
    </row>
    <row r="106" spans="1:6" s="71" customFormat="1" ht="14.25" customHeight="1" x14ac:dyDescent="0.2">
      <c r="A106" s="47"/>
      <c r="B106" s="47" t="s">
        <v>21</v>
      </c>
      <c r="C106" s="47"/>
      <c r="D106" s="47"/>
      <c r="E106" s="378" t="s">
        <v>133</v>
      </c>
      <c r="F106" s="378"/>
    </row>
    <row r="107" spans="1:6" ht="14.25" customHeight="1" x14ac:dyDescent="0.2">
      <c r="A107" s="274"/>
      <c r="B107" s="273"/>
      <c r="C107" s="273"/>
      <c r="D107" s="273" t="s">
        <v>8</v>
      </c>
      <c r="E107" s="28" t="s">
        <v>64</v>
      </c>
      <c r="F107" s="77">
        <v>7204000</v>
      </c>
    </row>
    <row r="108" spans="1:6" s="74" customFormat="1" ht="14.25" customHeight="1" x14ac:dyDescent="0.25">
      <c r="A108" s="54"/>
      <c r="B108" s="54"/>
      <c r="C108" s="54" t="s">
        <v>5</v>
      </c>
      <c r="D108" s="54"/>
      <c r="E108" s="78" t="s">
        <v>158</v>
      </c>
      <c r="F108" s="79">
        <f>SUM(F107)</f>
        <v>7204000</v>
      </c>
    </row>
    <row r="109" spans="1:6" s="71" customFormat="1" ht="14.25" customHeight="1" x14ac:dyDescent="0.2">
      <c r="A109" s="47"/>
      <c r="B109" s="47"/>
      <c r="C109" s="55"/>
      <c r="D109" s="47"/>
      <c r="E109" s="51" t="s">
        <v>31</v>
      </c>
      <c r="F109" s="80">
        <f>SUM(F108)</f>
        <v>7204000</v>
      </c>
    </row>
    <row r="110" spans="1:6" ht="14.25" customHeight="1" x14ac:dyDescent="0.2">
      <c r="A110" s="379"/>
      <c r="B110" s="379"/>
      <c r="C110" s="379"/>
      <c r="D110" s="379"/>
      <c r="E110" s="379"/>
      <c r="F110" s="379"/>
    </row>
    <row r="111" spans="1:6" s="71" customFormat="1" ht="14.25" customHeight="1" x14ac:dyDescent="0.2">
      <c r="A111" s="47"/>
      <c r="B111" s="47" t="s">
        <v>22</v>
      </c>
      <c r="C111" s="47"/>
      <c r="D111" s="47"/>
      <c r="E111" s="378" t="s">
        <v>105</v>
      </c>
      <c r="F111" s="378"/>
    </row>
    <row r="112" spans="1:6" ht="14.25" customHeight="1" x14ac:dyDescent="0.2">
      <c r="A112" s="274"/>
      <c r="B112" s="273"/>
      <c r="C112" s="273"/>
      <c r="D112" s="273" t="s">
        <v>8</v>
      </c>
      <c r="E112" s="28" t="s">
        <v>64</v>
      </c>
      <c r="F112" s="77">
        <v>2135000</v>
      </c>
    </row>
    <row r="113" spans="1:6" s="74" customFormat="1" ht="14.25" customHeight="1" x14ac:dyDescent="0.25">
      <c r="A113" s="54"/>
      <c r="B113" s="54"/>
      <c r="C113" s="54" t="s">
        <v>5</v>
      </c>
      <c r="D113" s="54"/>
      <c r="E113" s="78" t="s">
        <v>158</v>
      </c>
      <c r="F113" s="79">
        <f>SUM(F112)</f>
        <v>2135000</v>
      </c>
    </row>
    <row r="114" spans="1:6" s="71" customFormat="1" ht="14.25" customHeight="1" x14ac:dyDescent="0.2">
      <c r="A114" s="47"/>
      <c r="B114" s="47"/>
      <c r="C114" s="55"/>
      <c r="D114" s="47"/>
      <c r="E114" s="51" t="s">
        <v>31</v>
      </c>
      <c r="F114" s="80">
        <f>SUM(F113)</f>
        <v>2135000</v>
      </c>
    </row>
    <row r="115" spans="1:6" ht="14.25" customHeight="1" x14ac:dyDescent="0.2">
      <c r="A115" s="380"/>
      <c r="B115" s="380"/>
      <c r="C115" s="380"/>
      <c r="D115" s="380"/>
      <c r="E115" s="380"/>
      <c r="F115" s="380"/>
    </row>
    <row r="116" spans="1:6" s="71" customFormat="1" ht="14.25" customHeight="1" x14ac:dyDescent="0.2">
      <c r="A116" s="47"/>
      <c r="B116" s="47" t="s">
        <v>23</v>
      </c>
      <c r="C116" s="47"/>
      <c r="D116" s="47"/>
      <c r="E116" s="378" t="s">
        <v>106</v>
      </c>
      <c r="F116" s="378"/>
    </row>
    <row r="117" spans="1:6" ht="14.25" customHeight="1" x14ac:dyDescent="0.2">
      <c r="A117" s="274"/>
      <c r="B117" s="273"/>
      <c r="C117" s="273"/>
      <c r="D117" s="273" t="s">
        <v>10</v>
      </c>
      <c r="E117" s="28" t="s">
        <v>142</v>
      </c>
      <c r="F117" s="77">
        <v>1500000</v>
      </c>
    </row>
    <row r="118" spans="1:6" s="74" customFormat="1" ht="14.25" customHeight="1" x14ac:dyDescent="0.25">
      <c r="A118" s="54"/>
      <c r="B118" s="54"/>
      <c r="C118" s="54" t="s">
        <v>5</v>
      </c>
      <c r="D118" s="54"/>
      <c r="E118" s="78" t="s">
        <v>158</v>
      </c>
      <c r="F118" s="79">
        <f>SUM(F117)</f>
        <v>1500000</v>
      </c>
    </row>
    <row r="119" spans="1:6" s="71" customFormat="1" ht="14.25" customHeight="1" x14ac:dyDescent="0.2">
      <c r="A119" s="47"/>
      <c r="B119" s="47"/>
      <c r="C119" s="55"/>
      <c r="D119" s="47"/>
      <c r="E119" s="51" t="s">
        <v>31</v>
      </c>
      <c r="F119" s="80">
        <f>SUM(F118)</f>
        <v>1500000</v>
      </c>
    </row>
    <row r="120" spans="1:6" ht="14.25" customHeight="1" x14ac:dyDescent="0.2">
      <c r="A120" s="380"/>
      <c r="B120" s="380"/>
      <c r="C120" s="380"/>
      <c r="D120" s="380"/>
      <c r="E120" s="380"/>
      <c r="F120" s="380"/>
    </row>
    <row r="121" spans="1:6" s="71" customFormat="1" ht="14.25" customHeight="1" x14ac:dyDescent="0.2">
      <c r="A121" s="47"/>
      <c r="B121" s="47" t="s">
        <v>24</v>
      </c>
      <c r="C121" s="47"/>
      <c r="D121" s="47"/>
      <c r="E121" s="378" t="s">
        <v>212</v>
      </c>
      <c r="F121" s="378"/>
    </row>
    <row r="122" spans="1:6" ht="14.25" customHeight="1" x14ac:dyDescent="0.2">
      <c r="A122" s="274"/>
      <c r="B122" s="273"/>
      <c r="C122" s="273"/>
      <c r="D122" s="273" t="s">
        <v>5</v>
      </c>
      <c r="E122" s="28" t="s">
        <v>36</v>
      </c>
      <c r="F122" s="77">
        <v>9968240</v>
      </c>
    </row>
    <row r="123" spans="1:6" ht="14.25" customHeight="1" x14ac:dyDescent="0.2">
      <c r="A123" s="274"/>
      <c r="B123" s="273"/>
      <c r="C123" s="273"/>
      <c r="D123" s="273" t="s">
        <v>6</v>
      </c>
      <c r="E123" s="28" t="s">
        <v>135</v>
      </c>
      <c r="F123" s="77">
        <v>1904807</v>
      </c>
    </row>
    <row r="124" spans="1:6" ht="14.25" customHeight="1" x14ac:dyDescent="0.2">
      <c r="A124" s="274"/>
      <c r="B124" s="273"/>
      <c r="C124" s="273"/>
      <c r="D124" s="273" t="s">
        <v>8</v>
      </c>
      <c r="E124" s="28" t="s">
        <v>64</v>
      </c>
      <c r="F124" s="77">
        <v>4127500</v>
      </c>
    </row>
    <row r="125" spans="1:6" s="74" customFormat="1" ht="14.25" customHeight="1" x14ac:dyDescent="0.25">
      <c r="A125" s="54"/>
      <c r="B125" s="54"/>
      <c r="C125" s="54" t="s">
        <v>5</v>
      </c>
      <c r="D125" s="54"/>
      <c r="E125" s="78" t="s">
        <v>158</v>
      </c>
      <c r="F125" s="79">
        <f>SUM(F122:F124)</f>
        <v>16000547</v>
      </c>
    </row>
    <row r="126" spans="1:6" s="71" customFormat="1" ht="14.25" customHeight="1" x14ac:dyDescent="0.2">
      <c r="A126" s="47"/>
      <c r="B126" s="47"/>
      <c r="C126" s="55"/>
      <c r="D126" s="47"/>
      <c r="E126" s="51" t="s">
        <v>31</v>
      </c>
      <c r="F126" s="80">
        <f>SUM(F125)</f>
        <v>16000547</v>
      </c>
    </row>
    <row r="127" spans="1:6" ht="14.25" customHeight="1" x14ac:dyDescent="0.2">
      <c r="A127" s="380"/>
      <c r="B127" s="380"/>
      <c r="C127" s="380"/>
      <c r="D127" s="380"/>
      <c r="E127" s="380"/>
      <c r="F127" s="380"/>
    </row>
    <row r="128" spans="1:6" s="71" customFormat="1" ht="14.25" customHeight="1" x14ac:dyDescent="0.2">
      <c r="A128" s="47"/>
      <c r="B128" s="47" t="s">
        <v>25</v>
      </c>
      <c r="C128" s="47"/>
      <c r="D128" s="47"/>
      <c r="E128" s="378" t="s">
        <v>359</v>
      </c>
      <c r="F128" s="378"/>
    </row>
    <row r="129" spans="1:9" ht="14.25" customHeight="1" x14ac:dyDescent="0.2">
      <c r="A129" s="274"/>
      <c r="B129" s="273"/>
      <c r="C129" s="273"/>
      <c r="D129" s="273" t="s">
        <v>8</v>
      </c>
      <c r="E129" s="28" t="s">
        <v>64</v>
      </c>
      <c r="F129" s="77">
        <v>400710</v>
      </c>
    </row>
    <row r="130" spans="1:9" s="74" customFormat="1" ht="14.25" customHeight="1" x14ac:dyDescent="0.25">
      <c r="A130" s="54"/>
      <c r="B130" s="54"/>
      <c r="C130" s="54" t="s">
        <v>5</v>
      </c>
      <c r="D130" s="54"/>
      <c r="E130" s="78" t="s">
        <v>158</v>
      </c>
      <c r="F130" s="79">
        <f>SUM(F129)</f>
        <v>400710</v>
      </c>
    </row>
    <row r="131" spans="1:9" s="71" customFormat="1" ht="14.25" customHeight="1" x14ac:dyDescent="0.2">
      <c r="A131" s="47"/>
      <c r="B131" s="47"/>
      <c r="C131" s="55"/>
      <c r="D131" s="47"/>
      <c r="E131" s="51" t="s">
        <v>31</v>
      </c>
      <c r="F131" s="80">
        <f>SUM(F130)</f>
        <v>400710</v>
      </c>
    </row>
    <row r="132" spans="1:9" ht="14.25" customHeight="1" x14ac:dyDescent="0.2">
      <c r="A132" s="380"/>
      <c r="B132" s="380"/>
      <c r="C132" s="380"/>
      <c r="D132" s="380"/>
      <c r="E132" s="380"/>
      <c r="F132" s="380"/>
    </row>
    <row r="133" spans="1:9" s="71" customFormat="1" ht="14.25" customHeight="1" x14ac:dyDescent="0.2">
      <c r="A133" s="47"/>
      <c r="B133" s="47" t="s">
        <v>26</v>
      </c>
      <c r="C133" s="47"/>
      <c r="D133" s="47"/>
      <c r="E133" s="378" t="s">
        <v>107</v>
      </c>
      <c r="F133" s="378"/>
    </row>
    <row r="134" spans="1:9" ht="14.25" customHeight="1" x14ac:dyDescent="0.2">
      <c r="A134" s="274"/>
      <c r="B134" s="273"/>
      <c r="C134" s="273"/>
      <c r="D134" s="273" t="s">
        <v>9</v>
      </c>
      <c r="E134" s="28" t="s">
        <v>155</v>
      </c>
      <c r="F134" s="77">
        <v>13000000</v>
      </c>
    </row>
    <row r="135" spans="1:9" ht="14.25" customHeight="1" x14ac:dyDescent="0.2">
      <c r="A135" s="274"/>
      <c r="B135" s="273"/>
      <c r="C135" s="273"/>
      <c r="D135" s="273" t="s">
        <v>10</v>
      </c>
      <c r="E135" s="28" t="s">
        <v>142</v>
      </c>
      <c r="F135" s="77">
        <v>1640000</v>
      </c>
    </row>
    <row r="136" spans="1:9" s="74" customFormat="1" ht="14.25" customHeight="1" x14ac:dyDescent="0.25">
      <c r="A136" s="54"/>
      <c r="B136" s="54"/>
      <c r="C136" s="54" t="s">
        <v>5</v>
      </c>
      <c r="D136" s="54"/>
      <c r="E136" s="78" t="s">
        <v>158</v>
      </c>
      <c r="F136" s="79">
        <f>SUM(F134:F135)</f>
        <v>14640000</v>
      </c>
    </row>
    <row r="137" spans="1:9" s="71" customFormat="1" ht="14.25" customHeight="1" x14ac:dyDescent="0.2">
      <c r="A137" s="47"/>
      <c r="B137" s="47"/>
      <c r="C137" s="55"/>
      <c r="D137" s="47"/>
      <c r="E137" s="51" t="s">
        <v>31</v>
      </c>
      <c r="F137" s="80">
        <f>SUM(F136)</f>
        <v>14640000</v>
      </c>
      <c r="I137" s="363"/>
    </row>
    <row r="138" spans="1:9" ht="14.25" customHeight="1" x14ac:dyDescent="0.2">
      <c r="A138" s="380"/>
      <c r="B138" s="380"/>
      <c r="C138" s="380"/>
      <c r="D138" s="380"/>
      <c r="E138" s="380"/>
      <c r="F138" s="380"/>
    </row>
    <row r="139" spans="1:9" s="71" customFormat="1" ht="14.25" customHeight="1" x14ac:dyDescent="0.2">
      <c r="A139" s="47"/>
      <c r="B139" s="47" t="s">
        <v>27</v>
      </c>
      <c r="C139" s="47"/>
      <c r="D139" s="47"/>
      <c r="E139" s="378" t="s">
        <v>495</v>
      </c>
      <c r="F139" s="378"/>
    </row>
    <row r="140" spans="1:9" ht="14.25" customHeight="1" x14ac:dyDescent="0.2">
      <c r="A140" s="274"/>
      <c r="B140" s="273"/>
      <c r="C140" s="273"/>
      <c r="D140" s="273" t="s">
        <v>6</v>
      </c>
      <c r="E140" s="28" t="s">
        <v>496</v>
      </c>
      <c r="F140" s="203">
        <v>12670000</v>
      </c>
    </row>
    <row r="141" spans="1:9" s="72" customFormat="1" ht="14.25" customHeight="1" x14ac:dyDescent="0.25">
      <c r="A141" s="48"/>
      <c r="B141" s="48"/>
      <c r="C141" s="48" t="s">
        <v>5</v>
      </c>
      <c r="D141" s="48"/>
      <c r="E141" s="49" t="s">
        <v>120</v>
      </c>
      <c r="F141" s="204">
        <f>SUM(F140:F140)</f>
        <v>12670000</v>
      </c>
    </row>
    <row r="142" spans="1:9" s="72" customFormat="1" ht="14.25" customHeight="1" x14ac:dyDescent="0.25">
      <c r="A142" s="48"/>
      <c r="B142" s="48"/>
      <c r="C142" s="48"/>
      <c r="D142" s="273" t="s">
        <v>5</v>
      </c>
      <c r="E142" s="28" t="s">
        <v>148</v>
      </c>
      <c r="F142" s="203">
        <v>168330000</v>
      </c>
    </row>
    <row r="143" spans="1:9" s="72" customFormat="1" ht="14.25" customHeight="1" x14ac:dyDescent="0.25">
      <c r="A143" s="48"/>
      <c r="B143" s="48"/>
      <c r="C143" s="48" t="s">
        <v>6</v>
      </c>
      <c r="D143" s="48"/>
      <c r="E143" s="49" t="s">
        <v>122</v>
      </c>
      <c r="F143" s="204">
        <f>SUM(F142)</f>
        <v>168330000</v>
      </c>
    </row>
    <row r="144" spans="1:9" s="10" customFormat="1" ht="14.25" customHeight="1" x14ac:dyDescent="0.2">
      <c r="A144" s="274"/>
      <c r="B144" s="274"/>
      <c r="C144" s="52"/>
      <c r="D144" s="274"/>
      <c r="E144" s="51" t="s">
        <v>31</v>
      </c>
      <c r="F144" s="205">
        <f>SUM(F143,F141)</f>
        <v>181000000</v>
      </c>
      <c r="I144" s="363">
        <f>SUM(F144,F137,F131,F126,F119,F114,F109,F104,F95,F88,F81,F72,F67,F62,F55,F46,F37,F31,F20,F13,)</f>
        <v>1176320699</v>
      </c>
    </row>
    <row r="145" spans="1:9" ht="14.25" customHeight="1" x14ac:dyDescent="0.2">
      <c r="A145" s="289"/>
      <c r="B145" s="289"/>
      <c r="C145" s="289"/>
      <c r="D145" s="289"/>
      <c r="E145" s="82"/>
      <c r="F145" s="83"/>
    </row>
    <row r="146" spans="1:9" ht="14.25" customHeight="1" x14ac:dyDescent="0.2"/>
    <row r="147" spans="1:9" ht="18" customHeight="1" x14ac:dyDescent="0.25">
      <c r="A147" s="47" t="s">
        <v>30</v>
      </c>
      <c r="B147" s="273"/>
      <c r="C147" s="273"/>
      <c r="D147" s="273"/>
      <c r="E147" s="49" t="s">
        <v>208</v>
      </c>
      <c r="F147" s="77"/>
    </row>
    <row r="148" spans="1:9" s="71" customFormat="1" ht="14.25" customHeight="1" x14ac:dyDescent="0.2">
      <c r="A148" s="47"/>
      <c r="B148" s="47" t="s">
        <v>5</v>
      </c>
      <c r="C148" s="47"/>
      <c r="D148" s="47"/>
      <c r="E148" s="378" t="s">
        <v>97</v>
      </c>
      <c r="F148" s="378"/>
    </row>
    <row r="149" spans="1:9" s="71" customFormat="1" ht="14.25" customHeight="1" x14ac:dyDescent="0.2">
      <c r="A149" s="47"/>
      <c r="B149" s="47"/>
      <c r="C149" s="47"/>
      <c r="D149" s="273" t="s">
        <v>5</v>
      </c>
      <c r="E149" s="28" t="s">
        <v>36</v>
      </c>
      <c r="F149" s="84">
        <v>26654600</v>
      </c>
    </row>
    <row r="150" spans="1:9" s="71" customFormat="1" ht="14.25" customHeight="1" x14ac:dyDescent="0.2">
      <c r="A150" s="47"/>
      <c r="B150" s="47"/>
      <c r="C150" s="47"/>
      <c r="D150" s="273" t="s">
        <v>6</v>
      </c>
      <c r="E150" s="28" t="s">
        <v>135</v>
      </c>
      <c r="F150" s="84">
        <v>4885647</v>
      </c>
    </row>
    <row r="151" spans="1:9" ht="14.25" customHeight="1" x14ac:dyDescent="0.2">
      <c r="A151" s="274"/>
      <c r="B151" s="273"/>
      <c r="C151" s="273"/>
      <c r="D151" s="273" t="s">
        <v>8</v>
      </c>
      <c r="E151" s="28" t="s">
        <v>64</v>
      </c>
      <c r="F151" s="77">
        <v>15530130</v>
      </c>
    </row>
    <row r="152" spans="1:9" s="73" customFormat="1" ht="14.25" customHeight="1" x14ac:dyDescent="0.25">
      <c r="A152" s="54"/>
      <c r="B152" s="275"/>
      <c r="C152" s="275" t="s">
        <v>5</v>
      </c>
      <c r="D152" s="275"/>
      <c r="E152" s="78" t="s">
        <v>158</v>
      </c>
      <c r="F152" s="79">
        <f>SUM(F149:F151)</f>
        <v>47070377</v>
      </c>
    </row>
    <row r="153" spans="1:9" ht="14.25" customHeight="1" x14ac:dyDescent="0.2">
      <c r="A153" s="274"/>
      <c r="B153" s="273"/>
      <c r="C153" s="50"/>
      <c r="D153" s="273"/>
      <c r="E153" s="51" t="s">
        <v>31</v>
      </c>
      <c r="F153" s="80">
        <f>SUM(F152)</f>
        <v>47070377</v>
      </c>
      <c r="I153" s="6">
        <f>SUM(F153)</f>
        <v>47070377</v>
      </c>
    </row>
    <row r="154" spans="1:9" ht="14.25" customHeight="1" x14ac:dyDescent="0.2">
      <c r="A154" s="281"/>
      <c r="B154" s="289"/>
      <c r="C154" s="356"/>
      <c r="D154" s="289"/>
      <c r="E154" s="283"/>
      <c r="F154" s="357"/>
    </row>
    <row r="155" spans="1:9" ht="14.25" customHeight="1" x14ac:dyDescent="0.2">
      <c r="A155" s="292"/>
      <c r="C155" s="293"/>
      <c r="E155" s="71"/>
      <c r="F155" s="87"/>
    </row>
    <row r="156" spans="1:9" ht="14.25" customHeight="1" x14ac:dyDescent="0.2">
      <c r="A156" s="292"/>
      <c r="C156" s="293"/>
      <c r="E156" s="71"/>
      <c r="F156" s="87"/>
    </row>
    <row r="157" spans="1:9" ht="14.25" customHeight="1" x14ac:dyDescent="0.25">
      <c r="A157" s="47" t="s">
        <v>393</v>
      </c>
      <c r="B157" s="273"/>
      <c r="C157" s="273"/>
      <c r="D157" s="273"/>
      <c r="E157" s="49" t="s">
        <v>385</v>
      </c>
      <c r="F157" s="203"/>
    </row>
    <row r="158" spans="1:9" ht="14.25" customHeight="1" x14ac:dyDescent="0.2">
      <c r="A158" s="47"/>
      <c r="B158" s="47" t="s">
        <v>6</v>
      </c>
      <c r="C158" s="47"/>
      <c r="D158" s="47"/>
      <c r="E158" s="378" t="s">
        <v>394</v>
      </c>
      <c r="F158" s="378"/>
    </row>
    <row r="159" spans="1:9" ht="14.25" customHeight="1" x14ac:dyDescent="0.2">
      <c r="A159" s="274"/>
      <c r="B159" s="273"/>
      <c r="C159" s="47"/>
      <c r="D159" s="273" t="s">
        <v>5</v>
      </c>
      <c r="E159" s="28" t="s">
        <v>36</v>
      </c>
      <c r="F159" s="203">
        <v>22180000</v>
      </c>
    </row>
    <row r="160" spans="1:9" ht="14.25" customHeight="1" x14ac:dyDescent="0.2">
      <c r="A160" s="274"/>
      <c r="B160" s="273"/>
      <c r="C160" s="47"/>
      <c r="D160" s="273" t="s">
        <v>6</v>
      </c>
      <c r="E160" s="28" t="s">
        <v>135</v>
      </c>
      <c r="F160" s="203">
        <v>4325100</v>
      </c>
    </row>
    <row r="161" spans="1:6" ht="14.25" customHeight="1" x14ac:dyDescent="0.2">
      <c r="A161" s="274"/>
      <c r="B161" s="273"/>
      <c r="C161" s="273"/>
      <c r="D161" s="273" t="s">
        <v>8</v>
      </c>
      <c r="E161" s="28" t="s">
        <v>64</v>
      </c>
      <c r="F161" s="203">
        <v>3644000</v>
      </c>
    </row>
    <row r="162" spans="1:6" ht="14.25" customHeight="1" x14ac:dyDescent="0.25">
      <c r="A162" s="48"/>
      <c r="B162" s="48"/>
      <c r="C162" s="275" t="s">
        <v>5</v>
      </c>
      <c r="D162" s="275"/>
      <c r="E162" s="78" t="s">
        <v>158</v>
      </c>
      <c r="F162" s="204">
        <f>SUM(F159:F161)</f>
        <v>30149100</v>
      </c>
    </row>
    <row r="163" spans="1:6" ht="14.25" customHeight="1" x14ac:dyDescent="0.2">
      <c r="A163" s="274"/>
      <c r="B163" s="274"/>
      <c r="C163" s="52"/>
      <c r="D163" s="274"/>
      <c r="E163" s="51" t="s">
        <v>31</v>
      </c>
      <c r="F163" s="205">
        <f>SUM(F162)</f>
        <v>30149100</v>
      </c>
    </row>
    <row r="164" spans="1:6" ht="14.25" customHeight="1" x14ac:dyDescent="0.2">
      <c r="A164" s="380"/>
      <c r="B164" s="380"/>
      <c r="C164" s="380"/>
      <c r="D164" s="380"/>
      <c r="E164" s="380"/>
      <c r="F164" s="380"/>
    </row>
    <row r="165" spans="1:6" ht="14.25" customHeight="1" x14ac:dyDescent="0.2">
      <c r="A165" s="47"/>
      <c r="B165" s="47" t="s">
        <v>8</v>
      </c>
      <c r="C165" s="47"/>
      <c r="D165" s="47"/>
      <c r="E165" s="378" t="s">
        <v>387</v>
      </c>
      <c r="F165" s="378"/>
    </row>
    <row r="166" spans="1:6" ht="14.25" customHeight="1" x14ac:dyDescent="0.2">
      <c r="A166" s="47"/>
      <c r="B166" s="47"/>
      <c r="C166" s="273"/>
      <c r="D166" s="273" t="s">
        <v>8</v>
      </c>
      <c r="E166" s="28" t="s">
        <v>64</v>
      </c>
      <c r="F166" s="84">
        <v>4445000</v>
      </c>
    </row>
    <row r="167" spans="1:6" ht="14.25" customHeight="1" x14ac:dyDescent="0.25">
      <c r="A167" s="48"/>
      <c r="B167" s="48"/>
      <c r="C167" s="275" t="s">
        <v>5</v>
      </c>
      <c r="D167" s="275"/>
      <c r="E167" s="78" t="s">
        <v>158</v>
      </c>
      <c r="F167" s="204">
        <f>SUM(F166:F166)</f>
        <v>4445000</v>
      </c>
    </row>
    <row r="168" spans="1:6" ht="14.25" customHeight="1" x14ac:dyDescent="0.2">
      <c r="A168" s="274"/>
      <c r="B168" s="274"/>
      <c r="C168" s="52"/>
      <c r="D168" s="274"/>
      <c r="E168" s="51" t="s">
        <v>31</v>
      </c>
      <c r="F168" s="205">
        <f>SUM(F167)</f>
        <v>4445000</v>
      </c>
    </row>
    <row r="169" spans="1:6" ht="14.25" customHeight="1" x14ac:dyDescent="0.2">
      <c r="A169" s="56"/>
      <c r="B169" s="57"/>
      <c r="C169" s="57"/>
      <c r="D169" s="57"/>
      <c r="E169" s="57"/>
      <c r="F169" s="155"/>
    </row>
    <row r="170" spans="1:6" ht="14.25" customHeight="1" x14ac:dyDescent="0.2">
      <c r="A170" s="47"/>
      <c r="B170" s="47" t="s">
        <v>9</v>
      </c>
      <c r="C170" s="47"/>
      <c r="D170" s="47"/>
      <c r="E170" s="378" t="s">
        <v>395</v>
      </c>
      <c r="F170" s="378"/>
    </row>
    <row r="171" spans="1:6" ht="14.25" customHeight="1" x14ac:dyDescent="0.2">
      <c r="A171" s="47"/>
      <c r="B171" s="47"/>
      <c r="C171" s="47"/>
      <c r="D171" s="273" t="s">
        <v>5</v>
      </c>
      <c r="E171" s="28" t="s">
        <v>36</v>
      </c>
      <c r="F171" s="84">
        <v>6438000</v>
      </c>
    </row>
    <row r="172" spans="1:6" ht="14.25" customHeight="1" x14ac:dyDescent="0.2">
      <c r="A172" s="47"/>
      <c r="B172" s="47"/>
      <c r="C172" s="47"/>
      <c r="D172" s="273" t="s">
        <v>6</v>
      </c>
      <c r="E172" s="28" t="s">
        <v>135</v>
      </c>
      <c r="F172" s="84">
        <v>1231425</v>
      </c>
    </row>
    <row r="173" spans="1:6" ht="14.25" customHeight="1" x14ac:dyDescent="0.2">
      <c r="A173" s="47"/>
      <c r="B173" s="47"/>
      <c r="C173" s="273"/>
      <c r="D173" s="273" t="s">
        <v>8</v>
      </c>
      <c r="E173" s="28" t="s">
        <v>64</v>
      </c>
      <c r="F173" s="84">
        <v>2108200</v>
      </c>
    </row>
    <row r="174" spans="1:6" ht="14.25" customHeight="1" x14ac:dyDescent="0.25">
      <c r="A174" s="48"/>
      <c r="B174" s="48"/>
      <c r="C174" s="275" t="s">
        <v>5</v>
      </c>
      <c r="D174" s="275"/>
      <c r="E174" s="78" t="s">
        <v>158</v>
      </c>
      <c r="F174" s="204">
        <f>SUM(F171:F173)</f>
        <v>9777625</v>
      </c>
    </row>
    <row r="175" spans="1:6" ht="14.25" customHeight="1" x14ac:dyDescent="0.2">
      <c r="A175" s="274"/>
      <c r="B175" s="274"/>
      <c r="C175" s="52"/>
      <c r="D175" s="274"/>
      <c r="E175" s="51" t="s">
        <v>31</v>
      </c>
      <c r="F175" s="205">
        <f>SUM(F174)</f>
        <v>9777625</v>
      </c>
    </row>
    <row r="176" spans="1:6" ht="14.25" customHeight="1" x14ac:dyDescent="0.2">
      <c r="A176" s="380"/>
      <c r="B176" s="380"/>
      <c r="C176" s="380"/>
      <c r="D176" s="380"/>
      <c r="E176" s="380"/>
      <c r="F176" s="380"/>
    </row>
    <row r="177" spans="1:8" ht="14.25" customHeight="1" x14ac:dyDescent="0.2">
      <c r="A177" s="47"/>
      <c r="B177" s="47" t="s">
        <v>10</v>
      </c>
      <c r="C177" s="47"/>
      <c r="D177" s="47"/>
      <c r="E177" s="378" t="s">
        <v>396</v>
      </c>
      <c r="F177" s="378"/>
    </row>
    <row r="178" spans="1:8" ht="14.25" customHeight="1" x14ac:dyDescent="0.2">
      <c r="A178" s="274"/>
      <c r="B178" s="273"/>
      <c r="C178" s="47"/>
      <c r="D178" s="273" t="s">
        <v>5</v>
      </c>
      <c r="E178" s="28" t="s">
        <v>36</v>
      </c>
      <c r="F178" s="203">
        <v>585000</v>
      </c>
    </row>
    <row r="179" spans="1:8" ht="14.25" customHeight="1" x14ac:dyDescent="0.2">
      <c r="A179" s="274"/>
      <c r="B179" s="273"/>
      <c r="C179" s="47"/>
      <c r="D179" s="273" t="s">
        <v>6</v>
      </c>
      <c r="E179" s="28" t="s">
        <v>135</v>
      </c>
      <c r="F179" s="203">
        <v>114075</v>
      </c>
    </row>
    <row r="180" spans="1:8" ht="14.25" customHeight="1" x14ac:dyDescent="0.2">
      <c r="A180" s="274"/>
      <c r="B180" s="273"/>
      <c r="C180" s="273"/>
      <c r="D180" s="273" t="s">
        <v>8</v>
      </c>
      <c r="E180" s="28" t="s">
        <v>64</v>
      </c>
      <c r="F180" s="203">
        <v>3148610</v>
      </c>
    </row>
    <row r="181" spans="1:8" ht="14.25" customHeight="1" x14ac:dyDescent="0.25">
      <c r="A181" s="48"/>
      <c r="B181" s="48"/>
      <c r="C181" s="275" t="s">
        <v>5</v>
      </c>
      <c r="D181" s="275"/>
      <c r="E181" s="78" t="s">
        <v>158</v>
      </c>
      <c r="F181" s="204">
        <f>SUM(F178:F180)</f>
        <v>3847685</v>
      </c>
    </row>
    <row r="182" spans="1:8" ht="14.25" customHeight="1" x14ac:dyDescent="0.2">
      <c r="A182" s="274"/>
      <c r="B182" s="274"/>
      <c r="C182" s="52"/>
      <c r="D182" s="274"/>
      <c r="E182" s="51" t="s">
        <v>31</v>
      </c>
      <c r="F182" s="205">
        <f>SUM(F181)</f>
        <v>3847685</v>
      </c>
    </row>
    <row r="183" spans="1:8" ht="14.25" customHeight="1" x14ac:dyDescent="0.2">
      <c r="A183" s="380"/>
      <c r="B183" s="380"/>
      <c r="C183" s="380"/>
      <c r="D183" s="380"/>
      <c r="E183" s="380"/>
      <c r="F183" s="380"/>
    </row>
    <row r="184" spans="1:8" ht="14.25" customHeight="1" x14ac:dyDescent="0.2">
      <c r="A184" s="47"/>
      <c r="B184" s="47" t="s">
        <v>11</v>
      </c>
      <c r="C184" s="47"/>
      <c r="D184" s="47"/>
      <c r="E184" s="378" t="s">
        <v>397</v>
      </c>
      <c r="F184" s="378"/>
    </row>
    <row r="185" spans="1:8" ht="14.25" customHeight="1" x14ac:dyDescent="0.2">
      <c r="A185" s="274"/>
      <c r="B185" s="273"/>
      <c r="C185" s="47"/>
      <c r="D185" s="273" t="s">
        <v>5</v>
      </c>
      <c r="E185" s="28" t="s">
        <v>36</v>
      </c>
      <c r="F185" s="203">
        <v>4400000</v>
      </c>
    </row>
    <row r="186" spans="1:8" ht="14.25" customHeight="1" x14ac:dyDescent="0.2">
      <c r="A186" s="274"/>
      <c r="B186" s="273"/>
      <c r="C186" s="47"/>
      <c r="D186" s="273" t="s">
        <v>6</v>
      </c>
      <c r="E186" s="28" t="s">
        <v>135</v>
      </c>
      <c r="F186" s="203">
        <v>858000</v>
      </c>
    </row>
    <row r="187" spans="1:8" ht="14.25" customHeight="1" x14ac:dyDescent="0.2">
      <c r="A187" s="274"/>
      <c r="B187" s="273"/>
      <c r="C187" s="273"/>
      <c r="D187" s="273" t="s">
        <v>8</v>
      </c>
      <c r="E187" s="28" t="s">
        <v>64</v>
      </c>
      <c r="F187" s="203">
        <v>1592500</v>
      </c>
      <c r="H187" s="6"/>
    </row>
    <row r="188" spans="1:8" ht="14.25" customHeight="1" x14ac:dyDescent="0.25">
      <c r="A188" s="48"/>
      <c r="B188" s="48"/>
      <c r="C188" s="54" t="s">
        <v>5</v>
      </c>
      <c r="D188" s="275"/>
      <c r="E188" s="78" t="s">
        <v>158</v>
      </c>
      <c r="F188" s="204">
        <f>SUM(F185:F187)</f>
        <v>6850500</v>
      </c>
    </row>
    <row r="189" spans="1:8" ht="14.25" customHeight="1" x14ac:dyDescent="0.2">
      <c r="A189" s="274"/>
      <c r="B189" s="274"/>
      <c r="C189" s="52"/>
      <c r="D189" s="274"/>
      <c r="E189" s="51" t="s">
        <v>31</v>
      </c>
      <c r="F189" s="205">
        <f>SUM(F188)</f>
        <v>6850500</v>
      </c>
    </row>
    <row r="190" spans="1:8" ht="14.25" customHeight="1" x14ac:dyDescent="0.2">
      <c r="A190" s="292"/>
      <c r="B190" s="292"/>
      <c r="C190" s="364"/>
      <c r="D190" s="292"/>
      <c r="E190" s="71"/>
      <c r="F190" s="294"/>
    </row>
    <row r="191" spans="1:8" ht="14.25" customHeight="1" x14ac:dyDescent="0.2">
      <c r="A191" s="47"/>
      <c r="B191" s="47" t="s">
        <v>12</v>
      </c>
      <c r="C191" s="47"/>
      <c r="D191" s="47"/>
      <c r="E191" s="378" t="s">
        <v>493</v>
      </c>
      <c r="F191" s="378"/>
    </row>
    <row r="192" spans="1:8" ht="14.25" customHeight="1" x14ac:dyDescent="0.2">
      <c r="A192" s="274"/>
      <c r="B192" s="273"/>
      <c r="C192" s="273"/>
      <c r="D192" s="273" t="s">
        <v>5</v>
      </c>
      <c r="E192" s="28" t="s">
        <v>148</v>
      </c>
      <c r="F192" s="203">
        <v>12500000</v>
      </c>
    </row>
    <row r="193" spans="1:9" ht="14.25" customHeight="1" x14ac:dyDescent="0.25">
      <c r="A193" s="48"/>
      <c r="B193" s="48"/>
      <c r="C193" s="48" t="s">
        <v>6</v>
      </c>
      <c r="D193" s="48"/>
      <c r="E193" s="49" t="s">
        <v>157</v>
      </c>
      <c r="F193" s="204">
        <f>SUM(F192:F192)</f>
        <v>12500000</v>
      </c>
    </row>
    <row r="194" spans="1:9" ht="14.25" customHeight="1" x14ac:dyDescent="0.2">
      <c r="A194" s="274"/>
      <c r="B194" s="274"/>
      <c r="C194" s="52"/>
      <c r="D194" s="274"/>
      <c r="E194" s="51" t="s">
        <v>31</v>
      </c>
      <c r="F194" s="205">
        <f>SUM(F193)</f>
        <v>12500000</v>
      </c>
    </row>
    <row r="195" spans="1:9" ht="14.25" customHeight="1" x14ac:dyDescent="0.2">
      <c r="A195" s="292"/>
      <c r="C195" s="293"/>
      <c r="E195" s="71"/>
      <c r="F195" s="294"/>
    </row>
    <row r="196" spans="1:9" ht="14.25" customHeight="1" x14ac:dyDescent="0.2">
      <c r="A196" s="379" t="s">
        <v>465</v>
      </c>
      <c r="B196" s="379"/>
      <c r="C196" s="379"/>
      <c r="D196" s="379"/>
      <c r="E196" s="379"/>
      <c r="F196" s="205">
        <f>SUM(F194,F189,F182,F175,F168,F163)</f>
        <v>67569910</v>
      </c>
      <c r="I196" s="6">
        <f>SUM(F196)</f>
        <v>67569910</v>
      </c>
    </row>
    <row r="197" spans="1:9" ht="14.25" customHeight="1" x14ac:dyDescent="0.2">
      <c r="A197" s="292"/>
      <c r="C197" s="293"/>
      <c r="E197" s="71"/>
      <c r="F197" s="294"/>
    </row>
    <row r="198" spans="1:9" ht="14.25" customHeight="1" x14ac:dyDescent="0.2">
      <c r="A198" s="292"/>
      <c r="C198" s="293"/>
      <c r="E198" s="71"/>
      <c r="F198" s="294"/>
    </row>
    <row r="199" spans="1:9" ht="14.25" customHeight="1" x14ac:dyDescent="0.25">
      <c r="A199" s="47" t="s">
        <v>460</v>
      </c>
      <c r="B199" s="273"/>
      <c r="C199" s="273"/>
      <c r="D199" s="273"/>
      <c r="E199" s="49" t="s">
        <v>399</v>
      </c>
      <c r="F199" s="203"/>
    </row>
    <row r="200" spans="1:9" ht="14.25" customHeight="1" x14ac:dyDescent="0.2">
      <c r="A200" s="47"/>
      <c r="B200" s="47" t="s">
        <v>6</v>
      </c>
      <c r="C200" s="47"/>
      <c r="D200" s="47"/>
      <c r="E200" s="378" t="s">
        <v>461</v>
      </c>
      <c r="F200" s="378"/>
    </row>
    <row r="201" spans="1:9" ht="14.25" customHeight="1" x14ac:dyDescent="0.2">
      <c r="A201" s="274"/>
      <c r="B201" s="273"/>
      <c r="C201" s="273"/>
      <c r="D201" s="273" t="s">
        <v>5</v>
      </c>
      <c r="E201" s="28" t="s">
        <v>36</v>
      </c>
      <c r="F201" s="203">
        <v>30169790</v>
      </c>
    </row>
    <row r="202" spans="1:9" ht="14.25" customHeight="1" x14ac:dyDescent="0.2">
      <c r="A202" s="274"/>
      <c r="B202" s="273"/>
      <c r="C202" s="273"/>
      <c r="D202" s="273" t="s">
        <v>6</v>
      </c>
      <c r="E202" s="28" t="s">
        <v>135</v>
      </c>
      <c r="F202" s="203">
        <v>5820710</v>
      </c>
    </row>
    <row r="203" spans="1:9" ht="14.25" customHeight="1" x14ac:dyDescent="0.25">
      <c r="A203" s="48"/>
      <c r="B203" s="48"/>
      <c r="C203" s="54" t="s">
        <v>5</v>
      </c>
      <c r="D203" s="54"/>
      <c r="E203" s="78" t="s">
        <v>158</v>
      </c>
      <c r="F203" s="204">
        <f>SUM(F201:F202)</f>
        <v>35990500</v>
      </c>
    </row>
    <row r="204" spans="1:9" ht="14.25" customHeight="1" x14ac:dyDescent="0.2">
      <c r="A204" s="274"/>
      <c r="B204" s="274"/>
      <c r="C204" s="52"/>
      <c r="D204" s="274"/>
      <c r="E204" s="51" t="s">
        <v>31</v>
      </c>
      <c r="F204" s="205">
        <f>SUM(F203)</f>
        <v>35990500</v>
      </c>
    </row>
    <row r="205" spans="1:9" ht="14.25" customHeight="1" x14ac:dyDescent="0.2">
      <c r="A205" s="380"/>
      <c r="B205" s="380"/>
      <c r="C205" s="380"/>
      <c r="D205" s="380"/>
      <c r="E205" s="380"/>
      <c r="F205" s="380"/>
    </row>
    <row r="206" spans="1:9" ht="14.25" customHeight="1" x14ac:dyDescent="0.2">
      <c r="A206" s="47"/>
      <c r="B206" s="47" t="s">
        <v>8</v>
      </c>
      <c r="C206" s="47"/>
      <c r="D206" s="47"/>
      <c r="E206" s="378" t="s">
        <v>462</v>
      </c>
      <c r="F206" s="378"/>
    </row>
    <row r="207" spans="1:9" ht="14.25" customHeight="1" x14ac:dyDescent="0.2">
      <c r="A207" s="47"/>
      <c r="B207" s="47"/>
      <c r="C207" s="273"/>
      <c r="D207" s="273" t="s">
        <v>5</v>
      </c>
      <c r="E207" s="28" t="s">
        <v>36</v>
      </c>
      <c r="F207" s="84">
        <v>150000</v>
      </c>
    </row>
    <row r="208" spans="1:9" ht="14.25" customHeight="1" x14ac:dyDescent="0.2">
      <c r="A208" s="47"/>
      <c r="B208" s="47"/>
      <c r="C208" s="273"/>
      <c r="D208" s="273" t="s">
        <v>6</v>
      </c>
      <c r="E208" s="28" t="s">
        <v>135</v>
      </c>
      <c r="F208" s="84">
        <v>29250</v>
      </c>
    </row>
    <row r="209" spans="1:9" ht="14.25" customHeight="1" x14ac:dyDescent="0.25">
      <c r="A209" s="48"/>
      <c r="B209" s="48"/>
      <c r="C209" s="54" t="s">
        <v>5</v>
      </c>
      <c r="D209" s="54"/>
      <c r="E209" s="78" t="s">
        <v>158</v>
      </c>
      <c r="F209" s="204">
        <f>SUM(F207:F208)</f>
        <v>179250</v>
      </c>
    </row>
    <row r="210" spans="1:9" ht="14.25" customHeight="1" x14ac:dyDescent="0.2">
      <c r="A210" s="274"/>
      <c r="B210" s="274"/>
      <c r="C210" s="52"/>
      <c r="D210" s="274"/>
      <c r="E210" s="51" t="s">
        <v>31</v>
      </c>
      <c r="F210" s="205">
        <f>SUM(F209)</f>
        <v>179250</v>
      </c>
    </row>
    <row r="211" spans="1:9" ht="14.25" customHeight="1" x14ac:dyDescent="0.2">
      <c r="A211" s="56"/>
      <c r="B211" s="57"/>
      <c r="C211" s="57"/>
      <c r="D211" s="57"/>
      <c r="E211" s="57"/>
      <c r="F211" s="155"/>
    </row>
    <row r="212" spans="1:9" ht="14.25" customHeight="1" x14ac:dyDescent="0.2">
      <c r="A212" s="47"/>
      <c r="B212" s="47" t="s">
        <v>9</v>
      </c>
      <c r="C212" s="47"/>
      <c r="D212" s="47"/>
      <c r="E212" s="378" t="s">
        <v>463</v>
      </c>
      <c r="F212" s="378"/>
    </row>
    <row r="213" spans="1:9" ht="14.25" customHeight="1" x14ac:dyDescent="0.2">
      <c r="A213" s="47"/>
      <c r="B213" s="47"/>
      <c r="C213" s="273"/>
      <c r="D213" s="273" t="s">
        <v>8</v>
      </c>
      <c r="E213" s="28" t="s">
        <v>64</v>
      </c>
      <c r="F213" s="84">
        <v>16992388</v>
      </c>
    </row>
    <row r="214" spans="1:9" ht="14.25" customHeight="1" x14ac:dyDescent="0.25">
      <c r="A214" s="48"/>
      <c r="B214" s="48"/>
      <c r="C214" s="275" t="s">
        <v>5</v>
      </c>
      <c r="D214" s="275"/>
      <c r="E214" s="78" t="s">
        <v>158</v>
      </c>
      <c r="F214" s="204">
        <f>SUM(F213:F213)</f>
        <v>16992388</v>
      </c>
    </row>
    <row r="215" spans="1:9" ht="14.25" customHeight="1" x14ac:dyDescent="0.2">
      <c r="A215" s="274"/>
      <c r="B215" s="274"/>
      <c r="C215" s="52"/>
      <c r="D215" s="274"/>
      <c r="E215" s="51" t="s">
        <v>31</v>
      </c>
      <c r="F215" s="205">
        <f>SUM(F214)</f>
        <v>16992388</v>
      </c>
    </row>
    <row r="216" spans="1:9" ht="14.25" customHeight="1" x14ac:dyDescent="0.2">
      <c r="A216" s="380"/>
      <c r="B216" s="380"/>
      <c r="C216" s="380"/>
      <c r="D216" s="380"/>
      <c r="E216" s="380"/>
      <c r="F216" s="380"/>
    </row>
    <row r="217" spans="1:9" ht="14.25" customHeight="1" x14ac:dyDescent="0.2">
      <c r="A217" s="47"/>
      <c r="B217" s="47" t="s">
        <v>10</v>
      </c>
      <c r="C217" s="47"/>
      <c r="D217" s="47"/>
      <c r="E217" s="378" t="s">
        <v>464</v>
      </c>
      <c r="F217" s="378"/>
    </row>
    <row r="218" spans="1:9" ht="14.25" customHeight="1" x14ac:dyDescent="0.2">
      <c r="A218" s="274"/>
      <c r="B218" s="273"/>
      <c r="C218" s="273"/>
      <c r="D218" s="273" t="s">
        <v>8</v>
      </c>
      <c r="E218" s="28" t="s">
        <v>64</v>
      </c>
      <c r="F218" s="203">
        <v>9652000</v>
      </c>
    </row>
    <row r="219" spans="1:9" ht="14.25" customHeight="1" x14ac:dyDescent="0.25">
      <c r="A219" s="48"/>
      <c r="B219" s="48"/>
      <c r="C219" s="275" t="s">
        <v>5</v>
      </c>
      <c r="D219" s="275"/>
      <c r="E219" s="78" t="s">
        <v>158</v>
      </c>
      <c r="F219" s="204">
        <f>SUM(F218:F218)</f>
        <v>9652000</v>
      </c>
    </row>
    <row r="220" spans="1:9" ht="14.25" customHeight="1" x14ac:dyDescent="0.2">
      <c r="A220" s="274"/>
      <c r="B220" s="274"/>
      <c r="C220" s="52"/>
      <c r="D220" s="274"/>
      <c r="E220" s="51" t="s">
        <v>31</v>
      </c>
      <c r="F220" s="205">
        <f>SUM(F219)</f>
        <v>9652000</v>
      </c>
    </row>
    <row r="221" spans="1:9" ht="14.25" customHeight="1" x14ac:dyDescent="0.2">
      <c r="A221" s="281"/>
      <c r="B221" s="289"/>
      <c r="C221" s="356"/>
      <c r="D221" s="289"/>
      <c r="E221" s="283"/>
      <c r="F221" s="357"/>
    </row>
    <row r="222" spans="1:9" ht="14.25" customHeight="1" x14ac:dyDescent="0.2">
      <c r="A222" s="379" t="s">
        <v>466</v>
      </c>
      <c r="B222" s="379"/>
      <c r="C222" s="379"/>
      <c r="D222" s="379"/>
      <c r="E222" s="379"/>
      <c r="F222" s="205">
        <f>SUM(F220,F215,F210,F204,)</f>
        <v>62814138</v>
      </c>
      <c r="I222" s="6">
        <f>SUM(F222)</f>
        <v>62814138</v>
      </c>
    </row>
    <row r="223" spans="1:9" ht="14.25" customHeight="1" x14ac:dyDescent="0.2"/>
    <row r="224" spans="1:9" ht="14.25" customHeight="1" x14ac:dyDescent="0.2">
      <c r="A224" s="75"/>
      <c r="B224" s="75"/>
      <c r="C224" s="75"/>
      <c r="D224" s="75"/>
      <c r="E224" s="85"/>
      <c r="F224" s="86"/>
    </row>
    <row r="225" spans="1:9" s="71" customFormat="1" ht="14.25" customHeight="1" x14ac:dyDescent="0.25">
      <c r="A225" s="47"/>
      <c r="B225" s="47"/>
      <c r="C225" s="47"/>
      <c r="D225" s="47"/>
      <c r="E225" s="78" t="s">
        <v>134</v>
      </c>
      <c r="F225" s="80"/>
    </row>
    <row r="226" spans="1:9" ht="14.25" customHeight="1" x14ac:dyDescent="0.2">
      <c r="A226" s="274"/>
      <c r="B226" s="273"/>
      <c r="C226" s="273"/>
      <c r="D226" s="273" t="s">
        <v>5</v>
      </c>
      <c r="E226" s="28" t="s">
        <v>36</v>
      </c>
      <c r="F226" s="77">
        <f>SUM(F207,F201,F185,F178,F171,F159,F149,F122,F98,F91,F84,F75,F40,F23,F9)</f>
        <v>138607710</v>
      </c>
    </row>
    <row r="227" spans="1:9" ht="14.25" customHeight="1" x14ac:dyDescent="0.2">
      <c r="A227" s="274"/>
      <c r="B227" s="273"/>
      <c r="C227" s="273"/>
      <c r="D227" s="273" t="s">
        <v>6</v>
      </c>
      <c r="E227" s="28" t="s">
        <v>135</v>
      </c>
      <c r="F227" s="77">
        <f>SUM(F208,F202,F186,F179,F172,F160,F150,F123,F99,F92,F85,F76,F41,F24,F10)</f>
        <v>25986211</v>
      </c>
    </row>
    <row r="228" spans="1:9" ht="14.25" customHeight="1" x14ac:dyDescent="0.2">
      <c r="A228" s="274"/>
      <c r="B228" s="273"/>
      <c r="C228" s="273"/>
      <c r="D228" s="273" t="s">
        <v>8</v>
      </c>
      <c r="E228" s="28" t="s">
        <v>64</v>
      </c>
      <c r="F228" s="77">
        <f>SUM(F218,F213,F187,F180,F173,F166,F161,F151,F140,F129,F124,F112,F107,F100,F93,F86,F77,F70,F65,F58,F49,F42,F25,F16,F11)</f>
        <v>244882610</v>
      </c>
    </row>
    <row r="229" spans="1:9" ht="14.25" customHeight="1" x14ac:dyDescent="0.2">
      <c r="A229" s="274"/>
      <c r="B229" s="273"/>
      <c r="C229" s="273"/>
      <c r="D229" s="273" t="s">
        <v>9</v>
      </c>
      <c r="E229" s="28" t="s">
        <v>155</v>
      </c>
      <c r="F229" s="77">
        <f>SUM(F134,)</f>
        <v>13000000</v>
      </c>
    </row>
    <row r="230" spans="1:9" ht="14.25" customHeight="1" x14ac:dyDescent="0.2">
      <c r="A230" s="274"/>
      <c r="B230" s="273"/>
      <c r="C230" s="273"/>
      <c r="D230" s="273" t="s">
        <v>10</v>
      </c>
      <c r="E230" s="28" t="s">
        <v>142</v>
      </c>
      <c r="F230" s="77">
        <f>SUM(F135,F117,F34,F26)</f>
        <v>3640000</v>
      </c>
    </row>
    <row r="231" spans="1:9" ht="14.25" customHeight="1" x14ac:dyDescent="0.2">
      <c r="A231" s="274"/>
      <c r="B231" s="273"/>
      <c r="C231" s="273"/>
      <c r="D231" s="273" t="s">
        <v>11</v>
      </c>
      <c r="E231" s="28" t="s">
        <v>144</v>
      </c>
      <c r="F231" s="77">
        <f>SUM(F35)</f>
        <v>160429345</v>
      </c>
    </row>
    <row r="232" spans="1:9" s="74" customFormat="1" ht="14.25" customHeight="1" x14ac:dyDescent="0.25">
      <c r="A232" s="54"/>
      <c r="B232" s="54"/>
      <c r="C232" s="54" t="s">
        <v>5</v>
      </c>
      <c r="D232" s="54"/>
      <c r="E232" s="78" t="s">
        <v>158</v>
      </c>
      <c r="F232" s="79">
        <f>SUM(F226:F231)</f>
        <v>586545876</v>
      </c>
    </row>
    <row r="233" spans="1:9" ht="14.25" customHeight="1" x14ac:dyDescent="0.2">
      <c r="A233" s="274"/>
      <c r="B233" s="273"/>
      <c r="C233" s="273"/>
      <c r="D233" s="273" t="s">
        <v>5</v>
      </c>
      <c r="E233" s="28" t="s">
        <v>156</v>
      </c>
      <c r="F233" s="77">
        <f>SUM(F192,F142,F102,F79,F51,F44,F28,F18)</f>
        <v>742229248</v>
      </c>
    </row>
    <row r="234" spans="1:9" ht="14.25" customHeight="1" x14ac:dyDescent="0.2">
      <c r="A234" s="274"/>
      <c r="B234" s="273"/>
      <c r="C234" s="273"/>
      <c r="D234" s="273" t="s">
        <v>6</v>
      </c>
      <c r="E234" s="28" t="s">
        <v>151</v>
      </c>
      <c r="F234" s="77">
        <f>SUM(F60,F52,F29)</f>
        <v>25000000</v>
      </c>
    </row>
    <row r="235" spans="1:9" ht="14.25" customHeight="1" x14ac:dyDescent="0.2">
      <c r="A235" s="274"/>
      <c r="B235" s="273"/>
      <c r="C235" s="53"/>
      <c r="D235" s="53" t="s">
        <v>8</v>
      </c>
      <c r="E235" s="45" t="s">
        <v>229</v>
      </c>
      <c r="F235" s="77">
        <f>SUM(F53)</f>
        <v>0</v>
      </c>
    </row>
    <row r="236" spans="1:9" ht="14.25" customHeight="1" x14ac:dyDescent="0.2">
      <c r="A236" s="274"/>
      <c r="B236" s="273"/>
      <c r="C236" s="53"/>
      <c r="D236" s="53" t="s">
        <v>9</v>
      </c>
      <c r="E236" s="45" t="s">
        <v>154</v>
      </c>
      <c r="F236" s="77">
        <v>0</v>
      </c>
    </row>
    <row r="237" spans="1:9" s="74" customFormat="1" ht="14.25" customHeight="1" x14ac:dyDescent="0.25">
      <c r="A237" s="54"/>
      <c r="B237" s="54"/>
      <c r="C237" s="54" t="s">
        <v>6</v>
      </c>
      <c r="D237" s="54"/>
      <c r="E237" s="78" t="s">
        <v>157</v>
      </c>
      <c r="F237" s="79">
        <f>SUM(F233:F236)</f>
        <v>767229248</v>
      </c>
    </row>
    <row r="238" spans="1:9" s="71" customFormat="1" ht="14.25" customHeight="1" x14ac:dyDescent="0.2">
      <c r="A238" s="47"/>
      <c r="B238" s="47"/>
      <c r="C238" s="55"/>
      <c r="D238" s="47"/>
      <c r="E238" s="51" t="s">
        <v>31</v>
      </c>
      <c r="F238" s="80">
        <f>SUM(F237,F232)</f>
        <v>1353775124</v>
      </c>
      <c r="H238" s="87"/>
      <c r="I238" s="87">
        <f>SUM(I222,I196,I153,I144)</f>
        <v>1353775124</v>
      </c>
    </row>
    <row r="239" spans="1:9" ht="24" customHeight="1" x14ac:dyDescent="0.2"/>
  </sheetData>
  <mergeCells count="61">
    <mergeCell ref="A222:E222"/>
    <mergeCell ref="A196:E196"/>
    <mergeCell ref="A32:F32"/>
    <mergeCell ref="A1:F1"/>
    <mergeCell ref="A3:E3"/>
    <mergeCell ref="F3:F6"/>
    <mergeCell ref="B4:E4"/>
    <mergeCell ref="C5:E5"/>
    <mergeCell ref="D6:E6"/>
    <mergeCell ref="E8:F8"/>
    <mergeCell ref="A14:F14"/>
    <mergeCell ref="E15:F15"/>
    <mergeCell ref="A21:F21"/>
    <mergeCell ref="E22:F22"/>
    <mergeCell ref="E69:F69"/>
    <mergeCell ref="E33:F33"/>
    <mergeCell ref="A38:F38"/>
    <mergeCell ref="E39:F39"/>
    <mergeCell ref="A47:F47"/>
    <mergeCell ref="E48:F48"/>
    <mergeCell ref="E57:F57"/>
    <mergeCell ref="A63:F63"/>
    <mergeCell ref="E64:F64"/>
    <mergeCell ref="A68:F68"/>
    <mergeCell ref="A115:F115"/>
    <mergeCell ref="A73:F73"/>
    <mergeCell ref="E74:F74"/>
    <mergeCell ref="A82:F82"/>
    <mergeCell ref="E83:F83"/>
    <mergeCell ref="E90:F90"/>
    <mergeCell ref="A96:F96"/>
    <mergeCell ref="E97:F97"/>
    <mergeCell ref="A105:F105"/>
    <mergeCell ref="E106:F106"/>
    <mergeCell ref="A110:F110"/>
    <mergeCell ref="E111:F111"/>
    <mergeCell ref="E133:F133"/>
    <mergeCell ref="A138:F138"/>
    <mergeCell ref="E148:F148"/>
    <mergeCell ref="E116:F116"/>
    <mergeCell ref="A120:F120"/>
    <mergeCell ref="E121:F121"/>
    <mergeCell ref="A127:F127"/>
    <mergeCell ref="E128:F128"/>
    <mergeCell ref="A132:F132"/>
    <mergeCell ref="E139:F139"/>
    <mergeCell ref="E158:F158"/>
    <mergeCell ref="A164:F164"/>
    <mergeCell ref="E165:F165"/>
    <mergeCell ref="E170:F170"/>
    <mergeCell ref="A176:F176"/>
    <mergeCell ref="E217:F217"/>
    <mergeCell ref="E200:F200"/>
    <mergeCell ref="A205:F205"/>
    <mergeCell ref="E206:F206"/>
    <mergeCell ref="E177:F177"/>
    <mergeCell ref="A183:F183"/>
    <mergeCell ref="E184:F184"/>
    <mergeCell ref="E212:F212"/>
    <mergeCell ref="A216:F216"/>
    <mergeCell ref="E191:F19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&amp;C3.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2"/>
  <sheetViews>
    <sheetView topLeftCell="A22" workbookViewId="0">
      <selection activeCell="H41" sqref="H41"/>
    </sheetView>
  </sheetViews>
  <sheetFormatPr defaultRowHeight="12.75" x14ac:dyDescent="0.2"/>
  <cols>
    <col min="1" max="2" width="3.5703125" style="99" customWidth="1"/>
    <col min="3" max="3" width="3.7109375" style="99" customWidth="1"/>
    <col min="4" max="4" width="61" style="100" customWidth="1"/>
    <col min="5" max="5" width="20.85546875" style="101" customWidth="1"/>
    <col min="6" max="16384" width="9.140625" style="100"/>
  </cols>
  <sheetData>
    <row r="1" spans="1:5" s="11" customFormat="1" ht="19.5" customHeight="1" x14ac:dyDescent="0.2">
      <c r="A1" s="401" t="s">
        <v>469</v>
      </c>
      <c r="B1" s="401"/>
      <c r="C1" s="401"/>
      <c r="D1" s="401"/>
      <c r="E1" s="401"/>
    </row>
    <row r="2" spans="1:5" s="11" customFormat="1" ht="18.75" customHeight="1" x14ac:dyDescent="0.2">
      <c r="A2" s="401" t="s">
        <v>334</v>
      </c>
      <c r="B2" s="401"/>
      <c r="C2" s="401"/>
      <c r="D2" s="401"/>
      <c r="E2" s="401"/>
    </row>
    <row r="3" spans="1:5" s="11" customFormat="1" ht="14.25" customHeight="1" thickBot="1" x14ac:dyDescent="0.25">
      <c r="A3" s="88"/>
      <c r="B3" s="88"/>
      <c r="C3" s="88"/>
      <c r="E3" s="89"/>
    </row>
    <row r="4" spans="1:5" s="11" customFormat="1" ht="37.5" customHeight="1" x14ac:dyDescent="0.2">
      <c r="A4" s="179"/>
      <c r="B4" s="180"/>
      <c r="C4" s="180"/>
      <c r="D4" s="181" t="s">
        <v>32</v>
      </c>
      <c r="E4" s="182" t="s">
        <v>470</v>
      </c>
    </row>
    <row r="5" spans="1:5" s="92" customFormat="1" ht="17.25" customHeight="1" x14ac:dyDescent="0.2">
      <c r="A5" s="183" t="s">
        <v>307</v>
      </c>
      <c r="B5" s="90"/>
      <c r="C5" s="90"/>
      <c r="D5" s="91" t="s">
        <v>110</v>
      </c>
      <c r="E5" s="184">
        <v>42298578</v>
      </c>
    </row>
    <row r="6" spans="1:5" s="92" customFormat="1" ht="17.25" customHeight="1" x14ac:dyDescent="0.2">
      <c r="A6" s="183" t="s">
        <v>6</v>
      </c>
      <c r="B6" s="90"/>
      <c r="C6" s="90"/>
      <c r="D6" s="91" t="s">
        <v>471</v>
      </c>
      <c r="E6" s="184">
        <v>44095033</v>
      </c>
    </row>
    <row r="7" spans="1:5" s="92" customFormat="1" ht="17.25" customHeight="1" x14ac:dyDescent="0.2">
      <c r="A7" s="183" t="s">
        <v>8</v>
      </c>
      <c r="B7" s="90"/>
      <c r="C7" s="90"/>
      <c r="D7" s="91" t="s">
        <v>232</v>
      </c>
      <c r="E7" s="184">
        <v>43145645</v>
      </c>
    </row>
    <row r="8" spans="1:5" s="92" customFormat="1" ht="17.25" customHeight="1" x14ac:dyDescent="0.2">
      <c r="A8" s="183" t="s">
        <v>9</v>
      </c>
      <c r="B8" s="90"/>
      <c r="C8" s="90"/>
      <c r="D8" s="91" t="s">
        <v>234</v>
      </c>
      <c r="E8" s="184">
        <v>2479290</v>
      </c>
    </row>
    <row r="9" spans="1:5" s="92" customFormat="1" ht="17.25" customHeight="1" x14ac:dyDescent="0.2">
      <c r="A9" s="183" t="s">
        <v>10</v>
      </c>
      <c r="B9" s="90"/>
      <c r="C9" s="90"/>
      <c r="D9" s="91" t="s">
        <v>308</v>
      </c>
      <c r="E9" s="184">
        <v>0</v>
      </c>
    </row>
    <row r="10" spans="1:5" s="95" customFormat="1" ht="17.25" customHeight="1" x14ac:dyDescent="0.2">
      <c r="A10" s="185"/>
      <c r="B10" s="93" t="s">
        <v>5</v>
      </c>
      <c r="C10" s="93"/>
      <c r="D10" s="94" t="s">
        <v>111</v>
      </c>
      <c r="E10" s="186">
        <f>SUM(E5:E9)</f>
        <v>132018546</v>
      </c>
    </row>
    <row r="11" spans="1:5" s="92" customFormat="1" ht="17.25" customHeight="1" x14ac:dyDescent="0.2">
      <c r="A11" s="183" t="s">
        <v>5</v>
      </c>
      <c r="B11" s="90"/>
      <c r="C11" s="90"/>
      <c r="D11" s="91" t="s">
        <v>333</v>
      </c>
      <c r="E11" s="184">
        <v>75052025</v>
      </c>
    </row>
    <row r="12" spans="1:5" s="95" customFormat="1" ht="17.25" customHeight="1" x14ac:dyDescent="0.2">
      <c r="A12" s="185"/>
      <c r="B12" s="93" t="s">
        <v>6</v>
      </c>
      <c r="C12" s="93"/>
      <c r="D12" s="94" t="s">
        <v>113</v>
      </c>
      <c r="E12" s="186">
        <f>SUM(E11:E11)</f>
        <v>75052025</v>
      </c>
    </row>
    <row r="13" spans="1:5" s="92" customFormat="1" ht="17.25" customHeight="1" x14ac:dyDescent="0.2">
      <c r="A13" s="183" t="s">
        <v>5</v>
      </c>
      <c r="B13" s="90"/>
      <c r="C13" s="90"/>
      <c r="D13" s="91" t="s">
        <v>309</v>
      </c>
      <c r="E13" s="184">
        <v>30400000</v>
      </c>
    </row>
    <row r="14" spans="1:5" s="92" customFormat="1" ht="17.25" customHeight="1" x14ac:dyDescent="0.2">
      <c r="A14" s="183" t="s">
        <v>6</v>
      </c>
      <c r="B14" s="90"/>
      <c r="C14" s="90"/>
      <c r="D14" s="91" t="s">
        <v>310</v>
      </c>
      <c r="E14" s="184">
        <v>38500000</v>
      </c>
    </row>
    <row r="15" spans="1:5" s="92" customFormat="1" ht="17.25" customHeight="1" x14ac:dyDescent="0.2">
      <c r="A15" s="183" t="s">
        <v>8</v>
      </c>
      <c r="B15" s="90"/>
      <c r="C15" s="90"/>
      <c r="D15" s="91" t="s">
        <v>311</v>
      </c>
      <c r="E15" s="184">
        <v>8740000</v>
      </c>
    </row>
    <row r="16" spans="1:5" s="92" customFormat="1" ht="17.25" customHeight="1" x14ac:dyDescent="0.2">
      <c r="A16" s="183" t="s">
        <v>9</v>
      </c>
      <c r="B16" s="90"/>
      <c r="C16" s="90"/>
      <c r="D16" s="91" t="s">
        <v>472</v>
      </c>
      <c r="E16" s="184">
        <v>50000</v>
      </c>
    </row>
    <row r="17" spans="1:5" s="95" customFormat="1" ht="17.25" customHeight="1" x14ac:dyDescent="0.2">
      <c r="A17" s="185"/>
      <c r="B17" s="93" t="s">
        <v>8</v>
      </c>
      <c r="C17" s="93"/>
      <c r="D17" s="94" t="s">
        <v>112</v>
      </c>
      <c r="E17" s="186">
        <f>SUM(E13:E16)</f>
        <v>77690000</v>
      </c>
    </row>
    <row r="18" spans="1:5" s="11" customFormat="1" ht="17.25" customHeight="1" x14ac:dyDescent="0.2">
      <c r="A18" s="183" t="s">
        <v>5</v>
      </c>
      <c r="B18" s="90"/>
      <c r="C18" s="90"/>
      <c r="D18" s="91" t="s">
        <v>312</v>
      </c>
      <c r="E18" s="184">
        <v>120000</v>
      </c>
    </row>
    <row r="19" spans="1:5" s="11" customFormat="1" ht="17.25" customHeight="1" x14ac:dyDescent="0.2">
      <c r="A19" s="183" t="s">
        <v>6</v>
      </c>
      <c r="B19" s="90"/>
      <c r="C19" s="90"/>
      <c r="D19" s="91" t="s">
        <v>313</v>
      </c>
      <c r="E19" s="184">
        <v>550000</v>
      </c>
    </row>
    <row r="20" spans="1:5" s="95" customFormat="1" ht="17.25" customHeight="1" x14ac:dyDescent="0.2">
      <c r="A20" s="185"/>
      <c r="B20" s="93" t="s">
        <v>9</v>
      </c>
      <c r="C20" s="93"/>
      <c r="D20" s="94" t="s">
        <v>114</v>
      </c>
      <c r="E20" s="186">
        <f>SUM(E18:E19)</f>
        <v>670000</v>
      </c>
    </row>
    <row r="21" spans="1:5" s="11" customFormat="1" ht="17.25" customHeight="1" x14ac:dyDescent="0.2">
      <c r="A21" s="183" t="s">
        <v>5</v>
      </c>
      <c r="B21" s="90"/>
      <c r="C21" s="90"/>
      <c r="D21" s="91" t="s">
        <v>498</v>
      </c>
      <c r="E21" s="184">
        <v>18825268</v>
      </c>
    </row>
    <row r="22" spans="1:5" s="11" customFormat="1" ht="17.25" customHeight="1" x14ac:dyDescent="0.2">
      <c r="A22" s="183" t="s">
        <v>6</v>
      </c>
      <c r="B22" s="90"/>
      <c r="C22" s="90"/>
      <c r="D22" s="91" t="s">
        <v>115</v>
      </c>
      <c r="E22" s="184">
        <v>900000</v>
      </c>
    </row>
    <row r="23" spans="1:5" s="11" customFormat="1" ht="17.25" customHeight="1" x14ac:dyDescent="0.2">
      <c r="A23" s="183" t="s">
        <v>8</v>
      </c>
      <c r="B23" s="90"/>
      <c r="C23" s="90"/>
      <c r="D23" s="91" t="s">
        <v>314</v>
      </c>
      <c r="E23" s="184">
        <v>0</v>
      </c>
    </row>
    <row r="24" spans="1:5" s="11" customFormat="1" ht="17.25" customHeight="1" x14ac:dyDescent="0.2">
      <c r="A24" s="183" t="s">
        <v>9</v>
      </c>
      <c r="B24" s="90"/>
      <c r="C24" s="90"/>
      <c r="D24" s="91" t="s">
        <v>499</v>
      </c>
      <c r="E24" s="184">
        <v>4165600</v>
      </c>
    </row>
    <row r="25" spans="1:5" s="11" customFormat="1" ht="17.25" customHeight="1" x14ac:dyDescent="0.2">
      <c r="A25" s="183" t="s">
        <v>10</v>
      </c>
      <c r="B25" s="90"/>
      <c r="C25" s="90"/>
      <c r="D25" s="91" t="s">
        <v>116</v>
      </c>
      <c r="E25" s="184">
        <v>7454320</v>
      </c>
    </row>
    <row r="26" spans="1:5" s="11" customFormat="1" ht="17.25" customHeight="1" x14ac:dyDescent="0.2">
      <c r="A26" s="183"/>
      <c r="B26" s="90"/>
      <c r="C26" s="90"/>
      <c r="D26" s="91" t="s">
        <v>500</v>
      </c>
      <c r="E26" s="184">
        <v>72768195</v>
      </c>
    </row>
    <row r="27" spans="1:5" s="11" customFormat="1" ht="17.25" customHeight="1" x14ac:dyDescent="0.2">
      <c r="A27" s="187" t="s">
        <v>11</v>
      </c>
      <c r="B27" s="96"/>
      <c r="C27" s="96"/>
      <c r="D27" s="91" t="s">
        <v>117</v>
      </c>
      <c r="E27" s="188">
        <v>0</v>
      </c>
    </row>
    <row r="28" spans="1:5" s="11" customFormat="1" ht="17.25" customHeight="1" x14ac:dyDescent="0.2">
      <c r="A28" s="187" t="s">
        <v>12</v>
      </c>
      <c r="B28" s="96"/>
      <c r="C28" s="96"/>
      <c r="D28" s="91" t="s">
        <v>118</v>
      </c>
      <c r="E28" s="188">
        <v>550000</v>
      </c>
    </row>
    <row r="29" spans="1:5" s="11" customFormat="1" ht="17.25" customHeight="1" x14ac:dyDescent="0.2">
      <c r="A29" s="187" t="s">
        <v>14</v>
      </c>
      <c r="B29" s="96"/>
      <c r="C29" s="96"/>
      <c r="D29" s="91" t="s">
        <v>119</v>
      </c>
      <c r="E29" s="188">
        <v>1250000</v>
      </c>
    </row>
    <row r="30" spans="1:5" s="95" customFormat="1" ht="17.25" customHeight="1" x14ac:dyDescent="0.2">
      <c r="A30" s="185"/>
      <c r="B30" s="93" t="s">
        <v>10</v>
      </c>
      <c r="C30" s="93"/>
      <c r="D30" s="94" t="s">
        <v>119</v>
      </c>
      <c r="E30" s="186">
        <f>SUM(E21:E29)</f>
        <v>105913383</v>
      </c>
    </row>
    <row r="31" spans="1:5" s="11" customFormat="1" ht="17.25" customHeight="1" x14ac:dyDescent="0.2">
      <c r="A31" s="187" t="s">
        <v>5</v>
      </c>
      <c r="B31" s="96"/>
      <c r="C31" s="96"/>
      <c r="D31" s="91" t="s">
        <v>315</v>
      </c>
      <c r="E31" s="188">
        <v>6500000</v>
      </c>
    </row>
    <row r="32" spans="1:5" s="11" customFormat="1" ht="17.25" customHeight="1" x14ac:dyDescent="0.2">
      <c r="A32" s="187" t="s">
        <v>6</v>
      </c>
      <c r="B32" s="96"/>
      <c r="C32" s="96"/>
      <c r="D32" s="91" t="s">
        <v>316</v>
      </c>
      <c r="E32" s="188">
        <v>450000</v>
      </c>
    </row>
    <row r="33" spans="1:5" s="95" customFormat="1" ht="17.25" customHeight="1" x14ac:dyDescent="0.2">
      <c r="A33" s="185"/>
      <c r="B33" s="93" t="s">
        <v>11</v>
      </c>
      <c r="C33" s="93"/>
      <c r="D33" s="94" t="s">
        <v>123</v>
      </c>
      <c r="E33" s="186">
        <f>SUM(E31:E32)</f>
        <v>6950000</v>
      </c>
    </row>
    <row r="34" spans="1:5" s="11" customFormat="1" ht="17.25" customHeight="1" x14ac:dyDescent="0.2">
      <c r="A34" s="187" t="s">
        <v>5</v>
      </c>
      <c r="B34" s="96"/>
      <c r="C34" s="96"/>
      <c r="D34" s="91" t="s">
        <v>497</v>
      </c>
      <c r="E34" s="188">
        <v>27822577</v>
      </c>
    </row>
    <row r="35" spans="1:5" s="11" customFormat="1" ht="17.25" customHeight="1" x14ac:dyDescent="0.2">
      <c r="A35" s="187" t="s">
        <v>6</v>
      </c>
      <c r="B35" s="96"/>
      <c r="C35" s="96"/>
      <c r="D35" s="91" t="s">
        <v>349</v>
      </c>
      <c r="E35" s="188">
        <v>160429345</v>
      </c>
    </row>
    <row r="36" spans="1:5" s="95" customFormat="1" ht="17.25" customHeight="1" thickBot="1" x14ac:dyDescent="0.25">
      <c r="A36" s="185"/>
      <c r="B36" s="93" t="s">
        <v>12</v>
      </c>
      <c r="C36" s="93"/>
      <c r="D36" s="94" t="s">
        <v>317</v>
      </c>
      <c r="E36" s="186">
        <f>SUM(E34:E35)</f>
        <v>188251922</v>
      </c>
    </row>
    <row r="37" spans="1:5" s="95" customFormat="1" ht="17.25" customHeight="1" thickBot="1" x14ac:dyDescent="0.25">
      <c r="A37" s="189"/>
      <c r="B37" s="190"/>
      <c r="C37" s="190" t="s">
        <v>33</v>
      </c>
      <c r="D37" s="158" t="s">
        <v>71</v>
      </c>
      <c r="E37" s="191">
        <f>SUM(E36,E33,E30,E20,E17,E12,E10)</f>
        <v>586545876</v>
      </c>
    </row>
    <row r="38" spans="1:5" s="11" customFormat="1" ht="17.25" customHeight="1" x14ac:dyDescent="0.2">
      <c r="A38" s="192" t="s">
        <v>5</v>
      </c>
      <c r="B38" s="97"/>
      <c r="C38" s="97"/>
      <c r="D38" s="98" t="s">
        <v>318</v>
      </c>
      <c r="E38" s="193">
        <v>0</v>
      </c>
    </row>
    <row r="39" spans="1:5" s="11" customFormat="1" ht="17.25" customHeight="1" x14ac:dyDescent="0.2">
      <c r="A39" s="187" t="s">
        <v>6</v>
      </c>
      <c r="B39" s="96"/>
      <c r="C39" s="96"/>
      <c r="D39" s="91" t="s">
        <v>319</v>
      </c>
      <c r="E39" s="188">
        <v>370758306</v>
      </c>
    </row>
    <row r="40" spans="1:5" s="95" customFormat="1" ht="17.25" customHeight="1" x14ac:dyDescent="0.2">
      <c r="A40" s="185"/>
      <c r="B40" s="93" t="s">
        <v>5</v>
      </c>
      <c r="C40" s="93"/>
      <c r="D40" s="94" t="s">
        <v>125</v>
      </c>
      <c r="E40" s="186">
        <f>SUM(E38:E39)</f>
        <v>370758306</v>
      </c>
    </row>
    <row r="41" spans="1:5" s="11" customFormat="1" ht="17.25" customHeight="1" x14ac:dyDescent="0.2">
      <c r="A41" s="187" t="s">
        <v>5</v>
      </c>
      <c r="B41" s="96"/>
      <c r="C41" s="96"/>
      <c r="D41" s="91" t="s">
        <v>320</v>
      </c>
      <c r="E41" s="188">
        <v>5160000</v>
      </c>
    </row>
    <row r="42" spans="1:5" s="95" customFormat="1" ht="17.25" customHeight="1" x14ac:dyDescent="0.2">
      <c r="A42" s="185"/>
      <c r="B42" s="93" t="s">
        <v>6</v>
      </c>
      <c r="C42" s="93"/>
      <c r="D42" s="94" t="s">
        <v>126</v>
      </c>
      <c r="E42" s="186">
        <f>SUM(E41)</f>
        <v>5160000</v>
      </c>
    </row>
    <row r="43" spans="1:5" s="11" customFormat="1" ht="17.25" customHeight="1" x14ac:dyDescent="0.2">
      <c r="A43" s="187" t="s">
        <v>307</v>
      </c>
      <c r="B43" s="96"/>
      <c r="C43" s="96"/>
      <c r="D43" s="91" t="s">
        <v>121</v>
      </c>
      <c r="E43" s="188">
        <v>19205000</v>
      </c>
    </row>
    <row r="44" spans="1:5" s="11" customFormat="1" ht="17.25" customHeight="1" x14ac:dyDescent="0.2">
      <c r="A44" s="187" t="s">
        <v>6</v>
      </c>
      <c r="B44" s="96"/>
      <c r="C44" s="96"/>
      <c r="D44" s="91" t="s">
        <v>321</v>
      </c>
      <c r="E44" s="188">
        <v>0</v>
      </c>
    </row>
    <row r="45" spans="1:5" s="95" customFormat="1" ht="17.25" customHeight="1" x14ac:dyDescent="0.2">
      <c r="A45" s="185"/>
      <c r="B45" s="93" t="s">
        <v>8</v>
      </c>
      <c r="C45" s="93"/>
      <c r="D45" s="94" t="s">
        <v>122</v>
      </c>
      <c r="E45" s="186">
        <f>SUM(E43:E44)</f>
        <v>19205000</v>
      </c>
    </row>
    <row r="46" spans="1:5" s="11" customFormat="1" ht="17.25" customHeight="1" x14ac:dyDescent="0.2">
      <c r="A46" s="187" t="s">
        <v>5</v>
      </c>
      <c r="B46" s="96"/>
      <c r="C46" s="96"/>
      <c r="D46" s="91" t="s">
        <v>322</v>
      </c>
      <c r="E46" s="188">
        <v>34340829</v>
      </c>
    </row>
    <row r="47" spans="1:5" s="95" customFormat="1" ht="17.25" customHeight="1" x14ac:dyDescent="0.2">
      <c r="A47" s="185"/>
      <c r="B47" s="93" t="s">
        <v>9</v>
      </c>
      <c r="C47" s="93"/>
      <c r="D47" s="94" t="s">
        <v>124</v>
      </c>
      <c r="E47" s="186">
        <f>SUM(E46)</f>
        <v>34340829</v>
      </c>
    </row>
    <row r="48" spans="1:5" s="92" customFormat="1" ht="17.25" customHeight="1" x14ac:dyDescent="0.2">
      <c r="A48" s="183" t="s">
        <v>5</v>
      </c>
      <c r="B48" s="90"/>
      <c r="C48" s="90"/>
      <c r="D48" s="91" t="s">
        <v>335</v>
      </c>
      <c r="E48" s="184">
        <v>256983331</v>
      </c>
    </row>
    <row r="49" spans="1:5" s="11" customFormat="1" ht="17.25" customHeight="1" x14ac:dyDescent="0.2">
      <c r="A49" s="187" t="s">
        <v>6</v>
      </c>
      <c r="B49" s="96"/>
      <c r="C49" s="96"/>
      <c r="D49" s="91" t="s">
        <v>501</v>
      </c>
      <c r="E49" s="188">
        <v>80781782</v>
      </c>
    </row>
    <row r="50" spans="1:5" s="95" customFormat="1" ht="17.25" customHeight="1" thickBot="1" x14ac:dyDescent="0.25">
      <c r="A50" s="185"/>
      <c r="B50" s="93" t="s">
        <v>10</v>
      </c>
      <c r="C50" s="93"/>
      <c r="D50" s="94" t="s">
        <v>127</v>
      </c>
      <c r="E50" s="186">
        <f>SUM(E48:E49)</f>
        <v>337765113</v>
      </c>
    </row>
    <row r="51" spans="1:5" s="95" customFormat="1" ht="17.25" customHeight="1" thickBot="1" x14ac:dyDescent="0.25">
      <c r="A51" s="189"/>
      <c r="B51" s="190"/>
      <c r="C51" s="190" t="s">
        <v>30</v>
      </c>
      <c r="D51" s="158" t="s">
        <v>72</v>
      </c>
      <c r="E51" s="191">
        <f>SUM(E50,E47,E45,E42,E40)</f>
        <v>767229248</v>
      </c>
    </row>
    <row r="52" spans="1:5" s="95" customFormat="1" ht="17.25" customHeight="1" thickBot="1" x14ac:dyDescent="0.25">
      <c r="A52" s="189"/>
      <c r="B52" s="190"/>
      <c r="C52" s="190"/>
      <c r="D52" s="158" t="s">
        <v>128</v>
      </c>
      <c r="E52" s="191">
        <f>SUM(E51,E37)</f>
        <v>1353775124</v>
      </c>
    </row>
  </sheetData>
  <mergeCells count="2">
    <mergeCell ref="A1:E1"/>
    <mergeCell ref="A2:E2"/>
  </mergeCells>
  <phoneticPr fontId="32" type="noConversion"/>
  <pageMargins left="0.6692913385826772" right="0.35433070866141736" top="0.9055118110236221" bottom="0.78740157480314965" header="0.55118110236220474" footer="0.51181102362204722"/>
  <pageSetup paperSize="9" orientation="portrait" useFirstPageNumber="1" r:id="rId1"/>
  <headerFooter alignWithMargins="0">
    <oddHeader xml:space="preserve">&amp;C4.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8"/>
  <sheetViews>
    <sheetView workbookViewId="0">
      <selection activeCell="E28" sqref="E28"/>
    </sheetView>
  </sheetViews>
  <sheetFormatPr defaultRowHeight="12.75" x14ac:dyDescent="0.2"/>
  <cols>
    <col min="1" max="1" width="3.5703125" style="116" customWidth="1"/>
    <col min="2" max="2" width="3.5703125" style="100" customWidth="1"/>
    <col min="3" max="3" width="3.7109375" style="100" customWidth="1"/>
    <col min="4" max="4" width="56.42578125" style="100" customWidth="1"/>
    <col min="5" max="5" width="19.28515625" style="101" customWidth="1"/>
    <col min="6" max="16384" width="9.140625" style="100"/>
  </cols>
  <sheetData>
    <row r="1" spans="1:5" s="11" customFormat="1" ht="19.5" customHeight="1" x14ac:dyDescent="0.2">
      <c r="A1" s="401" t="s">
        <v>473</v>
      </c>
      <c r="B1" s="401"/>
      <c r="C1" s="401"/>
      <c r="D1" s="401"/>
      <c r="E1" s="401"/>
    </row>
    <row r="2" spans="1:5" s="11" customFormat="1" ht="18.75" customHeight="1" x14ac:dyDescent="0.2">
      <c r="A2" s="401" t="s">
        <v>334</v>
      </c>
      <c r="B2" s="401"/>
      <c r="C2" s="401"/>
      <c r="D2" s="401"/>
      <c r="E2" s="401"/>
    </row>
    <row r="3" spans="1:5" s="102" customFormat="1" ht="12" customHeight="1" x14ac:dyDescent="0.2">
      <c r="A3" s="402"/>
      <c r="B3" s="402"/>
      <c r="C3" s="402"/>
      <c r="D3" s="402"/>
      <c r="E3" s="402"/>
    </row>
    <row r="4" spans="1:5" s="11" customFormat="1" ht="30.75" customHeight="1" x14ac:dyDescent="0.2">
      <c r="A4" s="103"/>
      <c r="B4" s="104"/>
      <c r="C4" s="104"/>
      <c r="D4" s="105" t="s">
        <v>34</v>
      </c>
      <c r="E4" s="106" t="s">
        <v>470</v>
      </c>
    </row>
    <row r="5" spans="1:5" s="11" customFormat="1" ht="17.25" customHeight="1" x14ac:dyDescent="0.2">
      <c r="A5" s="96" t="s">
        <v>5</v>
      </c>
      <c r="B5" s="104"/>
      <c r="C5" s="104"/>
      <c r="D5" s="104" t="s">
        <v>136</v>
      </c>
      <c r="E5" s="46">
        <v>121960230</v>
      </c>
    </row>
    <row r="6" spans="1:5" s="11" customFormat="1" ht="17.25" customHeight="1" x14ac:dyDescent="0.2">
      <c r="A6" s="96" t="s">
        <v>6</v>
      </c>
      <c r="B6" s="104"/>
      <c r="C6" s="104"/>
      <c r="D6" s="104" t="s">
        <v>35</v>
      </c>
      <c r="E6" s="46">
        <v>16647480</v>
      </c>
    </row>
    <row r="7" spans="1:5" s="11" customFormat="1" ht="17.25" customHeight="1" x14ac:dyDescent="0.2">
      <c r="A7" s="96"/>
      <c r="B7" s="36" t="s">
        <v>5</v>
      </c>
      <c r="C7" s="104"/>
      <c r="D7" s="36" t="s">
        <v>36</v>
      </c>
      <c r="E7" s="194">
        <f>SUM(E5:E6)</f>
        <v>138607710</v>
      </c>
    </row>
    <row r="8" spans="1:5" s="11" customFormat="1" ht="17.25" customHeight="1" x14ac:dyDescent="0.2">
      <c r="A8" s="96"/>
      <c r="B8" s="36" t="s">
        <v>6</v>
      </c>
      <c r="C8" s="104"/>
      <c r="D8" s="36" t="s">
        <v>137</v>
      </c>
      <c r="E8" s="194">
        <v>25986211</v>
      </c>
    </row>
    <row r="9" spans="1:5" s="11" customFormat="1" ht="18" customHeight="1" x14ac:dyDescent="0.2">
      <c r="A9" s="96" t="s">
        <v>5</v>
      </c>
      <c r="B9" s="104"/>
      <c r="C9" s="104"/>
      <c r="D9" s="107" t="s">
        <v>138</v>
      </c>
      <c r="E9" s="46">
        <v>19553900</v>
      </c>
    </row>
    <row r="10" spans="1:5" s="11" customFormat="1" ht="17.25" customHeight="1" x14ac:dyDescent="0.2">
      <c r="A10" s="96" t="s">
        <v>6</v>
      </c>
      <c r="B10" s="104"/>
      <c r="C10" s="104"/>
      <c r="D10" s="104" t="s">
        <v>139</v>
      </c>
      <c r="E10" s="46">
        <v>2625000</v>
      </c>
    </row>
    <row r="11" spans="1:5" s="11" customFormat="1" ht="30" x14ac:dyDescent="0.2">
      <c r="A11" s="96" t="s">
        <v>8</v>
      </c>
      <c r="B11" s="104"/>
      <c r="C11" s="104"/>
      <c r="D11" s="107" t="s">
        <v>323</v>
      </c>
      <c r="E11" s="46">
        <v>134327217</v>
      </c>
    </row>
    <row r="12" spans="1:5" s="11" customFormat="1" ht="30.75" customHeight="1" x14ac:dyDescent="0.2">
      <c r="A12" s="96" t="s">
        <v>9</v>
      </c>
      <c r="B12" s="104"/>
      <c r="C12" s="104"/>
      <c r="D12" s="107" t="s">
        <v>324</v>
      </c>
      <c r="E12" s="46">
        <v>88376493</v>
      </c>
    </row>
    <row r="13" spans="1:5" s="11" customFormat="1" ht="18" customHeight="1" x14ac:dyDescent="0.2">
      <c r="A13" s="96"/>
      <c r="B13" s="104"/>
      <c r="C13" s="104"/>
      <c r="D13" s="107" t="s">
        <v>325</v>
      </c>
      <c r="E13" s="46">
        <v>0</v>
      </c>
    </row>
    <row r="14" spans="1:5" s="11" customFormat="1" ht="18" customHeight="1" x14ac:dyDescent="0.2">
      <c r="A14" s="96"/>
      <c r="B14" s="36" t="s">
        <v>8</v>
      </c>
      <c r="C14" s="104"/>
      <c r="D14" s="36" t="s">
        <v>64</v>
      </c>
      <c r="E14" s="194">
        <f>SUM(E9:E12)</f>
        <v>244882610</v>
      </c>
    </row>
    <row r="15" spans="1:5" s="92" customFormat="1" ht="18" customHeight="1" x14ac:dyDescent="0.2">
      <c r="A15" s="90" t="s">
        <v>5</v>
      </c>
      <c r="B15" s="108"/>
      <c r="C15" s="108"/>
      <c r="D15" s="108" t="s">
        <v>326</v>
      </c>
      <c r="E15" s="109">
        <v>13000000</v>
      </c>
    </row>
    <row r="16" spans="1:5" s="95" customFormat="1" ht="18" customHeight="1" x14ac:dyDescent="0.2">
      <c r="A16" s="93"/>
      <c r="B16" s="110" t="s">
        <v>9</v>
      </c>
      <c r="C16" s="110"/>
      <c r="D16" s="110" t="s">
        <v>140</v>
      </c>
      <c r="E16" s="195">
        <f>SUM(E15:E15)</f>
        <v>13000000</v>
      </c>
    </row>
    <row r="17" spans="1:5" s="92" customFormat="1" ht="18" customHeight="1" x14ac:dyDescent="0.2">
      <c r="A17" s="90" t="s">
        <v>5</v>
      </c>
      <c r="B17" s="108"/>
      <c r="C17" s="108"/>
      <c r="D17" s="108" t="s">
        <v>141</v>
      </c>
      <c r="E17" s="109">
        <v>500000</v>
      </c>
    </row>
    <row r="18" spans="1:5" s="92" customFormat="1" ht="18" customHeight="1" x14ac:dyDescent="0.2">
      <c r="A18" s="90" t="s">
        <v>6</v>
      </c>
      <c r="B18" s="108"/>
      <c r="C18" s="108"/>
      <c r="D18" s="108" t="s">
        <v>327</v>
      </c>
      <c r="E18" s="109">
        <v>1500000</v>
      </c>
    </row>
    <row r="19" spans="1:5" s="92" customFormat="1" ht="18" customHeight="1" x14ac:dyDescent="0.2">
      <c r="A19" s="90" t="s">
        <v>8</v>
      </c>
      <c r="B19" s="108"/>
      <c r="C19" s="108"/>
      <c r="D19" s="108" t="s">
        <v>143</v>
      </c>
      <c r="E19" s="109">
        <v>1640000</v>
      </c>
    </row>
    <row r="20" spans="1:5" s="11" customFormat="1" ht="18" customHeight="1" x14ac:dyDescent="0.2">
      <c r="A20" s="96" t="s">
        <v>9</v>
      </c>
      <c r="B20" s="104"/>
      <c r="C20" s="104"/>
      <c r="D20" s="104" t="s">
        <v>328</v>
      </c>
      <c r="E20" s="46">
        <v>0</v>
      </c>
    </row>
    <row r="21" spans="1:5" s="11" customFormat="1" ht="18" customHeight="1" x14ac:dyDescent="0.2">
      <c r="A21" s="96"/>
      <c r="B21" s="36" t="s">
        <v>10</v>
      </c>
      <c r="C21" s="36"/>
      <c r="D21" s="36" t="s">
        <v>142</v>
      </c>
      <c r="E21" s="194">
        <f>SUM(E17:E20)</f>
        <v>3640000</v>
      </c>
    </row>
    <row r="22" spans="1:5" s="11" customFormat="1" ht="18" customHeight="1" x14ac:dyDescent="0.2">
      <c r="A22" s="96" t="s">
        <v>5</v>
      </c>
      <c r="B22" s="36"/>
      <c r="C22" s="36"/>
      <c r="D22" s="108" t="s">
        <v>352</v>
      </c>
      <c r="E22" s="109">
        <v>160429345</v>
      </c>
    </row>
    <row r="23" spans="1:5" s="11" customFormat="1" ht="18" customHeight="1" thickBot="1" x14ac:dyDescent="0.25">
      <c r="A23" s="96"/>
      <c r="B23" s="36" t="s">
        <v>11</v>
      </c>
      <c r="C23" s="104"/>
      <c r="D23" s="36" t="s">
        <v>144</v>
      </c>
      <c r="E23" s="194">
        <f>SUM(E22)</f>
        <v>160429345</v>
      </c>
    </row>
    <row r="24" spans="1:5" s="11" customFormat="1" ht="18" customHeight="1" thickBot="1" x14ac:dyDescent="0.25">
      <c r="A24" s="111"/>
      <c r="B24" s="112"/>
      <c r="C24" s="113" t="s">
        <v>33</v>
      </c>
      <c r="D24" s="196" t="s">
        <v>329</v>
      </c>
      <c r="E24" s="197">
        <f>SUM(E7,E8,E14,E16,E21,E23)</f>
        <v>586545876</v>
      </c>
    </row>
    <row r="25" spans="1:5" s="115" customFormat="1" ht="18" customHeight="1" x14ac:dyDescent="0.2">
      <c r="A25" s="98" t="s">
        <v>5</v>
      </c>
      <c r="B25" s="98"/>
      <c r="C25" s="98"/>
      <c r="D25" s="98" t="s">
        <v>145</v>
      </c>
      <c r="E25" s="114">
        <v>550902605</v>
      </c>
    </row>
    <row r="26" spans="1:5" s="115" customFormat="1" ht="18" customHeight="1" x14ac:dyDescent="0.2">
      <c r="A26" s="91" t="s">
        <v>8</v>
      </c>
      <c r="B26" s="91"/>
      <c r="C26" s="91"/>
      <c r="D26" s="91" t="s">
        <v>146</v>
      </c>
      <c r="E26" s="109">
        <v>33529874</v>
      </c>
    </row>
    <row r="27" spans="1:5" s="115" customFormat="1" ht="18" customHeight="1" x14ac:dyDescent="0.2">
      <c r="A27" s="91" t="s">
        <v>9</v>
      </c>
      <c r="B27" s="91"/>
      <c r="C27" s="91"/>
      <c r="D27" s="91" t="s">
        <v>147</v>
      </c>
      <c r="E27" s="109">
        <v>157796769</v>
      </c>
    </row>
    <row r="28" spans="1:5" s="11" customFormat="1" ht="18" customHeight="1" x14ac:dyDescent="0.2">
      <c r="A28" s="96"/>
      <c r="B28" s="36" t="s">
        <v>5</v>
      </c>
      <c r="C28" s="104"/>
      <c r="D28" s="198" t="s">
        <v>148</v>
      </c>
      <c r="E28" s="194">
        <f>SUM(E25:E27)</f>
        <v>742229248</v>
      </c>
    </row>
    <row r="29" spans="1:5" s="92" customFormat="1" ht="18" customHeight="1" x14ac:dyDescent="0.2">
      <c r="A29" s="90" t="s">
        <v>5</v>
      </c>
      <c r="B29" s="108"/>
      <c r="C29" s="108"/>
      <c r="D29" s="91" t="s">
        <v>149</v>
      </c>
      <c r="E29" s="109">
        <v>19685040</v>
      </c>
    </row>
    <row r="30" spans="1:5" s="92" customFormat="1" ht="18" customHeight="1" x14ac:dyDescent="0.2">
      <c r="A30" s="90" t="s">
        <v>6</v>
      </c>
      <c r="B30" s="108"/>
      <c r="C30" s="108"/>
      <c r="D30" s="91" t="s">
        <v>150</v>
      </c>
      <c r="E30" s="109">
        <v>5314960</v>
      </c>
    </row>
    <row r="31" spans="1:5" s="11" customFormat="1" ht="18" customHeight="1" x14ac:dyDescent="0.2">
      <c r="A31" s="96"/>
      <c r="B31" s="36" t="s">
        <v>6</v>
      </c>
      <c r="C31" s="104"/>
      <c r="D31" s="198" t="s">
        <v>151</v>
      </c>
      <c r="E31" s="194">
        <f>SUM(E29:E30)</f>
        <v>25000000</v>
      </c>
    </row>
    <row r="32" spans="1:5" s="92" customFormat="1" ht="18" customHeight="1" x14ac:dyDescent="0.2">
      <c r="A32" s="90" t="s">
        <v>5</v>
      </c>
      <c r="B32" s="108"/>
      <c r="C32" s="108"/>
      <c r="D32" s="91" t="s">
        <v>330</v>
      </c>
      <c r="E32" s="109">
        <v>0</v>
      </c>
    </row>
    <row r="33" spans="1:5" s="92" customFormat="1" ht="18" customHeight="1" x14ac:dyDescent="0.2">
      <c r="A33" s="90" t="s">
        <v>6</v>
      </c>
      <c r="B33" s="108"/>
      <c r="C33" s="108"/>
      <c r="D33" s="91" t="s">
        <v>152</v>
      </c>
      <c r="E33" s="109">
        <v>0</v>
      </c>
    </row>
    <row r="34" spans="1:5" s="95" customFormat="1" ht="18" customHeight="1" x14ac:dyDescent="0.2">
      <c r="A34" s="93"/>
      <c r="B34" s="110" t="s">
        <v>8</v>
      </c>
      <c r="C34" s="110"/>
      <c r="D34" s="94" t="s">
        <v>153</v>
      </c>
      <c r="E34" s="195">
        <f>SUM(E32:E33)</f>
        <v>0</v>
      </c>
    </row>
    <row r="35" spans="1:5" s="92" customFormat="1" ht="18" customHeight="1" x14ac:dyDescent="0.2">
      <c r="A35" s="90" t="s">
        <v>5</v>
      </c>
      <c r="B35" s="108"/>
      <c r="C35" s="108"/>
      <c r="D35" s="91" t="s">
        <v>331</v>
      </c>
      <c r="E35" s="109">
        <v>0</v>
      </c>
    </row>
    <row r="36" spans="1:5" s="11" customFormat="1" ht="18" customHeight="1" thickBot="1" x14ac:dyDescent="0.25">
      <c r="A36" s="96"/>
      <c r="B36" s="36" t="s">
        <v>9</v>
      </c>
      <c r="C36" s="104"/>
      <c r="D36" s="198" t="s">
        <v>154</v>
      </c>
      <c r="E36" s="194">
        <f>SUM(E35)</f>
        <v>0</v>
      </c>
    </row>
    <row r="37" spans="1:5" s="11" customFormat="1" ht="18" customHeight="1" thickBot="1" x14ac:dyDescent="0.25">
      <c r="A37" s="111"/>
      <c r="B37" s="112"/>
      <c r="C37" s="113" t="s">
        <v>30</v>
      </c>
      <c r="D37" s="196" t="s">
        <v>332</v>
      </c>
      <c r="E37" s="197">
        <f>SUM(E36,E34,E31,E28)</f>
        <v>767229248</v>
      </c>
    </row>
    <row r="38" spans="1:5" s="11" customFormat="1" ht="18" customHeight="1" thickBot="1" x14ac:dyDescent="0.25">
      <c r="A38" s="111"/>
      <c r="B38" s="112"/>
      <c r="C38" s="112"/>
      <c r="D38" s="196" t="s">
        <v>31</v>
      </c>
      <c r="E38" s="197">
        <f>SUM(E37,E24)</f>
        <v>1353775124</v>
      </c>
    </row>
  </sheetData>
  <mergeCells count="3">
    <mergeCell ref="A1:E1"/>
    <mergeCell ref="A3:E3"/>
    <mergeCell ref="A2:E2"/>
  </mergeCells>
  <phoneticPr fontId="32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r:id="rId1"/>
  <headerFooter alignWithMargins="0">
    <oddHeader xml:space="preserve">&amp;C5. melléklet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A19" zoomScale="90" zoomScaleNormal="90" zoomScaleSheetLayoutView="50" workbookViewId="0">
      <selection activeCell="E47" sqref="E47"/>
    </sheetView>
  </sheetViews>
  <sheetFormatPr defaultRowHeight="12.75" x14ac:dyDescent="0.2"/>
  <cols>
    <col min="1" max="1" width="6" style="116" customWidth="1"/>
    <col min="2" max="2" width="5.42578125" style="99" bestFit="1" customWidth="1"/>
    <col min="3" max="3" width="5.42578125" style="99" customWidth="1"/>
    <col min="4" max="4" width="55.7109375" style="100" customWidth="1"/>
    <col min="5" max="5" width="18.42578125" style="101" customWidth="1"/>
    <col min="6" max="16384" width="9.140625" style="100"/>
  </cols>
  <sheetData>
    <row r="1" spans="1:5" s="11" customFormat="1" ht="19.5" customHeight="1" x14ac:dyDescent="0.2">
      <c r="A1" s="401" t="s">
        <v>477</v>
      </c>
      <c r="B1" s="401"/>
      <c r="C1" s="401"/>
      <c r="D1" s="401"/>
      <c r="E1" s="401"/>
    </row>
    <row r="2" spans="1:5" s="11" customFormat="1" ht="19.5" customHeight="1" x14ac:dyDescent="0.2">
      <c r="A2" s="401" t="s">
        <v>261</v>
      </c>
      <c r="B2" s="401"/>
      <c r="C2" s="401"/>
      <c r="D2" s="401"/>
      <c r="E2" s="401"/>
    </row>
    <row r="3" spans="1:5" s="11" customFormat="1" ht="42.75" customHeight="1" x14ac:dyDescent="0.2">
      <c r="A3" s="403" t="s">
        <v>263</v>
      </c>
      <c r="B3" s="404"/>
      <c r="C3" s="405"/>
      <c r="D3" s="93" t="s">
        <v>32</v>
      </c>
      <c r="E3" s="162" t="s">
        <v>470</v>
      </c>
    </row>
    <row r="4" spans="1:5" s="92" customFormat="1" ht="17.25" customHeight="1" x14ac:dyDescent="0.2">
      <c r="A4" s="91" t="s">
        <v>230</v>
      </c>
      <c r="B4" s="90"/>
      <c r="C4" s="108"/>
      <c r="D4" s="91" t="s">
        <v>110</v>
      </c>
      <c r="E4" s="163">
        <v>42298578</v>
      </c>
    </row>
    <row r="5" spans="1:5" s="92" customFormat="1" ht="17.25" customHeight="1" x14ac:dyDescent="0.2">
      <c r="A5" s="91" t="s">
        <v>476</v>
      </c>
      <c r="B5" s="90"/>
      <c r="C5" s="108"/>
      <c r="D5" s="91" t="s">
        <v>471</v>
      </c>
      <c r="E5" s="163">
        <v>44095033</v>
      </c>
    </row>
    <row r="6" spans="1:5" s="92" customFormat="1" ht="17.25" customHeight="1" x14ac:dyDescent="0.2">
      <c r="A6" s="91" t="s">
        <v>231</v>
      </c>
      <c r="B6" s="90"/>
      <c r="C6" s="108"/>
      <c r="D6" s="91" t="s">
        <v>232</v>
      </c>
      <c r="E6" s="163">
        <v>43145645</v>
      </c>
    </row>
    <row r="7" spans="1:5" s="92" customFormat="1" ht="17.25" customHeight="1" x14ac:dyDescent="0.2">
      <c r="A7" s="91" t="s">
        <v>233</v>
      </c>
      <c r="B7" s="90"/>
      <c r="C7" s="108"/>
      <c r="D7" s="91" t="s">
        <v>234</v>
      </c>
      <c r="E7" s="163">
        <v>2479290</v>
      </c>
    </row>
    <row r="8" spans="1:5" s="92" customFormat="1" ht="17.25" customHeight="1" x14ac:dyDescent="0.2">
      <c r="A8" s="91" t="s">
        <v>235</v>
      </c>
      <c r="B8" s="90"/>
      <c r="C8" s="108"/>
      <c r="D8" s="91" t="s">
        <v>236</v>
      </c>
      <c r="E8" s="163">
        <v>0</v>
      </c>
    </row>
    <row r="9" spans="1:5" s="95" customFormat="1" ht="17.25" customHeight="1" x14ac:dyDescent="0.2">
      <c r="A9" s="94"/>
      <c r="B9" s="93" t="s">
        <v>237</v>
      </c>
      <c r="C9" s="93"/>
      <c r="D9" s="94" t="s">
        <v>111</v>
      </c>
      <c r="E9" s="162">
        <f>SUM(E4:E8)</f>
        <v>132018546</v>
      </c>
    </row>
    <row r="10" spans="1:5" s="92" customFormat="1" ht="31.5" customHeight="1" x14ac:dyDescent="0.2">
      <c r="A10" s="91"/>
      <c r="B10" s="90"/>
      <c r="C10" s="90"/>
      <c r="D10" s="160" t="s">
        <v>379</v>
      </c>
      <c r="E10" s="163">
        <v>71752025</v>
      </c>
    </row>
    <row r="11" spans="1:5" s="92" customFormat="1" ht="17.25" customHeight="1" x14ac:dyDescent="0.2">
      <c r="A11" s="91"/>
      <c r="B11" s="90"/>
      <c r="C11" s="90"/>
      <c r="D11" s="91" t="s">
        <v>272</v>
      </c>
      <c r="E11" s="163">
        <v>3300000</v>
      </c>
    </row>
    <row r="12" spans="1:5" s="95" customFormat="1" ht="25.5" x14ac:dyDescent="0.2">
      <c r="A12" s="94"/>
      <c r="B12" s="93" t="s">
        <v>238</v>
      </c>
      <c r="C12" s="156"/>
      <c r="D12" s="290" t="s">
        <v>239</v>
      </c>
      <c r="E12" s="164">
        <f>SUM(E10:E11)</f>
        <v>75052025</v>
      </c>
    </row>
    <row r="13" spans="1:5" s="92" customFormat="1" ht="17.25" customHeight="1" x14ac:dyDescent="0.2">
      <c r="A13" s="91"/>
      <c r="B13" s="90"/>
      <c r="C13" s="156" t="s">
        <v>240</v>
      </c>
      <c r="D13" s="157" t="s">
        <v>241</v>
      </c>
      <c r="E13" s="166">
        <f>SUM(E12,E9)</f>
        <v>207070571</v>
      </c>
    </row>
    <row r="14" spans="1:5" s="92" customFormat="1" ht="30" x14ac:dyDescent="0.2">
      <c r="A14" s="91"/>
      <c r="B14" s="90" t="s">
        <v>273</v>
      </c>
      <c r="C14" s="156"/>
      <c r="D14" s="160" t="s">
        <v>274</v>
      </c>
      <c r="E14" s="165">
        <v>370758306</v>
      </c>
    </row>
    <row r="15" spans="1:5" s="92" customFormat="1" ht="31.5" x14ac:dyDescent="0.2">
      <c r="A15" s="91"/>
      <c r="B15" s="90"/>
      <c r="C15" s="156" t="s">
        <v>275</v>
      </c>
      <c r="D15" s="291" t="s">
        <v>125</v>
      </c>
      <c r="E15" s="166">
        <f>SUM(E14)</f>
        <v>370758306</v>
      </c>
    </row>
    <row r="16" spans="1:5" s="92" customFormat="1" ht="17.25" customHeight="1" x14ac:dyDescent="0.2">
      <c r="A16" s="91"/>
      <c r="B16" s="90"/>
      <c r="C16" s="90"/>
      <c r="D16" s="91" t="s">
        <v>244</v>
      </c>
      <c r="E16" s="163">
        <v>9400000</v>
      </c>
    </row>
    <row r="17" spans="1:5" s="92" customFormat="1" ht="17.25" customHeight="1" x14ac:dyDescent="0.2">
      <c r="A17" s="91"/>
      <c r="B17" s="90"/>
      <c r="C17" s="90"/>
      <c r="D17" s="91" t="s">
        <v>246</v>
      </c>
      <c r="E17" s="163">
        <v>21000000</v>
      </c>
    </row>
    <row r="18" spans="1:5" s="92" customFormat="1" ht="17.25" customHeight="1" x14ac:dyDescent="0.2">
      <c r="A18" s="91"/>
      <c r="B18" s="90"/>
      <c r="C18" s="90"/>
      <c r="D18" s="91" t="s">
        <v>245</v>
      </c>
      <c r="E18" s="163">
        <v>5160000</v>
      </c>
    </row>
    <row r="19" spans="1:5" s="95" customFormat="1" ht="17.25" customHeight="1" x14ac:dyDescent="0.2">
      <c r="A19" s="94"/>
      <c r="B19" s="93" t="s">
        <v>242</v>
      </c>
      <c r="C19" s="93"/>
      <c r="D19" s="94" t="s">
        <v>243</v>
      </c>
      <c r="E19" s="162">
        <f>SUM(E16:E18)</f>
        <v>35560000</v>
      </c>
    </row>
    <row r="20" spans="1:5" s="95" customFormat="1" ht="17.25" customHeight="1" x14ac:dyDescent="0.2">
      <c r="A20" s="94"/>
      <c r="B20" s="93"/>
      <c r="C20" s="93"/>
      <c r="D20" s="91" t="s">
        <v>247</v>
      </c>
      <c r="E20" s="163">
        <v>38500000</v>
      </c>
    </row>
    <row r="21" spans="1:5" s="95" customFormat="1" ht="17.25" customHeight="1" x14ac:dyDescent="0.2">
      <c r="A21" s="94"/>
      <c r="B21" s="93"/>
      <c r="C21" s="93"/>
      <c r="D21" s="91" t="s">
        <v>276</v>
      </c>
      <c r="E21" s="163">
        <v>8740000</v>
      </c>
    </row>
    <row r="22" spans="1:5" s="95" customFormat="1" ht="17.25" customHeight="1" x14ac:dyDescent="0.2">
      <c r="A22" s="94"/>
      <c r="B22" s="93"/>
      <c r="C22" s="93"/>
      <c r="D22" s="91" t="s">
        <v>380</v>
      </c>
      <c r="E22" s="163">
        <v>50000</v>
      </c>
    </row>
    <row r="23" spans="1:5" s="11" customFormat="1" ht="17.25" customHeight="1" x14ac:dyDescent="0.2">
      <c r="A23" s="91"/>
      <c r="B23" s="93" t="s">
        <v>248</v>
      </c>
      <c r="C23" s="93"/>
      <c r="D23" s="94" t="s">
        <v>249</v>
      </c>
      <c r="E23" s="162">
        <f>SUM(E20:E22)</f>
        <v>47290000</v>
      </c>
    </row>
    <row r="24" spans="1:5" s="11" customFormat="1" ht="17.25" customHeight="1" x14ac:dyDescent="0.2">
      <c r="A24" s="91"/>
      <c r="B24" s="93"/>
      <c r="C24" s="93"/>
      <c r="D24" s="91" t="s">
        <v>351</v>
      </c>
      <c r="E24" s="163">
        <v>120000</v>
      </c>
    </row>
    <row r="25" spans="1:5" s="11" customFormat="1" ht="17.25" customHeight="1" x14ac:dyDescent="0.2">
      <c r="A25" s="91"/>
      <c r="B25" s="90"/>
      <c r="C25" s="90"/>
      <c r="D25" s="91" t="s">
        <v>252</v>
      </c>
      <c r="E25" s="163">
        <v>550000</v>
      </c>
    </row>
    <row r="26" spans="1:5" s="95" customFormat="1" ht="17.25" customHeight="1" x14ac:dyDescent="0.2">
      <c r="A26" s="94"/>
      <c r="B26" s="93" t="s">
        <v>250</v>
      </c>
      <c r="C26" s="93"/>
      <c r="D26" s="94" t="s">
        <v>251</v>
      </c>
      <c r="E26" s="162">
        <f>SUM(E24:E25)</f>
        <v>670000</v>
      </c>
    </row>
    <row r="27" spans="1:5" s="95" customFormat="1" ht="17.25" customHeight="1" x14ac:dyDescent="0.2">
      <c r="A27" s="94"/>
      <c r="B27" s="93"/>
      <c r="C27" s="156" t="s">
        <v>253</v>
      </c>
      <c r="D27" s="157" t="s">
        <v>114</v>
      </c>
      <c r="E27" s="166">
        <f>SUM(E26,E23,E19)</f>
        <v>83520000</v>
      </c>
    </row>
    <row r="28" spans="1:5" s="11" customFormat="1" ht="17.25" customHeight="1" x14ac:dyDescent="0.2">
      <c r="A28" s="91" t="s">
        <v>254</v>
      </c>
      <c r="B28" s="90"/>
      <c r="C28" s="90"/>
      <c r="D28" s="91" t="s">
        <v>498</v>
      </c>
      <c r="E28" s="163">
        <v>18825268</v>
      </c>
    </row>
    <row r="29" spans="1:5" s="11" customFormat="1" ht="17.25" customHeight="1" x14ac:dyDescent="0.2">
      <c r="A29" s="91" t="s">
        <v>255</v>
      </c>
      <c r="B29" s="90"/>
      <c r="C29" s="90"/>
      <c r="D29" s="91" t="s">
        <v>115</v>
      </c>
      <c r="E29" s="163">
        <v>900000</v>
      </c>
    </row>
    <row r="30" spans="1:5" s="11" customFormat="1" ht="17.25" customHeight="1" x14ac:dyDescent="0.2">
      <c r="A30" s="91" t="s">
        <v>503</v>
      </c>
      <c r="B30" s="90"/>
      <c r="C30" s="90"/>
      <c r="D30" s="91" t="s">
        <v>499</v>
      </c>
      <c r="E30" s="163">
        <v>4165600</v>
      </c>
    </row>
    <row r="31" spans="1:5" s="11" customFormat="1" ht="17.25" customHeight="1" x14ac:dyDescent="0.2">
      <c r="A31" s="91" t="s">
        <v>256</v>
      </c>
      <c r="B31" s="90"/>
      <c r="C31" s="90"/>
      <c r="D31" s="91" t="s">
        <v>116</v>
      </c>
      <c r="E31" s="163">
        <v>7454320</v>
      </c>
    </row>
    <row r="32" spans="1:5" s="11" customFormat="1" ht="17.25" customHeight="1" x14ac:dyDescent="0.2">
      <c r="A32" s="365" t="s">
        <v>502</v>
      </c>
      <c r="B32" s="90"/>
      <c r="C32" s="90"/>
      <c r="D32" s="91" t="s">
        <v>500</v>
      </c>
      <c r="E32" s="163">
        <v>72768195</v>
      </c>
    </row>
    <row r="33" spans="1:5" s="11" customFormat="1" ht="17.25" customHeight="1" x14ac:dyDescent="0.2">
      <c r="A33" s="199" t="s">
        <v>257</v>
      </c>
      <c r="B33" s="104"/>
      <c r="C33" s="96"/>
      <c r="D33" s="91" t="s">
        <v>117</v>
      </c>
      <c r="E33" s="106">
        <v>0</v>
      </c>
    </row>
    <row r="34" spans="1:5" s="11" customFormat="1" ht="17.25" customHeight="1" x14ac:dyDescent="0.2">
      <c r="A34" s="103" t="s">
        <v>258</v>
      </c>
      <c r="B34" s="96"/>
      <c r="C34" s="96"/>
      <c r="D34" s="91" t="s">
        <v>118</v>
      </c>
      <c r="E34" s="106">
        <v>550000</v>
      </c>
    </row>
    <row r="35" spans="1:5" s="11" customFormat="1" ht="17.25" customHeight="1" x14ac:dyDescent="0.2">
      <c r="A35" s="103" t="s">
        <v>259</v>
      </c>
      <c r="B35" s="96"/>
      <c r="C35" s="96"/>
      <c r="D35" s="91" t="s">
        <v>119</v>
      </c>
      <c r="E35" s="106">
        <v>1250000</v>
      </c>
    </row>
    <row r="36" spans="1:5" s="95" customFormat="1" ht="17.25" customHeight="1" x14ac:dyDescent="0.2">
      <c r="A36" s="94"/>
      <c r="B36" s="93"/>
      <c r="C36" s="156" t="s">
        <v>260</v>
      </c>
      <c r="D36" s="157" t="s">
        <v>120</v>
      </c>
      <c r="E36" s="166">
        <f>SUM(E28:E35)</f>
        <v>105913383</v>
      </c>
    </row>
    <row r="37" spans="1:5" s="11" customFormat="1" ht="17.25" customHeight="1" x14ac:dyDescent="0.2">
      <c r="A37" s="103"/>
      <c r="B37" s="96"/>
      <c r="C37" s="96"/>
      <c r="D37" s="91" t="s">
        <v>121</v>
      </c>
      <c r="E37" s="106">
        <v>19205000</v>
      </c>
    </row>
    <row r="38" spans="1:5" s="95" customFormat="1" ht="17.25" customHeight="1" x14ac:dyDescent="0.2">
      <c r="A38" s="94"/>
      <c r="B38" s="93"/>
      <c r="C38" s="93" t="s">
        <v>262</v>
      </c>
      <c r="D38" s="94" t="s">
        <v>122</v>
      </c>
      <c r="E38" s="162">
        <f>SUM(E37)</f>
        <v>19205000</v>
      </c>
    </row>
    <row r="39" spans="1:5" s="95" customFormat="1" ht="29.25" customHeight="1" x14ac:dyDescent="0.2">
      <c r="A39" s="94"/>
      <c r="B39" s="96" t="s">
        <v>264</v>
      </c>
      <c r="C39" s="96"/>
      <c r="D39" s="160" t="s">
        <v>265</v>
      </c>
      <c r="E39" s="106">
        <v>6500000</v>
      </c>
    </row>
    <row r="40" spans="1:5" s="11" customFormat="1" ht="15" x14ac:dyDescent="0.2">
      <c r="A40" s="103"/>
      <c r="B40" s="90" t="s">
        <v>364</v>
      </c>
      <c r="C40" s="93"/>
      <c r="D40" s="91" t="s">
        <v>316</v>
      </c>
      <c r="E40" s="163">
        <v>450000</v>
      </c>
    </row>
    <row r="41" spans="1:5" s="95" customFormat="1" ht="17.25" customHeight="1" x14ac:dyDescent="0.2">
      <c r="A41" s="94"/>
      <c r="B41" s="93"/>
      <c r="C41" s="93" t="s">
        <v>266</v>
      </c>
      <c r="D41" s="94" t="s">
        <v>123</v>
      </c>
      <c r="E41" s="162">
        <f>SUM(E39:E40)</f>
        <v>6950000</v>
      </c>
    </row>
    <row r="42" spans="1:5" s="92" customFormat="1" ht="17.25" customHeight="1" x14ac:dyDescent="0.2">
      <c r="A42" s="98"/>
      <c r="B42" s="161" t="s">
        <v>480</v>
      </c>
      <c r="C42" s="161"/>
      <c r="D42" s="98" t="s">
        <v>481</v>
      </c>
      <c r="E42" s="170">
        <v>34340829</v>
      </c>
    </row>
    <row r="43" spans="1:5" s="95" customFormat="1" ht="17.25" customHeight="1" x14ac:dyDescent="0.2">
      <c r="A43" s="358"/>
      <c r="B43" s="359"/>
      <c r="C43" s="359" t="s">
        <v>479</v>
      </c>
      <c r="D43" s="358" t="s">
        <v>124</v>
      </c>
      <c r="E43" s="360">
        <f>SUM(E42)</f>
        <v>34340829</v>
      </c>
    </row>
    <row r="44" spans="1:5" s="95" customFormat="1" ht="17.25" customHeight="1" x14ac:dyDescent="0.2">
      <c r="A44" s="98" t="s">
        <v>269</v>
      </c>
      <c r="B44" s="161"/>
      <c r="C44" s="161"/>
      <c r="D44" s="98" t="s">
        <v>270</v>
      </c>
      <c r="E44" s="170">
        <v>256983331</v>
      </c>
    </row>
    <row r="45" spans="1:5" s="11" customFormat="1" ht="17.25" customHeight="1" x14ac:dyDescent="0.2">
      <c r="A45" s="200" t="s">
        <v>267</v>
      </c>
      <c r="B45" s="97"/>
      <c r="C45" s="97"/>
      <c r="D45" s="98" t="s">
        <v>268</v>
      </c>
      <c r="E45" s="167">
        <v>108604359</v>
      </c>
    </row>
    <row r="46" spans="1:5" s="11" customFormat="1" ht="17.25" customHeight="1" x14ac:dyDescent="0.2">
      <c r="A46" s="200" t="s">
        <v>350</v>
      </c>
      <c r="B46" s="97"/>
      <c r="C46" s="97"/>
      <c r="D46" s="98" t="s">
        <v>478</v>
      </c>
      <c r="E46" s="167">
        <v>160429345</v>
      </c>
    </row>
    <row r="47" spans="1:5" s="11" customFormat="1" ht="17.25" customHeight="1" x14ac:dyDescent="0.2">
      <c r="A47" s="200"/>
      <c r="B47" s="97"/>
      <c r="C47" s="97"/>
      <c r="D47" s="98" t="s">
        <v>383</v>
      </c>
      <c r="E47" s="167"/>
    </row>
    <row r="48" spans="1:5" s="95" customFormat="1" ht="17.25" customHeight="1" thickBot="1" x14ac:dyDescent="0.25">
      <c r="A48" s="94"/>
      <c r="B48" s="93"/>
      <c r="C48" s="93" t="s">
        <v>271</v>
      </c>
      <c r="D48" s="98" t="s">
        <v>383</v>
      </c>
      <c r="E48" s="162">
        <f>SUM(E44:E46)</f>
        <v>526017035</v>
      </c>
    </row>
    <row r="49" spans="1:5" s="95" customFormat="1" ht="17.25" customHeight="1" x14ac:dyDescent="0.2">
      <c r="A49" s="168"/>
      <c r="B49" s="159"/>
      <c r="C49" s="159"/>
      <c r="D49" s="168" t="s">
        <v>128</v>
      </c>
      <c r="E49" s="169">
        <f>SUM(E48,E43,E41,E38,E36,E27,E15,E13)</f>
        <v>1353775124</v>
      </c>
    </row>
  </sheetData>
  <mergeCells count="3">
    <mergeCell ref="A1:E1"/>
    <mergeCell ref="A2:E2"/>
    <mergeCell ref="A3:C3"/>
  </mergeCells>
  <phoneticPr fontId="0" type="noConversion"/>
  <pageMargins left="0.6692913385826772" right="0.35433070866141736" top="0.9055118110236221" bottom="0.59055118110236227" header="0.55118110236220474" footer="0.51181102362204722"/>
  <pageSetup paperSize="9" orientation="portrait" useFirstPageNumber="1" verticalDpi="300" r:id="rId1"/>
  <headerFooter alignWithMargins="0">
    <oddHeader xml:space="preserve">&amp;C6. melléklet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topLeftCell="A16" zoomScaleNormal="100" zoomScaleSheetLayoutView="50" workbookViewId="0">
      <selection activeCell="E32" sqref="E32"/>
    </sheetView>
  </sheetViews>
  <sheetFormatPr defaultRowHeight="12.75" x14ac:dyDescent="0.2"/>
  <cols>
    <col min="1" max="1" width="6.140625" style="100" bestFit="1" customWidth="1"/>
    <col min="2" max="2" width="5.140625" style="100" bestFit="1" customWidth="1"/>
    <col min="3" max="3" width="4.42578125" style="100" bestFit="1" customWidth="1"/>
    <col min="4" max="4" width="56.42578125" style="100" customWidth="1"/>
    <col min="5" max="5" width="17.42578125" style="101" customWidth="1"/>
    <col min="6" max="16384" width="9.140625" style="100"/>
  </cols>
  <sheetData>
    <row r="1" spans="1:5" s="102" customFormat="1" ht="19.5" customHeight="1" x14ac:dyDescent="0.2">
      <c r="A1" s="406" t="s">
        <v>482</v>
      </c>
      <c r="B1" s="406"/>
      <c r="C1" s="406"/>
      <c r="D1" s="406"/>
      <c r="E1" s="406"/>
    </row>
    <row r="2" spans="1:5" s="102" customFormat="1" ht="18" customHeight="1" x14ac:dyDescent="0.2">
      <c r="A2" s="406" t="s">
        <v>261</v>
      </c>
      <c r="B2" s="406"/>
      <c r="C2" s="406"/>
      <c r="D2" s="406"/>
      <c r="E2" s="406"/>
    </row>
    <row r="3" spans="1:5" s="102" customFormat="1" ht="12" customHeight="1" x14ac:dyDescent="0.2">
      <c r="A3" s="154"/>
      <c r="B3" s="154"/>
      <c r="C3" s="154"/>
      <c r="D3" s="154"/>
      <c r="E3" s="154"/>
    </row>
    <row r="4" spans="1:5" s="11" customFormat="1" ht="44.25" customHeight="1" x14ac:dyDescent="0.2">
      <c r="A4" s="407" t="s">
        <v>263</v>
      </c>
      <c r="B4" s="408"/>
      <c r="C4" s="409"/>
      <c r="D4" s="105" t="s">
        <v>34</v>
      </c>
      <c r="E4" s="106" t="s">
        <v>470</v>
      </c>
    </row>
    <row r="5" spans="1:5" s="11" customFormat="1" ht="17.25" customHeight="1" x14ac:dyDescent="0.2">
      <c r="A5" s="104"/>
      <c r="B5" s="104" t="s">
        <v>277</v>
      </c>
      <c r="C5" s="104"/>
      <c r="D5" s="104" t="s">
        <v>136</v>
      </c>
      <c r="E5" s="46">
        <v>121960230</v>
      </c>
    </row>
    <row r="6" spans="1:5" s="11" customFormat="1" ht="17.25" customHeight="1" x14ac:dyDescent="0.2">
      <c r="A6" s="104"/>
      <c r="B6" s="104" t="s">
        <v>278</v>
      </c>
      <c r="C6" s="104"/>
      <c r="D6" s="104" t="s">
        <v>35</v>
      </c>
      <c r="E6" s="46">
        <v>16647480</v>
      </c>
    </row>
    <row r="7" spans="1:5" s="11" customFormat="1" ht="17.25" customHeight="1" x14ac:dyDescent="0.2">
      <c r="A7" s="36"/>
      <c r="B7" s="36"/>
      <c r="C7" s="173" t="s">
        <v>279</v>
      </c>
      <c r="D7" s="173" t="s">
        <v>36</v>
      </c>
      <c r="E7" s="174">
        <f>SUM(E5:E6)</f>
        <v>138607710</v>
      </c>
    </row>
    <row r="8" spans="1:5" s="11" customFormat="1" ht="17.25" customHeight="1" x14ac:dyDescent="0.2">
      <c r="A8" s="36"/>
      <c r="B8" s="36"/>
      <c r="C8" s="173" t="s">
        <v>280</v>
      </c>
      <c r="D8" s="173" t="s">
        <v>137</v>
      </c>
      <c r="E8" s="174">
        <v>25986211</v>
      </c>
    </row>
    <row r="9" spans="1:5" s="11" customFormat="1" ht="18" customHeight="1" x14ac:dyDescent="0.2">
      <c r="A9" s="104"/>
      <c r="B9" s="104" t="s">
        <v>281</v>
      </c>
      <c r="C9" s="104"/>
      <c r="D9" s="107" t="s">
        <v>138</v>
      </c>
      <c r="E9" s="46">
        <v>19553900</v>
      </c>
    </row>
    <row r="10" spans="1:5" s="11" customFormat="1" ht="17.25" customHeight="1" x14ac:dyDescent="0.2">
      <c r="A10" s="104"/>
      <c r="B10" s="104" t="s">
        <v>282</v>
      </c>
      <c r="C10" s="104"/>
      <c r="D10" s="104" t="s">
        <v>139</v>
      </c>
      <c r="E10" s="46">
        <v>2625000</v>
      </c>
    </row>
    <row r="11" spans="1:5" s="11" customFormat="1" ht="30" x14ac:dyDescent="0.2">
      <c r="A11" s="104"/>
      <c r="B11" s="104" t="s">
        <v>283</v>
      </c>
      <c r="C11" s="104"/>
      <c r="D11" s="107" t="s">
        <v>284</v>
      </c>
      <c r="E11" s="46">
        <v>134327217</v>
      </c>
    </row>
    <row r="12" spans="1:5" s="11" customFormat="1" ht="30.75" customHeight="1" x14ac:dyDescent="0.2">
      <c r="A12" s="104"/>
      <c r="B12" s="104" t="s">
        <v>285</v>
      </c>
      <c r="C12" s="104"/>
      <c r="D12" s="107" t="s">
        <v>306</v>
      </c>
      <c r="E12" s="46">
        <v>88376493</v>
      </c>
    </row>
    <row r="13" spans="1:5" s="11" customFormat="1" ht="18" customHeight="1" x14ac:dyDescent="0.2">
      <c r="A13" s="36"/>
      <c r="B13" s="36"/>
      <c r="C13" s="173" t="s">
        <v>286</v>
      </c>
      <c r="D13" s="173" t="s">
        <v>64</v>
      </c>
      <c r="E13" s="174">
        <f>SUM(E9:E12)</f>
        <v>244882610</v>
      </c>
    </row>
    <row r="14" spans="1:5" s="92" customFormat="1" ht="18" customHeight="1" x14ac:dyDescent="0.2">
      <c r="A14" s="108"/>
      <c r="B14" s="108" t="s">
        <v>287</v>
      </c>
      <c r="C14" s="108"/>
      <c r="D14" s="108" t="s">
        <v>288</v>
      </c>
      <c r="E14" s="109">
        <v>13000000</v>
      </c>
    </row>
    <row r="15" spans="1:5" s="95" customFormat="1" ht="18" customHeight="1" x14ac:dyDescent="0.2">
      <c r="A15" s="110"/>
      <c r="B15" s="110"/>
      <c r="C15" s="173" t="s">
        <v>289</v>
      </c>
      <c r="D15" s="173" t="s">
        <v>140</v>
      </c>
      <c r="E15" s="174">
        <f>SUM(E14:E14)</f>
        <v>13000000</v>
      </c>
    </row>
    <row r="16" spans="1:5" s="92" customFormat="1" ht="18" customHeight="1" x14ac:dyDescent="0.2">
      <c r="A16" s="108" t="s">
        <v>290</v>
      </c>
      <c r="B16" s="108"/>
      <c r="C16" s="108"/>
      <c r="D16" s="108" t="s">
        <v>141</v>
      </c>
      <c r="E16" s="109">
        <v>500000</v>
      </c>
    </row>
    <row r="17" spans="1:5" s="92" customFormat="1" ht="30" x14ac:dyDescent="0.2">
      <c r="A17" s="108" t="s">
        <v>292</v>
      </c>
      <c r="B17" s="108"/>
      <c r="C17" s="108"/>
      <c r="D17" s="175" t="s">
        <v>293</v>
      </c>
      <c r="E17" s="109">
        <v>1500000</v>
      </c>
    </row>
    <row r="18" spans="1:5" s="92" customFormat="1" ht="15" x14ac:dyDescent="0.2">
      <c r="A18" s="108" t="s">
        <v>294</v>
      </c>
      <c r="B18" s="108"/>
      <c r="C18" s="108"/>
      <c r="D18" s="175" t="s">
        <v>143</v>
      </c>
      <c r="E18" s="109">
        <v>1640000</v>
      </c>
    </row>
    <row r="19" spans="1:5" s="11" customFormat="1" ht="18" customHeight="1" x14ac:dyDescent="0.2">
      <c r="A19" s="36"/>
      <c r="B19" s="36"/>
      <c r="C19" s="171" t="s">
        <v>291</v>
      </c>
      <c r="D19" s="171" t="s">
        <v>142</v>
      </c>
      <c r="E19" s="172">
        <f>SUM(E16:E18)</f>
        <v>3640000</v>
      </c>
    </row>
    <row r="20" spans="1:5" s="115" customFormat="1" ht="18" customHeight="1" x14ac:dyDescent="0.2">
      <c r="A20" s="98"/>
      <c r="B20" s="98" t="s">
        <v>295</v>
      </c>
      <c r="C20" s="98"/>
      <c r="D20" s="98" t="s">
        <v>145</v>
      </c>
      <c r="E20" s="114">
        <v>550902605</v>
      </c>
    </row>
    <row r="21" spans="1:5" s="115" customFormat="1" ht="18" customHeight="1" x14ac:dyDescent="0.2">
      <c r="A21" s="98"/>
      <c r="B21" s="98" t="s">
        <v>360</v>
      </c>
      <c r="C21" s="98"/>
      <c r="D21" s="98" t="s">
        <v>361</v>
      </c>
      <c r="E21" s="114">
        <v>0</v>
      </c>
    </row>
    <row r="22" spans="1:5" s="115" customFormat="1" ht="18" customHeight="1" x14ac:dyDescent="0.2">
      <c r="A22" s="91"/>
      <c r="B22" s="91" t="s">
        <v>296</v>
      </c>
      <c r="C22" s="91"/>
      <c r="D22" s="91" t="s">
        <v>146</v>
      </c>
      <c r="E22" s="109">
        <v>33529874</v>
      </c>
    </row>
    <row r="23" spans="1:5" s="115" customFormat="1" ht="18" customHeight="1" x14ac:dyDescent="0.2">
      <c r="A23" s="91"/>
      <c r="B23" s="91" t="s">
        <v>353</v>
      </c>
      <c r="C23" s="91"/>
      <c r="D23" s="91" t="s">
        <v>354</v>
      </c>
      <c r="E23" s="109">
        <v>0</v>
      </c>
    </row>
    <row r="24" spans="1:5" s="115" customFormat="1" ht="18" customHeight="1" x14ac:dyDescent="0.2">
      <c r="A24" s="91"/>
      <c r="B24" s="91" t="s">
        <v>297</v>
      </c>
      <c r="C24" s="91"/>
      <c r="D24" s="91" t="s">
        <v>147</v>
      </c>
      <c r="E24" s="109">
        <v>157796769</v>
      </c>
    </row>
    <row r="25" spans="1:5" s="11" customFormat="1" ht="18" customHeight="1" x14ac:dyDescent="0.2">
      <c r="A25" s="36"/>
      <c r="B25" s="36"/>
      <c r="C25" s="173" t="s">
        <v>298</v>
      </c>
      <c r="D25" s="157" t="s">
        <v>148</v>
      </c>
      <c r="E25" s="174">
        <f>SUM(E20:E24)</f>
        <v>742229248</v>
      </c>
    </row>
    <row r="26" spans="1:5" s="92" customFormat="1" ht="18" customHeight="1" x14ac:dyDescent="0.2">
      <c r="A26" s="108"/>
      <c r="B26" s="108" t="s">
        <v>299</v>
      </c>
      <c r="C26" s="108"/>
      <c r="D26" s="91" t="s">
        <v>149</v>
      </c>
      <c r="E26" s="109">
        <v>19685040</v>
      </c>
    </row>
    <row r="27" spans="1:5" s="92" customFormat="1" ht="18" customHeight="1" x14ac:dyDescent="0.2">
      <c r="A27" s="108"/>
      <c r="B27" s="108" t="s">
        <v>300</v>
      </c>
      <c r="C27" s="108"/>
      <c r="D27" s="91" t="s">
        <v>150</v>
      </c>
      <c r="E27" s="109">
        <v>5314960</v>
      </c>
    </row>
    <row r="28" spans="1:5" s="11" customFormat="1" ht="18" customHeight="1" x14ac:dyDescent="0.2">
      <c r="A28" s="36"/>
      <c r="B28" s="36"/>
      <c r="C28" s="173" t="s">
        <v>301</v>
      </c>
      <c r="D28" s="157" t="s">
        <v>151</v>
      </c>
      <c r="E28" s="174">
        <f>SUM(E26:E27)</f>
        <v>25000000</v>
      </c>
    </row>
    <row r="29" spans="1:5" s="92" customFormat="1" ht="18" customHeight="1" x14ac:dyDescent="0.2">
      <c r="A29" s="108"/>
      <c r="B29" s="108" t="s">
        <v>302</v>
      </c>
      <c r="C29" s="108"/>
      <c r="D29" s="91" t="s">
        <v>152</v>
      </c>
      <c r="E29" s="109">
        <v>0</v>
      </c>
    </row>
    <row r="30" spans="1:5" s="95" customFormat="1" ht="18" customHeight="1" x14ac:dyDescent="0.2">
      <c r="A30" s="110"/>
      <c r="B30" s="110"/>
      <c r="C30" s="173" t="s">
        <v>303</v>
      </c>
      <c r="D30" s="157" t="s">
        <v>229</v>
      </c>
      <c r="E30" s="174">
        <f>SUM(E29)</f>
        <v>0</v>
      </c>
    </row>
    <row r="31" spans="1:5" s="95" customFormat="1" ht="18" customHeight="1" x14ac:dyDescent="0.2">
      <c r="A31" s="108" t="s">
        <v>355</v>
      </c>
      <c r="B31" s="108"/>
      <c r="C31" s="211"/>
      <c r="D31" s="212" t="s">
        <v>352</v>
      </c>
      <c r="E31" s="213">
        <v>160429345</v>
      </c>
    </row>
    <row r="32" spans="1:5" s="11" customFormat="1" ht="18" customHeight="1" thickBot="1" x14ac:dyDescent="0.25">
      <c r="A32" s="36"/>
      <c r="B32" s="36"/>
      <c r="C32" s="173" t="s">
        <v>304</v>
      </c>
      <c r="D32" s="157" t="s">
        <v>305</v>
      </c>
      <c r="E32" s="174">
        <f>SUM(E31)</f>
        <v>160429345</v>
      </c>
    </row>
    <row r="33" spans="1:5" s="11" customFormat="1" ht="18" customHeight="1" x14ac:dyDescent="0.2">
      <c r="A33" s="176"/>
      <c r="B33" s="176"/>
      <c r="C33" s="176"/>
      <c r="D33" s="177" t="s">
        <v>31</v>
      </c>
      <c r="E33" s="178">
        <f>SUM(E32,E30,E28,E25,E19,E15,E13,E8,E7)</f>
        <v>1353775124</v>
      </c>
    </row>
  </sheetData>
  <mergeCells count="3">
    <mergeCell ref="A2:E2"/>
    <mergeCell ref="A4:C4"/>
    <mergeCell ref="A1:E1"/>
  </mergeCells>
  <phoneticPr fontId="0" type="noConversion"/>
  <pageMargins left="0.6692913385826772" right="0.35433070866141736" top="0.9055118110236221" bottom="0.59055118110236227" header="0.55118110236220474" footer="0.51181102362204722"/>
  <pageSetup paperSize="9" orientation="portrait" useFirstPageNumber="1" horizontalDpi="300" verticalDpi="300" r:id="rId1"/>
  <headerFooter alignWithMargins="0">
    <oddHeader xml:space="preserve">&amp;C7. melléklet
</oddHeader>
  </headerFooter>
  <ignoredErrors>
    <ignoredError sqref="E1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4"/>
  <sheetViews>
    <sheetView zoomScaleNormal="100" workbookViewId="0">
      <selection activeCell="H15" sqref="H15"/>
    </sheetView>
  </sheetViews>
  <sheetFormatPr defaultRowHeight="16.5" x14ac:dyDescent="0.2"/>
  <cols>
    <col min="1" max="1" width="46.28515625" style="118" customWidth="1"/>
    <col min="2" max="2" width="13.85546875" style="119" customWidth="1"/>
    <col min="3" max="3" width="13.5703125" style="119" customWidth="1"/>
    <col min="4" max="4" width="13.28515625" style="120" customWidth="1"/>
    <col min="5" max="16384" width="9.140625" style="118"/>
  </cols>
  <sheetData>
    <row r="1" spans="1:8" ht="39" customHeight="1" x14ac:dyDescent="0.2">
      <c r="A1" s="410" t="s">
        <v>483</v>
      </c>
      <c r="B1" s="410"/>
      <c r="C1" s="410"/>
      <c r="D1" s="410"/>
      <c r="E1" s="117"/>
      <c r="F1" s="117"/>
      <c r="G1" s="117"/>
      <c r="H1" s="117"/>
    </row>
    <row r="2" spans="1:8" ht="21" customHeight="1" x14ac:dyDescent="0.2"/>
    <row r="3" spans="1:8" s="13" customFormat="1" ht="17.25" customHeight="1" x14ac:dyDescent="0.2">
      <c r="A3" s="121" t="s">
        <v>38</v>
      </c>
      <c r="B3" s="122" t="s">
        <v>363</v>
      </c>
      <c r="C3" s="122" t="s">
        <v>382</v>
      </c>
      <c r="D3" s="122" t="s">
        <v>484</v>
      </c>
    </row>
    <row r="4" spans="1:8" s="13" customFormat="1" ht="17.25" customHeight="1" x14ac:dyDescent="0.2">
      <c r="A4" s="411"/>
      <c r="B4" s="412"/>
      <c r="C4" s="412"/>
      <c r="D4" s="413"/>
    </row>
    <row r="5" spans="1:8" s="13" customFormat="1" ht="17.25" customHeight="1" x14ac:dyDescent="0.2">
      <c r="A5" s="420" t="s">
        <v>39</v>
      </c>
      <c r="B5" s="421"/>
      <c r="C5" s="421"/>
      <c r="D5" s="416"/>
    </row>
    <row r="6" spans="1:8" s="11" customFormat="1" ht="17.25" customHeight="1" x14ac:dyDescent="0.2">
      <c r="A6" s="123" t="s">
        <v>111</v>
      </c>
      <c r="B6" s="124">
        <v>132018546</v>
      </c>
      <c r="C6" s="125">
        <v>132018546</v>
      </c>
      <c r="D6" s="126">
        <v>132018546</v>
      </c>
    </row>
    <row r="7" spans="1:8" s="11" customFormat="1" ht="17.25" customHeight="1" x14ac:dyDescent="0.2">
      <c r="A7" s="123" t="s">
        <v>113</v>
      </c>
      <c r="B7" s="126">
        <v>75052025</v>
      </c>
      <c r="C7" s="127">
        <v>75000000</v>
      </c>
      <c r="D7" s="126">
        <v>75000000</v>
      </c>
    </row>
    <row r="8" spans="1:8" s="11" customFormat="1" ht="17.25" customHeight="1" x14ac:dyDescent="0.2">
      <c r="A8" s="123" t="s">
        <v>112</v>
      </c>
      <c r="B8" s="126">
        <v>77690000</v>
      </c>
      <c r="C8" s="127">
        <v>78000000</v>
      </c>
      <c r="D8" s="126">
        <v>78000000</v>
      </c>
    </row>
    <row r="9" spans="1:8" s="11" customFormat="1" ht="17.25" customHeight="1" x14ac:dyDescent="0.2">
      <c r="A9" s="123" t="s">
        <v>114</v>
      </c>
      <c r="B9" s="126">
        <v>670000</v>
      </c>
      <c r="C9" s="127">
        <v>1000000</v>
      </c>
      <c r="D9" s="126">
        <v>1000000</v>
      </c>
    </row>
    <row r="10" spans="1:8" s="11" customFormat="1" ht="17.25" customHeight="1" x14ac:dyDescent="0.2">
      <c r="A10" s="123" t="s">
        <v>119</v>
      </c>
      <c r="B10" s="126">
        <v>105913383</v>
      </c>
      <c r="C10" s="127">
        <v>50000000</v>
      </c>
      <c r="D10" s="126">
        <v>50000000</v>
      </c>
    </row>
    <row r="11" spans="1:8" s="11" customFormat="1" ht="17.25" customHeight="1" x14ac:dyDescent="0.2">
      <c r="A11" s="123" t="s">
        <v>123</v>
      </c>
      <c r="B11" s="128">
        <v>6950000</v>
      </c>
      <c r="C11" s="129">
        <v>5000000</v>
      </c>
      <c r="D11" s="366">
        <v>5000000</v>
      </c>
    </row>
    <row r="12" spans="1:8" s="11" customFormat="1" ht="17.25" customHeight="1" x14ac:dyDescent="0.2">
      <c r="A12" s="123" t="s">
        <v>131</v>
      </c>
      <c r="B12" s="46">
        <v>188251922</v>
      </c>
      <c r="C12" s="46">
        <v>180000000</v>
      </c>
      <c r="D12" s="46">
        <v>180000000</v>
      </c>
    </row>
    <row r="13" spans="1:8" s="13" customFormat="1" ht="17.25" customHeight="1" x14ac:dyDescent="0.2">
      <c r="A13" s="121" t="s">
        <v>40</v>
      </c>
      <c r="B13" s="122">
        <f>SUM(B6:B12)</f>
        <v>586545876</v>
      </c>
      <c r="C13" s="122">
        <f>SUM(C6:C12)</f>
        <v>521018546</v>
      </c>
      <c r="D13" s="122">
        <f>SUM(D6:D12)</f>
        <v>521018546</v>
      </c>
    </row>
    <row r="14" spans="1:8" s="13" customFormat="1" ht="17.25" customHeight="1" x14ac:dyDescent="0.2">
      <c r="A14" s="414"/>
      <c r="B14" s="415"/>
      <c r="C14" s="415"/>
      <c r="D14" s="416"/>
    </row>
    <row r="15" spans="1:8" s="11" customFormat="1" ht="17.25" customHeight="1" x14ac:dyDescent="0.2">
      <c r="A15" s="123" t="s">
        <v>36</v>
      </c>
      <c r="B15" s="126">
        <v>138607710</v>
      </c>
      <c r="C15" s="127">
        <v>138000000</v>
      </c>
      <c r="D15" s="367">
        <v>138000000</v>
      </c>
    </row>
    <row r="16" spans="1:8" s="11" customFormat="1" ht="17.25" customHeight="1" x14ac:dyDescent="0.2">
      <c r="A16" s="123" t="s">
        <v>135</v>
      </c>
      <c r="B16" s="126">
        <v>25986211</v>
      </c>
      <c r="C16" s="127">
        <v>26910000</v>
      </c>
      <c r="D16" s="367">
        <v>26910000</v>
      </c>
    </row>
    <row r="17" spans="1:4" s="11" customFormat="1" ht="17.25" customHeight="1" x14ac:dyDescent="0.2">
      <c r="A17" s="123" t="s">
        <v>64</v>
      </c>
      <c r="B17" s="126">
        <v>244882610</v>
      </c>
      <c r="C17" s="127">
        <v>191108546</v>
      </c>
      <c r="D17" s="367">
        <v>191108546</v>
      </c>
    </row>
    <row r="18" spans="1:4" s="11" customFormat="1" ht="17.25" customHeight="1" x14ac:dyDescent="0.2">
      <c r="A18" s="123" t="s">
        <v>155</v>
      </c>
      <c r="B18" s="126">
        <v>13000000</v>
      </c>
      <c r="C18" s="127">
        <v>10000000</v>
      </c>
      <c r="D18" s="367">
        <v>10000000</v>
      </c>
    </row>
    <row r="19" spans="1:4" s="11" customFormat="1" ht="17.25" customHeight="1" x14ac:dyDescent="0.2">
      <c r="A19" s="123" t="s">
        <v>142</v>
      </c>
      <c r="B19" s="126">
        <v>3640000</v>
      </c>
      <c r="C19" s="129">
        <v>5000000</v>
      </c>
      <c r="D19" s="368">
        <v>5000000</v>
      </c>
    </row>
    <row r="20" spans="1:4" s="11" customFormat="1" ht="17.25" customHeight="1" x14ac:dyDescent="0.2">
      <c r="A20" s="123" t="s">
        <v>144</v>
      </c>
      <c r="B20" s="127">
        <v>160429345</v>
      </c>
      <c r="C20" s="46">
        <v>150000000</v>
      </c>
      <c r="D20" s="46">
        <v>150000000</v>
      </c>
    </row>
    <row r="21" spans="1:4" s="13" customFormat="1" ht="17.25" customHeight="1" x14ac:dyDescent="0.2">
      <c r="A21" s="121" t="s">
        <v>42</v>
      </c>
      <c r="B21" s="122">
        <f>SUM(B15:B20)</f>
        <v>586545876</v>
      </c>
      <c r="C21" s="130">
        <f>SUM(C15:C20)</f>
        <v>521018546</v>
      </c>
      <c r="D21" s="131">
        <f>SUM(D15:D20)</f>
        <v>521018546</v>
      </c>
    </row>
    <row r="22" spans="1:4" s="13" customFormat="1" ht="17.25" customHeight="1" x14ac:dyDescent="0.2">
      <c r="A22" s="411"/>
      <c r="B22" s="412"/>
      <c r="C22" s="412"/>
      <c r="D22" s="413"/>
    </row>
    <row r="23" spans="1:4" s="13" customFormat="1" ht="17.25" customHeight="1" x14ac:dyDescent="0.2">
      <c r="A23" s="414" t="s">
        <v>43</v>
      </c>
      <c r="B23" s="415"/>
      <c r="C23" s="415"/>
      <c r="D23" s="416"/>
    </row>
    <row r="24" spans="1:4" s="11" customFormat="1" ht="17.25" customHeight="1" x14ac:dyDescent="0.2">
      <c r="A24" s="123" t="s">
        <v>125</v>
      </c>
      <c r="B24" s="126">
        <v>370758306</v>
      </c>
      <c r="C24" s="127">
        <v>10000000</v>
      </c>
      <c r="D24" s="46">
        <v>10000000</v>
      </c>
    </row>
    <row r="25" spans="1:4" s="11" customFormat="1" ht="17.25" customHeight="1" x14ac:dyDescent="0.2">
      <c r="A25" s="123" t="s">
        <v>126</v>
      </c>
      <c r="B25" s="126">
        <v>5160000</v>
      </c>
      <c r="C25" s="127">
        <v>5000000</v>
      </c>
      <c r="D25" s="46">
        <v>5000000</v>
      </c>
    </row>
    <row r="26" spans="1:4" s="11" customFormat="1" ht="17.25" customHeight="1" x14ac:dyDescent="0.2">
      <c r="A26" s="132" t="s">
        <v>122</v>
      </c>
      <c r="B26" s="126">
        <v>19205000</v>
      </c>
      <c r="C26" s="127">
        <v>10000000</v>
      </c>
      <c r="D26" s="46">
        <v>10000000</v>
      </c>
    </row>
    <row r="27" spans="1:4" s="11" customFormat="1" ht="17.25" customHeight="1" x14ac:dyDescent="0.2">
      <c r="A27" s="132" t="s">
        <v>124</v>
      </c>
      <c r="B27" s="126">
        <v>34340829</v>
      </c>
      <c r="C27" s="127">
        <v>0</v>
      </c>
      <c r="D27" s="46">
        <v>0</v>
      </c>
    </row>
    <row r="28" spans="1:4" s="11" customFormat="1" ht="17.25" customHeight="1" x14ac:dyDescent="0.2">
      <c r="A28" s="123" t="s">
        <v>132</v>
      </c>
      <c r="B28" s="126">
        <v>337765113</v>
      </c>
      <c r="C28" s="127">
        <v>0</v>
      </c>
      <c r="D28" s="46">
        <v>0</v>
      </c>
    </row>
    <row r="29" spans="1:4" s="13" customFormat="1" ht="17.25" customHeight="1" x14ac:dyDescent="0.2">
      <c r="A29" s="133" t="s">
        <v>44</v>
      </c>
      <c r="B29" s="122">
        <f>SUM(B24:B28)</f>
        <v>767229248</v>
      </c>
      <c r="C29" s="122">
        <f>SUM(C24:C28)</f>
        <v>25000000</v>
      </c>
      <c r="D29" s="122">
        <f>SUM(D24:D28)</f>
        <v>25000000</v>
      </c>
    </row>
    <row r="30" spans="1:4" s="13" customFormat="1" ht="17.25" customHeight="1" x14ac:dyDescent="0.2">
      <c r="A30" s="417"/>
      <c r="B30" s="418"/>
      <c r="C30" s="418"/>
      <c r="D30" s="419"/>
    </row>
    <row r="31" spans="1:4" s="13" customFormat="1" ht="17.25" customHeight="1" x14ac:dyDescent="0.2">
      <c r="A31" s="123" t="s">
        <v>156</v>
      </c>
      <c r="B31" s="109">
        <v>742229248</v>
      </c>
      <c r="C31" s="109">
        <v>20000000</v>
      </c>
      <c r="D31" s="109">
        <v>20000000</v>
      </c>
    </row>
    <row r="32" spans="1:4" s="13" customFormat="1" ht="17.25" customHeight="1" x14ac:dyDescent="0.2">
      <c r="A32" s="123" t="s">
        <v>151</v>
      </c>
      <c r="B32" s="109">
        <v>25000000</v>
      </c>
      <c r="C32" s="109">
        <v>5000000</v>
      </c>
      <c r="D32" s="109">
        <v>5000000</v>
      </c>
    </row>
    <row r="33" spans="1:4" s="11" customFormat="1" ht="17.25" customHeight="1" x14ac:dyDescent="0.2">
      <c r="A33" s="132" t="s">
        <v>153</v>
      </c>
      <c r="B33" s="134">
        <v>0</v>
      </c>
      <c r="C33" s="135">
        <v>0</v>
      </c>
      <c r="D33" s="114">
        <v>0</v>
      </c>
    </row>
    <row r="34" spans="1:4" s="11" customFormat="1" ht="17.25" customHeight="1" x14ac:dyDescent="0.2">
      <c r="A34" s="132" t="s">
        <v>154</v>
      </c>
      <c r="B34" s="126">
        <v>0</v>
      </c>
      <c r="C34" s="127">
        <v>0</v>
      </c>
      <c r="D34" s="46">
        <v>0</v>
      </c>
    </row>
    <row r="35" spans="1:4" s="13" customFormat="1" ht="17.25" customHeight="1" x14ac:dyDescent="0.2">
      <c r="A35" s="133" t="s">
        <v>46</v>
      </c>
      <c r="B35" s="122">
        <f>SUM(B31:B34)</f>
        <v>767229248</v>
      </c>
      <c r="C35" s="122">
        <f>SUM(C31:C34)</f>
        <v>25000000</v>
      </c>
      <c r="D35" s="122">
        <f>SUM(D31:D34)</f>
        <v>25000000</v>
      </c>
    </row>
    <row r="36" spans="1:4" s="13" customFormat="1" ht="17.25" customHeight="1" x14ac:dyDescent="0.2">
      <c r="A36" s="414"/>
      <c r="B36" s="415"/>
      <c r="C36" s="415"/>
      <c r="D36" s="416"/>
    </row>
    <row r="37" spans="1:4" s="13" customFormat="1" ht="17.25" customHeight="1" x14ac:dyDescent="0.2">
      <c r="A37" s="136" t="s">
        <v>47</v>
      </c>
      <c r="B37" s="122">
        <f>SUM(B13,B29)</f>
        <v>1353775124</v>
      </c>
      <c r="C37" s="137">
        <f>SUM(C13,C29)</f>
        <v>546018546</v>
      </c>
      <c r="D37" s="138">
        <f>SUM(D13,D29)</f>
        <v>546018546</v>
      </c>
    </row>
    <row r="38" spans="1:4" s="13" customFormat="1" ht="17.25" customHeight="1" x14ac:dyDescent="0.2">
      <c r="A38" s="136" t="s">
        <v>48</v>
      </c>
      <c r="B38" s="122">
        <f>SUM(B21,B35)</f>
        <v>1353775124</v>
      </c>
      <c r="C38" s="137">
        <f>SUM(C21,C35)</f>
        <v>546018546</v>
      </c>
      <c r="D38" s="138">
        <f>SUM(D21,D35)</f>
        <v>546018546</v>
      </c>
    </row>
    <row r="39" spans="1:4" s="13" customFormat="1" ht="14.25" x14ac:dyDescent="0.2">
      <c r="B39" s="139"/>
      <c r="C39" s="139"/>
      <c r="D39" s="63"/>
    </row>
    <row r="40" spans="1:4" s="13" customFormat="1" ht="14.25" x14ac:dyDescent="0.2">
      <c r="B40" s="139"/>
      <c r="C40" s="139"/>
      <c r="D40" s="63"/>
    </row>
    <row r="41" spans="1:4" s="13" customFormat="1" ht="14.25" x14ac:dyDescent="0.2">
      <c r="B41" s="139"/>
      <c r="C41" s="139"/>
      <c r="D41" s="63"/>
    </row>
    <row r="42" spans="1:4" s="13" customFormat="1" ht="14.25" x14ac:dyDescent="0.2">
      <c r="B42" s="139"/>
      <c r="C42" s="139"/>
      <c r="D42" s="63"/>
    </row>
    <row r="43" spans="1:4" s="13" customFormat="1" ht="14.25" x14ac:dyDescent="0.2">
      <c r="B43" s="139"/>
      <c r="C43" s="139"/>
      <c r="D43" s="63"/>
    </row>
    <row r="44" spans="1:4" s="13" customFormat="1" ht="14.25" x14ac:dyDescent="0.2">
      <c r="B44" s="139"/>
      <c r="C44" s="139"/>
      <c r="D44" s="63"/>
    </row>
    <row r="45" spans="1:4" s="13" customFormat="1" ht="14.25" x14ac:dyDescent="0.2">
      <c r="B45" s="139"/>
      <c r="C45" s="139"/>
      <c r="D45" s="63"/>
    </row>
    <row r="46" spans="1:4" s="13" customFormat="1" ht="14.25" x14ac:dyDescent="0.2">
      <c r="B46" s="139"/>
      <c r="C46" s="139"/>
      <c r="D46" s="63"/>
    </row>
    <row r="47" spans="1:4" s="13" customFormat="1" ht="14.25" x14ac:dyDescent="0.2">
      <c r="B47" s="139"/>
      <c r="C47" s="139"/>
      <c r="D47" s="63"/>
    </row>
    <row r="48" spans="1:4" s="13" customFormat="1" ht="14.25" x14ac:dyDescent="0.2">
      <c r="B48" s="139"/>
      <c r="C48" s="139"/>
      <c r="D48" s="63"/>
    </row>
    <row r="49" spans="2:4" s="13" customFormat="1" ht="14.25" x14ac:dyDescent="0.2">
      <c r="B49" s="139"/>
      <c r="C49" s="139"/>
      <c r="D49" s="63"/>
    </row>
    <row r="50" spans="2:4" s="13" customFormat="1" ht="14.25" x14ac:dyDescent="0.2">
      <c r="B50" s="139"/>
      <c r="C50" s="139"/>
      <c r="D50" s="63"/>
    </row>
    <row r="51" spans="2:4" s="13" customFormat="1" ht="14.25" x14ac:dyDescent="0.2">
      <c r="B51" s="139"/>
      <c r="C51" s="139"/>
      <c r="D51" s="63"/>
    </row>
    <row r="52" spans="2:4" s="13" customFormat="1" ht="14.25" x14ac:dyDescent="0.2">
      <c r="B52" s="139"/>
      <c r="C52" s="139"/>
      <c r="D52" s="63"/>
    </row>
    <row r="53" spans="2:4" s="13" customFormat="1" ht="14.25" x14ac:dyDescent="0.2">
      <c r="B53" s="139"/>
      <c r="C53" s="139"/>
      <c r="D53" s="63"/>
    </row>
    <row r="54" spans="2:4" s="13" customFormat="1" ht="14.25" x14ac:dyDescent="0.2">
      <c r="B54" s="139"/>
      <c r="C54" s="139"/>
      <c r="D54" s="63"/>
    </row>
    <row r="55" spans="2:4" s="13" customFormat="1" ht="14.25" x14ac:dyDescent="0.2">
      <c r="B55" s="139"/>
      <c r="C55" s="139"/>
      <c r="D55" s="63"/>
    </row>
    <row r="56" spans="2:4" s="13" customFormat="1" ht="14.25" x14ac:dyDescent="0.2">
      <c r="B56" s="139"/>
      <c r="C56" s="139"/>
      <c r="D56" s="63"/>
    </row>
    <row r="57" spans="2:4" s="13" customFormat="1" ht="14.25" x14ac:dyDescent="0.2">
      <c r="B57" s="139"/>
      <c r="C57" s="139"/>
      <c r="D57" s="63"/>
    </row>
    <row r="58" spans="2:4" s="13" customFormat="1" ht="14.25" x14ac:dyDescent="0.2">
      <c r="B58" s="139"/>
      <c r="C58" s="139"/>
      <c r="D58" s="63"/>
    </row>
    <row r="59" spans="2:4" s="13" customFormat="1" ht="14.25" x14ac:dyDescent="0.2">
      <c r="B59" s="139"/>
      <c r="C59" s="139"/>
      <c r="D59" s="63"/>
    </row>
    <row r="60" spans="2:4" s="13" customFormat="1" ht="14.25" x14ac:dyDescent="0.2">
      <c r="B60" s="139"/>
      <c r="C60" s="139"/>
      <c r="D60" s="63"/>
    </row>
    <row r="61" spans="2:4" s="13" customFormat="1" ht="14.25" x14ac:dyDescent="0.2">
      <c r="B61" s="139"/>
      <c r="C61" s="139"/>
      <c r="D61" s="63"/>
    </row>
    <row r="62" spans="2:4" s="13" customFormat="1" ht="14.25" x14ac:dyDescent="0.2">
      <c r="B62" s="139"/>
      <c r="C62" s="139"/>
      <c r="D62" s="63"/>
    </row>
    <row r="63" spans="2:4" s="13" customFormat="1" ht="14.25" x14ac:dyDescent="0.2">
      <c r="B63" s="139"/>
      <c r="C63" s="139"/>
      <c r="D63" s="63"/>
    </row>
    <row r="64" spans="2:4" s="13" customFormat="1" ht="14.25" x14ac:dyDescent="0.2">
      <c r="B64" s="139"/>
      <c r="C64" s="139"/>
      <c r="D64" s="63"/>
    </row>
    <row r="65" spans="2:4" s="13" customFormat="1" ht="14.25" x14ac:dyDescent="0.2">
      <c r="B65" s="139"/>
      <c r="C65" s="139"/>
      <c r="D65" s="63"/>
    </row>
    <row r="66" spans="2:4" s="13" customFormat="1" ht="14.25" x14ac:dyDescent="0.2">
      <c r="B66" s="139"/>
      <c r="C66" s="139"/>
      <c r="D66" s="63"/>
    </row>
    <row r="67" spans="2:4" s="13" customFormat="1" ht="14.25" x14ac:dyDescent="0.2">
      <c r="B67" s="139"/>
      <c r="C67" s="139"/>
      <c r="D67" s="63"/>
    </row>
    <row r="68" spans="2:4" s="13" customFormat="1" ht="14.25" x14ac:dyDescent="0.2">
      <c r="B68" s="139"/>
      <c r="C68" s="139"/>
      <c r="D68" s="63"/>
    </row>
    <row r="69" spans="2:4" s="13" customFormat="1" ht="14.25" x14ac:dyDescent="0.2">
      <c r="B69" s="139"/>
      <c r="C69" s="139"/>
      <c r="D69" s="63"/>
    </row>
    <row r="70" spans="2:4" s="13" customFormat="1" ht="14.25" x14ac:dyDescent="0.2">
      <c r="B70" s="139"/>
      <c r="C70" s="139"/>
      <c r="D70" s="63"/>
    </row>
    <row r="71" spans="2:4" s="13" customFormat="1" ht="14.25" x14ac:dyDescent="0.2">
      <c r="B71" s="139"/>
      <c r="C71" s="139"/>
      <c r="D71" s="63"/>
    </row>
    <row r="72" spans="2:4" s="13" customFormat="1" ht="14.25" x14ac:dyDescent="0.2">
      <c r="B72" s="139"/>
      <c r="C72" s="139"/>
      <c r="D72" s="63"/>
    </row>
    <row r="73" spans="2:4" s="13" customFormat="1" ht="14.25" x14ac:dyDescent="0.2">
      <c r="B73" s="139"/>
      <c r="C73" s="139"/>
      <c r="D73" s="63"/>
    </row>
    <row r="74" spans="2:4" s="13" customFormat="1" ht="14.25" x14ac:dyDescent="0.2">
      <c r="B74" s="139"/>
      <c r="C74" s="139"/>
      <c r="D74" s="63"/>
    </row>
    <row r="75" spans="2:4" s="13" customFormat="1" ht="14.25" x14ac:dyDescent="0.2">
      <c r="B75" s="139"/>
      <c r="C75" s="139"/>
      <c r="D75" s="63"/>
    </row>
    <row r="76" spans="2:4" s="13" customFormat="1" ht="14.25" x14ac:dyDescent="0.2">
      <c r="B76" s="139"/>
      <c r="C76" s="139"/>
      <c r="D76" s="63"/>
    </row>
    <row r="77" spans="2:4" s="13" customFormat="1" ht="14.25" x14ac:dyDescent="0.2">
      <c r="B77" s="139"/>
      <c r="C77" s="139"/>
      <c r="D77" s="63"/>
    </row>
    <row r="78" spans="2:4" s="13" customFormat="1" ht="14.25" x14ac:dyDescent="0.2">
      <c r="B78" s="139"/>
      <c r="C78" s="139"/>
      <c r="D78" s="63"/>
    </row>
    <row r="79" spans="2:4" s="13" customFormat="1" ht="14.25" x14ac:dyDescent="0.2">
      <c r="B79" s="139"/>
      <c r="C79" s="139"/>
      <c r="D79" s="63"/>
    </row>
    <row r="80" spans="2:4" s="13" customFormat="1" ht="14.25" x14ac:dyDescent="0.2">
      <c r="B80" s="139"/>
      <c r="C80" s="139"/>
      <c r="D80" s="63"/>
    </row>
    <row r="81" spans="2:4" s="13" customFormat="1" ht="14.25" x14ac:dyDescent="0.2">
      <c r="B81" s="139"/>
      <c r="C81" s="139"/>
      <c r="D81" s="63"/>
    </row>
    <row r="82" spans="2:4" s="13" customFormat="1" ht="14.25" x14ac:dyDescent="0.2">
      <c r="B82" s="139"/>
      <c r="C82" s="139"/>
      <c r="D82" s="63"/>
    </row>
    <row r="83" spans="2:4" s="13" customFormat="1" ht="14.25" x14ac:dyDescent="0.2">
      <c r="B83" s="139"/>
      <c r="C83" s="139"/>
      <c r="D83" s="63"/>
    </row>
    <row r="84" spans="2:4" s="13" customFormat="1" ht="14.25" x14ac:dyDescent="0.2">
      <c r="B84" s="139"/>
      <c r="C84" s="139"/>
      <c r="D84" s="63"/>
    </row>
    <row r="85" spans="2:4" s="13" customFormat="1" ht="14.25" x14ac:dyDescent="0.2">
      <c r="B85" s="139"/>
      <c r="C85" s="139"/>
      <c r="D85" s="63"/>
    </row>
    <row r="86" spans="2:4" s="13" customFormat="1" ht="14.25" x14ac:dyDescent="0.2">
      <c r="B86" s="139"/>
      <c r="C86" s="139"/>
      <c r="D86" s="63"/>
    </row>
    <row r="87" spans="2:4" s="13" customFormat="1" ht="14.25" x14ac:dyDescent="0.2">
      <c r="B87" s="139"/>
      <c r="C87" s="139"/>
      <c r="D87" s="63"/>
    </row>
    <row r="88" spans="2:4" s="13" customFormat="1" ht="14.25" x14ac:dyDescent="0.2">
      <c r="B88" s="139"/>
      <c r="C88" s="139"/>
      <c r="D88" s="63"/>
    </row>
    <row r="89" spans="2:4" s="13" customFormat="1" ht="14.25" x14ac:dyDescent="0.2">
      <c r="B89" s="139"/>
      <c r="C89" s="139"/>
      <c r="D89" s="63"/>
    </row>
    <row r="90" spans="2:4" s="13" customFormat="1" ht="14.25" x14ac:dyDescent="0.2">
      <c r="B90" s="139"/>
      <c r="C90" s="139"/>
      <c r="D90" s="63"/>
    </row>
    <row r="91" spans="2:4" s="13" customFormat="1" ht="14.25" x14ac:dyDescent="0.2">
      <c r="B91" s="139"/>
      <c r="C91" s="139"/>
      <c r="D91" s="63"/>
    </row>
    <row r="92" spans="2:4" s="13" customFormat="1" ht="14.25" x14ac:dyDescent="0.2">
      <c r="B92" s="139"/>
      <c r="C92" s="139"/>
      <c r="D92" s="63"/>
    </row>
    <row r="93" spans="2:4" s="13" customFormat="1" ht="14.25" x14ac:dyDescent="0.2">
      <c r="B93" s="139"/>
      <c r="C93" s="139"/>
      <c r="D93" s="63"/>
    </row>
    <row r="94" spans="2:4" s="13" customFormat="1" ht="14.25" x14ac:dyDescent="0.2">
      <c r="B94" s="139"/>
      <c r="C94" s="139"/>
      <c r="D94" s="63"/>
    </row>
    <row r="95" spans="2:4" s="13" customFormat="1" ht="14.25" x14ac:dyDescent="0.2">
      <c r="B95" s="139"/>
      <c r="C95" s="139"/>
      <c r="D95" s="63"/>
    </row>
    <row r="96" spans="2:4" s="13" customFormat="1" ht="14.25" x14ac:dyDescent="0.2">
      <c r="B96" s="139"/>
      <c r="C96" s="139"/>
      <c r="D96" s="63"/>
    </row>
    <row r="97" spans="2:4" s="13" customFormat="1" ht="14.25" x14ac:dyDescent="0.2">
      <c r="B97" s="139"/>
      <c r="C97" s="139"/>
      <c r="D97" s="63"/>
    </row>
    <row r="98" spans="2:4" s="13" customFormat="1" ht="14.25" x14ac:dyDescent="0.2">
      <c r="B98" s="139"/>
      <c r="C98" s="139"/>
      <c r="D98" s="63"/>
    </row>
    <row r="99" spans="2:4" s="13" customFormat="1" ht="14.25" x14ac:dyDescent="0.2">
      <c r="B99" s="139"/>
      <c r="C99" s="139"/>
      <c r="D99" s="63"/>
    </row>
    <row r="100" spans="2:4" s="13" customFormat="1" ht="14.25" x14ac:dyDescent="0.2">
      <c r="B100" s="139"/>
      <c r="C100" s="139"/>
      <c r="D100" s="63"/>
    </row>
    <row r="101" spans="2:4" s="13" customFormat="1" ht="14.25" x14ac:dyDescent="0.2">
      <c r="B101" s="139"/>
      <c r="C101" s="139"/>
      <c r="D101" s="63"/>
    </row>
    <row r="102" spans="2:4" s="13" customFormat="1" ht="14.25" x14ac:dyDescent="0.2">
      <c r="B102" s="139"/>
      <c r="C102" s="139"/>
      <c r="D102" s="63"/>
    </row>
    <row r="103" spans="2:4" s="13" customFormat="1" ht="14.25" x14ac:dyDescent="0.2">
      <c r="B103" s="139"/>
      <c r="C103" s="139"/>
      <c r="D103" s="63"/>
    </row>
    <row r="104" spans="2:4" s="13" customFormat="1" ht="14.25" x14ac:dyDescent="0.2">
      <c r="B104" s="139"/>
      <c r="C104" s="139"/>
      <c r="D104" s="63"/>
    </row>
    <row r="105" spans="2:4" s="13" customFormat="1" ht="14.25" x14ac:dyDescent="0.2">
      <c r="B105" s="139"/>
      <c r="C105" s="139"/>
      <c r="D105" s="63"/>
    </row>
    <row r="106" spans="2:4" s="13" customFormat="1" ht="14.25" x14ac:dyDescent="0.2">
      <c r="B106" s="139"/>
      <c r="C106" s="139"/>
      <c r="D106" s="63"/>
    </row>
    <row r="107" spans="2:4" s="13" customFormat="1" ht="14.25" x14ac:dyDescent="0.2">
      <c r="B107" s="139"/>
      <c r="C107" s="139"/>
      <c r="D107" s="63"/>
    </row>
    <row r="108" spans="2:4" s="13" customFormat="1" ht="14.25" x14ac:dyDescent="0.2">
      <c r="B108" s="139"/>
      <c r="C108" s="139"/>
      <c r="D108" s="63"/>
    </row>
    <row r="109" spans="2:4" s="13" customFormat="1" ht="14.25" x14ac:dyDescent="0.2">
      <c r="B109" s="139"/>
      <c r="C109" s="139"/>
      <c r="D109" s="63"/>
    </row>
    <row r="110" spans="2:4" s="13" customFormat="1" ht="14.25" x14ac:dyDescent="0.2">
      <c r="B110" s="139"/>
      <c r="C110" s="139"/>
      <c r="D110" s="63"/>
    </row>
    <row r="111" spans="2:4" s="13" customFormat="1" ht="14.25" x14ac:dyDescent="0.2">
      <c r="B111" s="139"/>
      <c r="C111" s="139"/>
      <c r="D111" s="63"/>
    </row>
    <row r="112" spans="2:4" s="13" customFormat="1" ht="14.25" x14ac:dyDescent="0.2">
      <c r="B112" s="139"/>
      <c r="C112" s="139"/>
      <c r="D112" s="63"/>
    </row>
    <row r="113" spans="2:4" s="13" customFormat="1" ht="14.25" x14ac:dyDescent="0.2">
      <c r="B113" s="139"/>
      <c r="C113" s="139"/>
      <c r="D113" s="63"/>
    </row>
    <row r="114" spans="2:4" s="13" customFormat="1" ht="14.25" x14ac:dyDescent="0.2">
      <c r="B114" s="139"/>
      <c r="C114" s="139"/>
      <c r="D114" s="63"/>
    </row>
    <row r="115" spans="2:4" s="13" customFormat="1" ht="14.25" x14ac:dyDescent="0.2">
      <c r="B115" s="139"/>
      <c r="C115" s="139"/>
      <c r="D115" s="63"/>
    </row>
    <row r="116" spans="2:4" s="13" customFormat="1" ht="14.25" x14ac:dyDescent="0.2">
      <c r="B116" s="139"/>
      <c r="C116" s="139"/>
      <c r="D116" s="63"/>
    </row>
    <row r="117" spans="2:4" s="13" customFormat="1" ht="14.25" x14ac:dyDescent="0.2">
      <c r="B117" s="139"/>
      <c r="C117" s="139"/>
      <c r="D117" s="63"/>
    </row>
    <row r="118" spans="2:4" s="13" customFormat="1" ht="14.25" x14ac:dyDescent="0.2">
      <c r="B118" s="139"/>
      <c r="C118" s="139"/>
      <c r="D118" s="63"/>
    </row>
    <row r="119" spans="2:4" s="13" customFormat="1" ht="14.25" x14ac:dyDescent="0.2">
      <c r="B119" s="139"/>
      <c r="C119" s="139"/>
      <c r="D119" s="63"/>
    </row>
    <row r="120" spans="2:4" s="13" customFormat="1" ht="14.25" x14ac:dyDescent="0.2">
      <c r="B120" s="139"/>
      <c r="C120" s="139"/>
      <c r="D120" s="63"/>
    </row>
    <row r="121" spans="2:4" s="13" customFormat="1" ht="14.25" x14ac:dyDescent="0.2">
      <c r="B121" s="139"/>
      <c r="C121" s="139"/>
      <c r="D121" s="63"/>
    </row>
    <row r="122" spans="2:4" s="13" customFormat="1" ht="14.25" x14ac:dyDescent="0.2">
      <c r="B122" s="139"/>
      <c r="C122" s="139"/>
      <c r="D122" s="63"/>
    </row>
    <row r="123" spans="2:4" s="13" customFormat="1" ht="14.25" x14ac:dyDescent="0.2">
      <c r="B123" s="139"/>
      <c r="C123" s="139"/>
      <c r="D123" s="63"/>
    </row>
    <row r="124" spans="2:4" s="13" customFormat="1" ht="14.25" x14ac:dyDescent="0.2">
      <c r="B124" s="139"/>
      <c r="C124" s="139"/>
      <c r="D124" s="63"/>
    </row>
    <row r="125" spans="2:4" s="13" customFormat="1" ht="14.25" x14ac:dyDescent="0.2">
      <c r="B125" s="139"/>
      <c r="C125" s="139"/>
      <c r="D125" s="63"/>
    </row>
    <row r="126" spans="2:4" s="13" customFormat="1" ht="14.25" x14ac:dyDescent="0.2">
      <c r="B126" s="139"/>
      <c r="C126" s="139"/>
      <c r="D126" s="63"/>
    </row>
    <row r="127" spans="2:4" s="13" customFormat="1" ht="14.25" x14ac:dyDescent="0.2">
      <c r="B127" s="139"/>
      <c r="C127" s="139"/>
      <c r="D127" s="63"/>
    </row>
    <row r="128" spans="2:4" s="13" customFormat="1" ht="14.25" x14ac:dyDescent="0.2">
      <c r="B128" s="139"/>
      <c r="C128" s="139"/>
      <c r="D128" s="63"/>
    </row>
    <row r="129" spans="2:4" s="13" customFormat="1" ht="14.25" x14ac:dyDescent="0.2">
      <c r="B129" s="139"/>
      <c r="C129" s="139"/>
      <c r="D129" s="63"/>
    </row>
    <row r="130" spans="2:4" s="13" customFormat="1" ht="14.25" x14ac:dyDescent="0.2">
      <c r="B130" s="139"/>
      <c r="C130" s="139"/>
      <c r="D130" s="63"/>
    </row>
    <row r="131" spans="2:4" s="13" customFormat="1" ht="14.25" x14ac:dyDescent="0.2">
      <c r="B131" s="139"/>
      <c r="C131" s="139"/>
      <c r="D131" s="63"/>
    </row>
    <row r="132" spans="2:4" s="13" customFormat="1" ht="14.25" x14ac:dyDescent="0.2">
      <c r="B132" s="139"/>
      <c r="C132" s="139"/>
      <c r="D132" s="63"/>
    </row>
    <row r="133" spans="2:4" s="13" customFormat="1" ht="14.25" x14ac:dyDescent="0.2">
      <c r="B133" s="139"/>
      <c r="C133" s="139"/>
      <c r="D133" s="63"/>
    </row>
    <row r="134" spans="2:4" s="13" customFormat="1" ht="14.25" x14ac:dyDescent="0.2">
      <c r="B134" s="139"/>
      <c r="C134" s="139"/>
      <c r="D134" s="63"/>
    </row>
  </sheetData>
  <mergeCells count="8">
    <mergeCell ref="A1:D1"/>
    <mergeCell ref="A22:D22"/>
    <mergeCell ref="A23:D23"/>
    <mergeCell ref="A30:D30"/>
    <mergeCell ref="A36:D36"/>
    <mergeCell ref="A4:D4"/>
    <mergeCell ref="A5:D5"/>
    <mergeCell ref="A14:D14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horizontalDpi="300" verticalDpi="300" r:id="rId1"/>
  <headerFooter alignWithMargins="0">
    <oddHeader xml:space="preserve">&amp;C8. melléklet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0"/>
  <sheetViews>
    <sheetView topLeftCell="A10" zoomScaleNormal="100" workbookViewId="0">
      <selection activeCell="C17" sqref="C17"/>
    </sheetView>
  </sheetViews>
  <sheetFormatPr defaultRowHeight="12.75" x14ac:dyDescent="0.2"/>
  <cols>
    <col min="1" max="1" width="6" style="5" customWidth="1"/>
    <col min="2" max="2" width="57.42578125" style="5" customWidth="1"/>
    <col min="3" max="3" width="14.28515625" style="6" customWidth="1"/>
    <col min="4" max="4" width="9.140625" style="5"/>
    <col min="5" max="5" width="10.140625" style="5" bestFit="1" customWidth="1"/>
    <col min="6" max="16384" width="9.140625" style="5"/>
  </cols>
  <sheetData>
    <row r="1" spans="1:3" ht="38.25" customHeight="1" x14ac:dyDescent="0.25">
      <c r="A1" s="424" t="s">
        <v>485</v>
      </c>
      <c r="B1" s="424"/>
      <c r="C1" s="424"/>
    </row>
    <row r="2" spans="1:3" s="11" customFormat="1" ht="19.5" customHeight="1" thickBot="1" x14ac:dyDescent="0.25">
      <c r="C2" s="61"/>
    </row>
    <row r="3" spans="1:3" s="13" customFormat="1" ht="19.5" customHeight="1" x14ac:dyDescent="0.2">
      <c r="A3" s="425" t="s">
        <v>45</v>
      </c>
      <c r="B3" s="425"/>
      <c r="C3" s="425"/>
    </row>
    <row r="4" spans="1:3" s="11" customFormat="1" ht="19.5" customHeight="1" x14ac:dyDescent="0.2">
      <c r="A4" s="23"/>
      <c r="B4" s="242" t="s">
        <v>381</v>
      </c>
      <c r="C4" s="62">
        <v>276200861</v>
      </c>
    </row>
    <row r="5" spans="1:3" s="33" customFormat="1" ht="19.5" customHeight="1" x14ac:dyDescent="0.2">
      <c r="A5" s="23"/>
      <c r="B5" s="241" t="s">
        <v>213</v>
      </c>
      <c r="C5" s="62">
        <v>6350000</v>
      </c>
    </row>
    <row r="6" spans="1:3" s="33" customFormat="1" ht="19.5" customHeight="1" x14ac:dyDescent="0.2">
      <c r="A6" s="23"/>
      <c r="B6" s="241" t="s">
        <v>365</v>
      </c>
      <c r="C6" s="62">
        <v>95243170</v>
      </c>
    </row>
    <row r="7" spans="1:3" s="33" customFormat="1" ht="19.5" customHeight="1" x14ac:dyDescent="0.2">
      <c r="A7" s="23"/>
      <c r="B7" s="241" t="s">
        <v>505</v>
      </c>
      <c r="C7" s="62">
        <v>3000000</v>
      </c>
    </row>
    <row r="8" spans="1:3" s="33" customFormat="1" ht="19.5" customHeight="1" x14ac:dyDescent="0.2">
      <c r="A8" s="23"/>
      <c r="B8" s="241" t="s">
        <v>366</v>
      </c>
      <c r="C8" s="62">
        <v>36148241</v>
      </c>
    </row>
    <row r="9" spans="1:3" s="33" customFormat="1" ht="19.5" customHeight="1" x14ac:dyDescent="0.2">
      <c r="A9" s="23"/>
      <c r="B9" s="241" t="s">
        <v>367</v>
      </c>
      <c r="C9" s="62">
        <v>14024036</v>
      </c>
    </row>
    <row r="10" spans="1:3" s="33" customFormat="1" ht="19.5" customHeight="1" x14ac:dyDescent="0.2">
      <c r="A10" s="23"/>
      <c r="B10" s="370" t="s">
        <v>507</v>
      </c>
      <c r="C10" s="62">
        <v>33480000</v>
      </c>
    </row>
    <row r="11" spans="1:3" s="33" customFormat="1" ht="19.5" customHeight="1" x14ac:dyDescent="0.2">
      <c r="A11" s="23"/>
      <c r="B11" s="369" t="s">
        <v>508</v>
      </c>
      <c r="C11" s="62">
        <v>93000000</v>
      </c>
    </row>
    <row r="12" spans="1:3" s="33" customFormat="1" ht="19.5" customHeight="1" x14ac:dyDescent="0.2">
      <c r="A12" s="23"/>
      <c r="B12" s="369" t="s">
        <v>509</v>
      </c>
      <c r="C12" s="62">
        <v>27900000</v>
      </c>
    </row>
    <row r="13" spans="1:3" s="33" customFormat="1" ht="19.5" customHeight="1" x14ac:dyDescent="0.2">
      <c r="A13" s="23"/>
      <c r="B13" s="369" t="s">
        <v>511</v>
      </c>
      <c r="C13" s="62">
        <v>114300000</v>
      </c>
    </row>
    <row r="14" spans="1:3" s="33" customFormat="1" ht="19.5" customHeight="1" x14ac:dyDescent="0.2">
      <c r="A14" s="429" t="s">
        <v>373</v>
      </c>
      <c r="B14" s="430"/>
      <c r="C14" s="243">
        <f>SUM(C4:C13)</f>
        <v>699646308</v>
      </c>
    </row>
    <row r="15" spans="1:3" s="33" customFormat="1" ht="19.5" customHeight="1" x14ac:dyDescent="0.2">
      <c r="A15" s="23"/>
      <c r="B15" s="241" t="s">
        <v>368</v>
      </c>
      <c r="C15" s="62">
        <v>14632940</v>
      </c>
    </row>
    <row r="16" spans="1:3" s="33" customFormat="1" ht="19.5" customHeight="1" x14ac:dyDescent="0.2">
      <c r="A16" s="23"/>
      <c r="B16" s="241" t="s">
        <v>372</v>
      </c>
      <c r="C16" s="62">
        <v>1500000</v>
      </c>
    </row>
    <row r="17" spans="1:3" s="33" customFormat="1" ht="19.5" customHeight="1" x14ac:dyDescent="0.2">
      <c r="A17" s="23"/>
      <c r="B17" s="369" t="s">
        <v>506</v>
      </c>
      <c r="C17" s="62">
        <v>13950000</v>
      </c>
    </row>
    <row r="18" spans="1:3" s="33" customFormat="1" ht="19.5" customHeight="1" x14ac:dyDescent="0.2">
      <c r="A18" s="23"/>
      <c r="B18" s="369" t="s">
        <v>510</v>
      </c>
      <c r="C18" s="62">
        <v>12500000</v>
      </c>
    </row>
    <row r="19" spans="1:3" s="33" customFormat="1" ht="19.5" customHeight="1" x14ac:dyDescent="0.2">
      <c r="A19" s="429" t="s">
        <v>374</v>
      </c>
      <c r="B19" s="430"/>
      <c r="C19" s="243">
        <f>SUM(C15:C18)</f>
        <v>42582940</v>
      </c>
    </row>
    <row r="20" spans="1:3" s="13" customFormat="1" ht="19.5" customHeight="1" thickBot="1" x14ac:dyDescent="0.25">
      <c r="A20" s="19"/>
      <c r="B20" s="20" t="s">
        <v>375</v>
      </c>
      <c r="C20" s="60">
        <f>SUM(C19,C14)</f>
        <v>742229248</v>
      </c>
    </row>
    <row r="21" spans="1:3" s="13" customFormat="1" ht="19.5" customHeight="1" thickBot="1" x14ac:dyDescent="0.25">
      <c r="C21" s="63"/>
    </row>
    <row r="22" spans="1:3" s="13" customFormat="1" ht="19.5" customHeight="1" x14ac:dyDescent="0.2">
      <c r="A22" s="425" t="s">
        <v>37</v>
      </c>
      <c r="B22" s="425"/>
      <c r="C22" s="425"/>
    </row>
    <row r="23" spans="1:3" s="11" customFormat="1" ht="19.5" customHeight="1" x14ac:dyDescent="0.2">
      <c r="A23" s="58"/>
      <c r="B23" s="241" t="s">
        <v>369</v>
      </c>
      <c r="C23" s="59">
        <v>15000000</v>
      </c>
    </row>
    <row r="24" spans="1:3" s="11" customFormat="1" ht="19.5" customHeight="1" x14ac:dyDescent="0.2">
      <c r="A24" s="58"/>
      <c r="B24" s="241" t="s">
        <v>504</v>
      </c>
      <c r="C24" s="59">
        <v>10000000</v>
      </c>
    </row>
    <row r="25" spans="1:3" s="13" customFormat="1" ht="19.5" customHeight="1" thickBot="1" x14ac:dyDescent="0.25">
      <c r="A25" s="19"/>
      <c r="B25" s="20" t="s">
        <v>376</v>
      </c>
      <c r="C25" s="60">
        <f>SUM(C23:C24)</f>
        <v>25000000</v>
      </c>
    </row>
    <row r="26" spans="1:3" s="13" customFormat="1" ht="19.5" customHeight="1" x14ac:dyDescent="0.2">
      <c r="C26" s="63"/>
    </row>
    <row r="27" spans="1:3" s="12" customFormat="1" ht="19.5" customHeight="1" x14ac:dyDescent="0.25">
      <c r="A27" s="422" t="s">
        <v>49</v>
      </c>
      <c r="B27" s="422"/>
      <c r="C27" s="65">
        <f>SUM(C20)</f>
        <v>742229248</v>
      </c>
    </row>
    <row r="28" spans="1:3" s="12" customFormat="1" ht="19.5" customHeight="1" x14ac:dyDescent="0.25">
      <c r="A28" s="426" t="s">
        <v>91</v>
      </c>
      <c r="B28" s="426"/>
      <c r="C28" s="64">
        <f>SUM(C25)</f>
        <v>25000000</v>
      </c>
    </row>
    <row r="29" spans="1:3" s="12" customFormat="1" ht="19.5" customHeight="1" thickBot="1" x14ac:dyDescent="0.3">
      <c r="A29" s="427" t="s">
        <v>184</v>
      </c>
      <c r="B29" s="428"/>
      <c r="C29" s="66">
        <v>0</v>
      </c>
    </row>
    <row r="30" spans="1:3" s="12" customFormat="1" ht="19.5" customHeight="1" x14ac:dyDescent="0.25">
      <c r="A30" s="423" t="s">
        <v>50</v>
      </c>
      <c r="B30" s="423"/>
      <c r="C30" s="67">
        <f>SUM(C27:C29)</f>
        <v>767229248</v>
      </c>
    </row>
  </sheetData>
  <mergeCells count="9">
    <mergeCell ref="A27:B27"/>
    <mergeCell ref="A30:B30"/>
    <mergeCell ref="A1:C1"/>
    <mergeCell ref="A22:C22"/>
    <mergeCell ref="A3:C3"/>
    <mergeCell ref="A28:B28"/>
    <mergeCell ref="A29:B29"/>
    <mergeCell ref="A14:B14"/>
    <mergeCell ref="A19:B19"/>
  </mergeCells>
  <phoneticPr fontId="0" type="noConversion"/>
  <pageMargins left="0.6692913385826772" right="0.35433070866141736" top="0.9055118110236221" bottom="0.27559055118110237" header="0.55118110236220474" footer="0.51181102362204722"/>
  <pageSetup paperSize="9" orientation="portrait" useFirstPageNumber="1" horizontalDpi="300" verticalDpi="300" r:id="rId1"/>
  <headerFooter alignWithMargins="0">
    <oddHeader xml:space="preserve">&amp;C9.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7</vt:i4>
      </vt:variant>
    </vt:vector>
  </HeadingPairs>
  <TitlesOfParts>
    <vt:vector size="24" baseType="lpstr">
      <vt:lpstr>1. m.</vt:lpstr>
      <vt:lpstr>2.m.</vt:lpstr>
      <vt:lpstr>3.m.</vt:lpstr>
      <vt:lpstr>4.m.</vt:lpstr>
      <vt:lpstr>5.m.</vt:lpstr>
      <vt:lpstr>6. m.</vt:lpstr>
      <vt:lpstr>7.m.</vt:lpstr>
      <vt:lpstr>8.m.</vt:lpstr>
      <vt:lpstr>9. m.</vt:lpstr>
      <vt:lpstr>10.m.</vt:lpstr>
      <vt:lpstr>11.m.</vt:lpstr>
      <vt:lpstr>12. m.</vt:lpstr>
      <vt:lpstr>13.m.</vt:lpstr>
      <vt:lpstr>14.m.</vt:lpstr>
      <vt:lpstr>15.m.</vt:lpstr>
      <vt:lpstr>Munka1</vt:lpstr>
      <vt:lpstr>Munka2</vt:lpstr>
      <vt:lpstr>'2.m.'!Nyomtatási_cím</vt:lpstr>
      <vt:lpstr>'3.m.'!Nyomtatási_cím</vt:lpstr>
      <vt:lpstr>'4.m.'!Nyomtatási_cím</vt:lpstr>
      <vt:lpstr>'6. m.'!Nyomtatási_cím</vt:lpstr>
      <vt:lpstr>'10.m.'!Nyomtatási_terület</vt:lpstr>
      <vt:lpstr>'11.m.'!Nyomtatási_terület</vt:lpstr>
      <vt:lpstr>'6. m.'!Nyomtatási_terület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Ákos</dc:creator>
  <cp:lastModifiedBy>Monika</cp:lastModifiedBy>
  <cp:lastPrinted>2019-03-08T13:34:01Z</cp:lastPrinted>
  <dcterms:created xsi:type="dcterms:W3CDTF">2011-02-10T08:52:45Z</dcterms:created>
  <dcterms:modified xsi:type="dcterms:W3CDTF">2019-03-11T14:21:31Z</dcterms:modified>
</cp:coreProperties>
</file>