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225" tabRatio="973" firstSheet="9" activeTab="25"/>
  </bookViews>
  <sheets>
    <sheet name="TARTALOMJEGYZÉK" sheetId="1" r:id="rId1"/>
    <sheet name="ALAPADATOK" sheetId="2" r:id="rId2"/>
    <sheet name="KV_ÖSSZEFÜGGÉSEK" sheetId="3" r:id="rId3"/>
    <sheet name="ÖSSZÖNK" sheetId="4" r:id="rId4"/>
    <sheet name="KÖTELEZŐ ÖSSZ." sheetId="5" r:id="rId5"/>
    <sheet name="ÖNK.VÁLL.ÖSSZ" sheetId="6" r:id="rId6"/>
    <sheet name="ÁLLAMIG.ÖSSZ." sheetId="7" r:id="rId7"/>
    <sheet name="MÉRLEG MŰKÖDÉSI" sheetId="8" r:id="rId8"/>
    <sheet name="MÉRLEG FELHALM." sheetId="9" r:id="rId9"/>
    <sheet name="KV_ELLENŐRZÉS" sheetId="10" r:id="rId10"/>
    <sheet name="BERUHÁZÁS" sheetId="11" r:id="rId11"/>
    <sheet name="FELÚJÍTÁS" sheetId="12" r:id="rId12"/>
    <sheet name="ÖNK" sheetId="13" r:id="rId13"/>
    <sheet name="ÖNK kötelező" sheetId="14" r:id="rId14"/>
    <sheet name="ÖNK önként váll." sheetId="15" r:id="rId15"/>
    <sheet name="ÖNK államig." sheetId="16" r:id="rId16"/>
    <sheet name="PH" sheetId="17" r:id="rId17"/>
    <sheet name="PH kötelező" sheetId="18" r:id="rId18"/>
    <sheet name="PH államig." sheetId="19" r:id="rId19"/>
    <sheet name="ÁMK" sheetId="20" r:id="rId20"/>
    <sheet name="ÁMK kötelező" sheetId="21" r:id="rId21"/>
    <sheet name="2017.2018.2019." sheetId="22" r:id="rId22"/>
    <sheet name="Előirányzat felh.terv." sheetId="23" r:id="rId23"/>
    <sheet name="Bevétel" sheetId="24" r:id="rId24"/>
    <sheet name="Támogatások" sheetId="25" r:id="rId25"/>
    <sheet name="3 év tervezett" sheetId="26" r:id="rId26"/>
  </sheets>
  <definedNames>
    <definedName name="_xlfn.IFERROR" hidden="1">#NAME?</definedName>
    <definedName name="_xlnm.Print_Titles" localSheetId="19">'ÁMK'!$1:$6</definedName>
    <definedName name="_xlnm.Print_Titles" localSheetId="20">'ÁMK kötelező'!$1:$6</definedName>
    <definedName name="_xlnm.Print_Titles" localSheetId="12">'ÖNK'!$1:$6</definedName>
    <definedName name="_xlnm.Print_Titles" localSheetId="15">'ÖNK államig.'!$1:$6</definedName>
    <definedName name="_xlnm.Print_Titles" localSheetId="13">'ÖNK kötelező'!$1:$6</definedName>
    <definedName name="_xlnm.Print_Titles" localSheetId="14">'ÖNK önként váll.'!$1:$6</definedName>
    <definedName name="_xlnm.Print_Titles" localSheetId="16">'PH'!$1:$6</definedName>
    <definedName name="_xlnm.Print_Titles" localSheetId="18">'PH államig.'!$1:$6</definedName>
    <definedName name="_xlnm.Print_Titles" localSheetId="17">'PH kötelező'!$1:$6</definedName>
    <definedName name="_xlnm.Print_Area" localSheetId="21">'2017.2018.2019.'!$A$1:$E$149</definedName>
    <definedName name="_xlnm.Print_Area" localSheetId="25">'3 év tervezett'!$A$2:$E$40</definedName>
    <definedName name="_xlnm.Print_Area" localSheetId="6">'ÁLLAMIG.ÖSSZ.'!$A$1:$C$164</definedName>
    <definedName name="_xlnm.Print_Area" localSheetId="4">'KÖTELEZŐ ÖSSZ.'!$A$1:$C$164</definedName>
    <definedName name="_xlnm.Print_Area" localSheetId="5">'ÖNK.VÁLL.ÖSSZ'!$A$1:$C$164</definedName>
    <definedName name="_xlnm.Print_Area" localSheetId="3">'ÖSSZÖNK'!$A$1:$C$164</definedName>
  </definedNames>
  <calcPr fullCalcOnLoad="1"/>
</workbook>
</file>

<file path=xl/sharedStrings.xml><?xml version="1.0" encoding="utf-8"?>
<sst xmlns="http://schemas.openxmlformats.org/spreadsheetml/2006/main" count="3913" uniqueCount="687">
  <si>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</si>
  <si>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</si>
  <si>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</si>
  <si>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</si>
  <si>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</si>
  <si>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</si>
  <si>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</si>
  <si>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</si>
  <si>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</si>
  <si>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</si>
  <si>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</si>
  <si>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</si>
  <si>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</si>
  <si>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</si>
  <si>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</si>
  <si>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</si>
  <si>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</si>
  <si>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</si>
  <si>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</si>
  <si>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</si>
  <si>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</si>
  <si>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</si>
  <si>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</si>
  <si>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</si>
  <si>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</si>
  <si>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</si>
  <si>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</si>
  <si>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</si>
  <si>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</si>
  <si>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</si>
  <si>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</si>
  <si>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</si>
  <si>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</si>
  <si>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</si>
  <si>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</si>
  <si>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</si>
  <si>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</si>
  <si>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</si>
  <si>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</si>
  <si>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</si>
  <si>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</si>
  <si>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</si>
  <si>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</si>
  <si>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</si>
  <si>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</si>
  <si>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</si>
  <si>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</si>
  <si>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</si>
  <si>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</si>
  <si>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</si>
  <si>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</si>
  <si>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</si>
  <si>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</si>
  <si>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</si>
  <si>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</si>
  <si>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</si>
  <si>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</si>
  <si>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</si>
  <si>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</si>
  <si>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</si>
  <si>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</si>
  <si>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</si>
  <si>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</si>
  <si>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</si>
  <si>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</si>
  <si>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</si>
  <si>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</si>
  <si>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</si>
  <si>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</si>
  <si>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</si>
  <si>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</si>
  <si>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</si>
  <si>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</si>
  <si>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</si>
  <si>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</si>
  <si>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</si>
  <si>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</si>
  <si>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</si>
  <si>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</si>
  <si>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</si>
  <si>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</si>
  <si>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</si>
  <si>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</si>
  <si>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</si>
  <si>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</si>
  <si>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</si>
  <si>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</si>
  <si>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</si>
  <si>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</si>
  <si>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</si>
  <si>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</si>
  <si>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</si>
  <si>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</si>
  <si>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</si>
  <si>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</si>
  <si>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</si>
  <si>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</si>
  <si>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</si>
  <si>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</si>
  <si>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</si>
  <si>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</si>
  <si>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</si>
  <si>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</si>
  <si>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</si>
  <si>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</si>
  <si>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</si>
  <si>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</si>
  <si>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</si>
  <si>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</si>
  <si>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</si>
  <si>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</si>
  <si>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</si>
  <si>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</si>
  <si>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</si>
  <si>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</si>
  <si>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</si>
  <si>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</si>
  <si>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</si>
  <si>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</si>
  <si>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</si>
  <si>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</si>
  <si>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</si>
  <si>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</si>
  <si>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</si>
  <si>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</si>
  <si>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</si>
  <si>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</si>
  <si>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</si>
  <si>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</si>
  <si>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</si>
  <si>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</si>
  <si>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</si>
  <si>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</si>
  <si>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</si>
  <si>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</si>
  <si>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</si>
  <si>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</si>
  <si>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</si>
  <si>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</si>
  <si>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</si>
  <si>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</si>
  <si>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</si>
  <si>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</si>
  <si>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</si>
  <si>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</si>
  <si>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</si>
  <si>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</si>
  <si>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</si>
  <si>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</si>
  <si>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</si>
  <si>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</si>
  <si>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</si>
  <si>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</si>
  <si>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</si>
  <si>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</si>
  <si>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</si>
  <si>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</si>
  <si>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</si>
  <si>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</si>
  <si>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</si>
  <si>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</si>
  <si>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</si>
  <si>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</si>
  <si>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</si>
  <si>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</si>
  <si>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</si>
  <si>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</si>
  <si>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</si>
  <si>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</si>
  <si>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</si>
  <si>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</si>
  <si>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</si>
  <si>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</si>
  <si>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</si>
  <si>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</si>
  <si>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</si>
  <si>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</si>
  <si>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</si>
  <si>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</si>
  <si>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</si>
  <si>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</si>
  <si>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</si>
  <si>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</si>
  <si>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</si>
  <si>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</si>
  <si>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</si>
  <si>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</si>
  <si>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</si>
  <si>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</si>
  <si>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</si>
  <si>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</si>
  <si>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</si>
  <si>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</si>
  <si>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</si>
  <si>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</si>
  <si>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</si>
  <si>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</si>
  <si>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</si>
  <si>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</si>
  <si>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</si>
  <si>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</si>
  <si>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</si>
  <si>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</si>
  <si>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</si>
  <si>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</si>
  <si>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</si>
  <si>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</si>
  <si>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</si>
  <si>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</si>
  <si>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</si>
  <si>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</si>
  <si>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</si>
  <si>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</si>
  <si>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</si>
  <si>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</si>
  <si>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</si>
  <si>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</si>
  <si>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</si>
  <si>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</si>
  <si>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</si>
  <si>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</si>
  <si>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</si>
  <si>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</si>
  <si>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</si>
  <si>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</si>
  <si>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</si>
  <si>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</si>
  <si>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</si>
  <si>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</si>
  <si>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</si>
  <si>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</si>
  <si>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</si>
  <si>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</si>
  <si>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</si>
  <si>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</si>
  <si>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</si>
  <si>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</si>
  <si>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</si>
  <si>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</si>
  <si>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</si>
  <si>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</si>
  <si>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</si>
  <si>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</si>
  <si>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</si>
  <si>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</si>
  <si>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</si>
  <si>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</si>
  <si>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</si>
  <si>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</si>
  <si>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</si>
  <si>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</si>
  <si>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</si>
  <si>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</si>
  <si>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</si>
  <si>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</si>
  <si>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</si>
  <si>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</si>
  <si>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</si>
  <si>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</si>
  <si>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</si>
  <si>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</si>
  <si>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</si>
  <si>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</si>
  <si>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</si>
  <si>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</si>
  <si>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</si>
  <si>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</si>
  <si>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</si>
  <si>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</si>
  <si>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</si>
  <si>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</si>
  <si>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</si>
  <si>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</si>
  <si>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</si>
  <si>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</si>
  <si>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</si>
  <si>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</si>
  <si>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</si>
  <si>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</si>
  <si>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</si>
  <si>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</si>
  <si>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</si>
  <si>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</si>
  <si>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</si>
  <si>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</si>
  <si>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</si>
  <si>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</si>
  <si>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</si>
  <si>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</si>
  <si>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</si>
  <si>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</si>
  <si>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</si>
  <si>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</si>
  <si>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</si>
  <si>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</si>
  <si>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</si>
  <si>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</si>
  <si>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</si>
  <si>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</si>
  <si>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</si>
  <si>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</si>
  <si>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</si>
  <si>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</si>
  <si>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</si>
  <si>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</si>
  <si>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</si>
  <si>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</si>
  <si>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</si>
  <si>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</si>
  <si>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</si>
  <si>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</si>
  <si>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</si>
  <si>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</si>
  <si>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</si>
  <si>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</si>
  <si>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</si>
  <si>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</si>
  <si>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</si>
  <si>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</si>
  <si>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</si>
  <si>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</si>
  <si>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</si>
  <si>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</si>
  <si>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</si>
  <si>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</si>
  <si>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</si>
  <si>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</si>
  <si>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</si>
  <si>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</si>
  <si>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</si>
  <si>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</si>
  <si>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</si>
  <si>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</si>
  <si>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</si>
  <si>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</si>
  <si>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</si>
  <si>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</si>
  <si>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</si>
  <si>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</si>
  <si>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</si>
  <si>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</si>
  <si>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</si>
  <si>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</si>
  <si>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</si>
  <si>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</si>
  <si>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</si>
  <si>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</si>
  <si>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</si>
  <si>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</si>
  <si>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</si>
  <si>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</si>
  <si>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</si>
  <si>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</si>
  <si>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</si>
  <si>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</si>
  <si>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</si>
  <si>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</si>
  <si>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</si>
  <si>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</si>
  <si>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</si>
  <si>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</si>
  <si>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</si>
  <si>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</si>
  <si>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</si>
  <si>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</si>
  <si>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</si>
  <si>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</si>
  <si>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</si>
  <si>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</si>
  <si>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</si>
  <si>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</si>
  <si>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</si>
  <si>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</si>
  <si>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</si>
  <si>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</si>
  <si>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</si>
  <si>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</si>
  <si>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</si>
  <si>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</si>
  <si>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</si>
  <si>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</si>
  <si>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</si>
  <si>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</si>
  <si>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</si>
  <si>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</si>
  <si>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</si>
  <si>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</si>
  <si>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</si>
  <si>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</si>
  <si>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</si>
  <si>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</si>
  <si>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</si>
  <si>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</si>
  <si>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</si>
  <si>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</si>
  <si>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</si>
  <si>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</si>
  <si>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</si>
  <si>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</si>
  <si>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</si>
  <si>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</si>
  <si>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</si>
  <si>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</si>
  <si>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</si>
  <si>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</si>
  <si>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</si>
  <si>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</si>
  <si>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</si>
  <si>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</si>
  <si>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</si>
  <si>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</si>
  <si>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</si>
  <si>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</si>
  <si>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</si>
  <si>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</si>
  <si>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</si>
  <si>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</si>
  <si>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</si>
  <si>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</si>
  <si>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</si>
  <si>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</si>
  <si>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</si>
  <si>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</si>
  <si>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</si>
  <si>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</si>
  <si>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</si>
  <si>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</si>
  <si>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</si>
  <si>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</si>
  <si>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</si>
  <si>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</si>
  <si>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</si>
  <si>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</si>
  <si>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</si>
  <si>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</si>
  <si>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</si>
  <si>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</si>
  <si>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</si>
  <si>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</si>
  <si>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</si>
  <si>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</si>
  <si>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</si>
  <si>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</si>
  <si>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</si>
  <si>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</si>
  <si>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</si>
  <si>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</si>
  <si>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</si>
  <si>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</si>
  <si>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</si>
  <si>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</si>
  <si>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</si>
  <si>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</si>
  <si>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</si>
  <si>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</si>
  <si>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</si>
  <si>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</si>
  <si>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</si>
  <si>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</si>
  <si>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</si>
  <si>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</si>
  <si>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</si>
  <si>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</si>
  <si>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</si>
  <si>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</si>
  <si>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</si>
  <si>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</si>
  <si>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</si>
  <si>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</si>
  <si>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</si>
  <si>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</si>
  <si>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</si>
  <si>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</si>
  <si>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</si>
  <si>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</si>
  <si>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</si>
  <si>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</si>
  <si>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</si>
  <si>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</si>
  <si>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</si>
  <si>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</si>
  <si>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</si>
  <si>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</si>
  <si>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</si>
  <si>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</si>
  <si>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</si>
  <si>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</si>
  <si>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</si>
  <si>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</si>
  <si>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</si>
  <si>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</si>
  <si>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</si>
  <si>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</si>
  <si>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</si>
  <si>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</si>
  <si>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</si>
  <si>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</si>
  <si>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</si>
  <si>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</si>
  <si>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</si>
  <si>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</si>
  <si>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</si>
  <si>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</si>
  <si>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</si>
  <si>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</si>
  <si>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</si>
  <si>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</si>
  <si>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</si>
  <si>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</si>
  <si>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</si>
  <si>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</si>
  <si>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</si>
  <si>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</si>
  <si>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</si>
  <si>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</si>
  <si>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</si>
  <si>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</si>
  <si>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</si>
  <si>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</si>
  <si>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</si>
  <si>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</si>
  <si>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</si>
  <si>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</si>
  <si>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</si>
  <si>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</si>
  <si>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</si>
  <si>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</si>
  <si>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</si>
  <si>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</si>
  <si>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</si>
  <si>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</si>
  <si>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</si>
  <si>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</si>
  <si>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</si>
  <si>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</si>
  <si>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</si>
  <si>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</si>
  <si>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</si>
  <si>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</si>
  <si>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</si>
  <si>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</si>
  <si>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</si>
  <si>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</si>
  <si>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</si>
  <si>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</si>
  <si>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</si>
  <si>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</si>
  <si>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</si>
  <si>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</si>
  <si>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</si>
  <si>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</si>
  <si>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</si>
  <si>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</si>
  <si>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</si>
  <si>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</si>
  <si>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</si>
  <si>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</si>
  <si>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</si>
  <si>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</si>
  <si>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</si>
  <si>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</si>
  <si>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</si>
  <si>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</si>
  <si>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</si>
  <si>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</si>
  <si>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</si>
  <si>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</si>
  <si>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</si>
  <si>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</si>
  <si>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</si>
  <si>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</si>
  <si>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</si>
  <si>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</si>
  <si>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</si>
  <si>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</si>
  <si>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</si>
  <si>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</si>
  <si>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</si>
  <si>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</si>
  <si>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</si>
  <si>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</si>
  <si>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</si>
  <si>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</si>
  <si>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</si>
  <si>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</si>
  <si>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</si>
  <si>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</si>
  <si>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</si>
  <si>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</si>
  <si>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</si>
  <si>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</si>
  <si>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</si>
  <si>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</si>
  <si>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</si>
  <si>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</si>
  <si>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</si>
  <si>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Előterjesztéskor</t>
  </si>
  <si>
    <t xml:space="preserve">3 kvi név  </t>
  </si>
  <si>
    <t>Forintban</t>
  </si>
  <si>
    <t>* Magyarország 2019. évi központi költségvetéséról szóló törvény</t>
  </si>
  <si>
    <t>2018. évi L.
törvény 2. sz. melléklete száma*</t>
  </si>
  <si>
    <t>Egyéb</t>
  </si>
  <si>
    <t>Karácsond Általános Művelődési Központ</t>
  </si>
  <si>
    <t>Karácsond Községi Önkormányzat</t>
  </si>
  <si>
    <t>Karácsondi Polgármesteri Hivatal</t>
  </si>
  <si>
    <t>Önkormányzati közintézmények, középületek, közterületek beruházásai</t>
  </si>
  <si>
    <t>Ingatlan vásárlás</t>
  </si>
  <si>
    <t>2017-2019</t>
  </si>
  <si>
    <t>Szociális alapszolgáltatások fejlesztése Karácsondon</t>
  </si>
  <si>
    <t>2018-2018</t>
  </si>
  <si>
    <t>Vis maior támogatás felhasználása</t>
  </si>
  <si>
    <t>Vis maior támogatás önerő</t>
  </si>
  <si>
    <t>2018-2019</t>
  </si>
  <si>
    <t>2019</t>
  </si>
  <si>
    <t>A települési önkormányzatok egyes köznevelési feladatainak támogatása</t>
  </si>
  <si>
    <t>Vis maior</t>
  </si>
  <si>
    <t>Gyöngyös Körzete Kistérség Többcélú Társulás</t>
  </si>
  <si>
    <t>Mátraaljai Önkormányzatok Egészségügyi Társulása</t>
  </si>
  <si>
    <t>Önkormányzatok Mátrai Szövetsége</t>
  </si>
  <si>
    <t>Dél-Mátra Közhasznú Egyesület</t>
  </si>
  <si>
    <t>TÖOSZ tagdíj</t>
  </si>
  <si>
    <t>Községi Polgárőrség Karácsond Egyesület</t>
  </si>
  <si>
    <t>Polyák Sándor Önkéntes Tűzoltó Egyesület Karácsond</t>
  </si>
  <si>
    <t>Együtt Karácsondért Egyesület</t>
  </si>
  <si>
    <t>Négy Község Harcosai Egyesület</t>
  </si>
  <si>
    <t>Karácsondi Cigány Nemzetiségi Önkormányzat</t>
  </si>
  <si>
    <t>Karácsondi Községvédő- és Szépítő Egyesület</t>
  </si>
  <si>
    <t>Karácsondi Népdalkör</t>
  </si>
  <si>
    <t>Színjátszó Csoport</t>
  </si>
  <si>
    <t>Vadvirág Nyugdíjasklub és Énekkar Karácsond</t>
  </si>
  <si>
    <t>Bugát Pál Kórház Alapítvány Gyöngyös</t>
  </si>
  <si>
    <t>Albert Schweitzer Kórház Alapítvány Hatvan</t>
  </si>
  <si>
    <t>Mozgássérültek Heves Megyei Egyesülete</t>
  </si>
  <si>
    <t>Lakosság/önkormányzat és intézményei</t>
  </si>
  <si>
    <t>Önkormányzati hozzájárulás</t>
  </si>
  <si>
    <t>Tagdíj</t>
  </si>
  <si>
    <t>Működési támogatás</t>
  </si>
  <si>
    <t>Kártalanítás bányától kapott támogatásból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</si>
  <si>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</si>
  <si>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</si>
  <si>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</si>
  <si>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</si>
  <si>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</si>
  <si>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</si>
  <si>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Polgármesteri illetmény támogatása</t>
  </si>
  <si>
    <t>A települési önkormányzatok szociális feladatainak egyéb támogatása</t>
  </si>
  <si>
    <t>Gyermekétkeztetés támogatása</t>
  </si>
  <si>
    <t>Könyvtári, közművelődési és múzeumi feladatok támogatása</t>
  </si>
  <si>
    <t>Önkormányzati hivatal működésének támogatása elismert hivatali létszám alapján</t>
  </si>
  <si>
    <t>Védőnő, közfogl</t>
  </si>
  <si>
    <t xml:space="preserve">Karácsond község közintézményeinek energetikai korszerűsítése </t>
  </si>
  <si>
    <t>Barczy tó környezetének kialakítása</t>
  </si>
  <si>
    <t>védőnő váll, közüzem nekik</t>
  </si>
  <si>
    <t>Gépek beszerzése VP6-7.2.1-7.4.1.2-16 kódszámú pályázat támogatási előleg+önerő</t>
  </si>
  <si>
    <t>"Szabadtéri rendezvényterek létrehozása felújítása" pályázat támogatás+önerő</t>
  </si>
  <si>
    <t>204105/3276 Könyvtári Információs és Közösségi hely könyvtári bútorainak kiegészítő berendezési tárgyainak, infokommációs eszközeinek fejlesztésére beszerzésére célú pályázat támogatás+önerő</t>
  </si>
  <si>
    <t>Könyvtári érdekeltségnövelő támogatás+önerő</t>
  </si>
  <si>
    <t>Karácsondi Gesztenyéskerti Napköziotthonos Óvoda fejlesztése és mini bölcsőde kialakítása</t>
  </si>
  <si>
    <t>Belterületi utak és járdák  felújítása</t>
  </si>
  <si>
    <t>Önkormányzati fejlesztések 2018. pályázat támogatás+önerő</t>
  </si>
  <si>
    <t>I. Világháborús emlékmű felújítása pályázat</t>
  </si>
  <si>
    <t>mobil wc, szobor</t>
  </si>
  <si>
    <t>szobor</t>
  </si>
  <si>
    <t xml:space="preserve">2. sz. táblázat                                                             </t>
  </si>
  <si>
    <t>Ft</t>
  </si>
  <si>
    <t>Önkormányzati közintézmények, középületek, közterületek felújítása</t>
  </si>
  <si>
    <t xml:space="preserve"> </t>
  </si>
  <si>
    <t>1.1 melléklet az 5/2019. (II.28.) önkormányzati rendelethez</t>
  </si>
  <si>
    <t>1.2. melléklet az 5/2019. (II.28.) önkormányzati rendelethez</t>
  </si>
  <si>
    <t>1.3. melléklet az 5/2019.(II.28.) Önkormányzati rendelethez</t>
  </si>
  <si>
    <t>1.4. melléklet az 5/2019. (II.28.) Önkormányzati rendelethez</t>
  </si>
  <si>
    <t>2.1.mellékelt az 5/2019.(II.28.) önkormányzati rendelethez</t>
  </si>
  <si>
    <t>2.2. melléklet az 5/2019.(II.28.) önkormányzati rendelethez</t>
  </si>
  <si>
    <t>3. melléklet az 5/2019.(II.28.) Önkormányzati rendelethez</t>
  </si>
  <si>
    <t>4. melléklet az 5/2019. (II.28.) önkormányzati rendelethez</t>
  </si>
  <si>
    <t>5.1. melléklet az 5/2019. (II.28.) önkormányzati rendelethez</t>
  </si>
  <si>
    <t>5.2. melléklet az 5/2019. (II.28.) önkormányzati rendelethez</t>
  </si>
  <si>
    <t>5.1.1. melléklet az 5/2019. (II.28.) önkormányzati rendelethez</t>
  </si>
  <si>
    <t>5.1.2.melléklet az 5/2019. (II.28.) önkormányzati rendelethez</t>
  </si>
  <si>
    <t>5.1.3. melléklet az 5/2019. (II.28.) önkormányzati rendelethez</t>
  </si>
  <si>
    <t>5.2.1.melléklet az 5/2019. (II.28.) önkormányzati rendelethez</t>
  </si>
  <si>
    <t>5.2.2.melléklet az 5/2019. (II.28.) önkormányzati rendelethez</t>
  </si>
  <si>
    <t>5.3.melléklet az 5/2019. (II.28.) önkormányzati rendelethez</t>
  </si>
  <si>
    <t>5.3.1. melléklet az 5/2019. (II.28.) önkormányzati rendelethez</t>
  </si>
  <si>
    <t>6. melléklet az 5/2019. (II.28.) önkormányzati rendelethez</t>
  </si>
  <si>
    <t>9. melléklet az 5/2019. (II.28.) önkormányzati rendelethez</t>
  </si>
  <si>
    <t>8. melléklet az 5/2019. (II.28.)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</si>
</sst>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8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11"/>
      <name val="Times New Roman CE"/>
      <family val="0"/>
    </font>
    <font>
      <sz val="6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0"/>
    </font>
    <font>
      <b/>
      <sz val="7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59" applyFont="1">
      <alignment/>
      <protection/>
    </xf>
    <xf numFmtId="16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6" fillId="0" borderId="10" xfId="59" applyFont="1" applyBorder="1" applyAlignment="1">
      <alignment horizontal="left" vertical="center" wrapText="1" indent="1"/>
      <protection/>
    </xf>
    <xf numFmtId="0" fontId="16" fillId="0" borderId="11" xfId="59" applyFont="1" applyBorder="1" applyAlignment="1">
      <alignment horizontal="left" vertical="center" wrapText="1" indent="1"/>
      <protection/>
    </xf>
    <xf numFmtId="0" fontId="16" fillId="0" borderId="12" xfId="59" applyFont="1" applyBorder="1" applyAlignment="1">
      <alignment horizontal="left" vertical="center" wrapText="1" indent="1"/>
      <protection/>
    </xf>
    <xf numFmtId="0" fontId="16" fillId="0" borderId="13" xfId="59" applyFont="1" applyBorder="1" applyAlignment="1">
      <alignment horizontal="left" vertical="center" wrapText="1" indent="1"/>
      <protection/>
    </xf>
    <xf numFmtId="0" fontId="16" fillId="0" borderId="14" xfId="59" applyFont="1" applyBorder="1" applyAlignment="1">
      <alignment horizontal="left" vertical="center" wrapText="1" indent="1"/>
      <protection/>
    </xf>
    <xf numFmtId="0" fontId="16" fillId="0" borderId="15" xfId="59" applyFont="1" applyBorder="1" applyAlignment="1">
      <alignment horizontal="left" vertical="center" wrapText="1" indent="1"/>
      <protection/>
    </xf>
    <xf numFmtId="49" fontId="16" fillId="0" borderId="16" xfId="59" applyNumberFormat="1" applyFont="1" applyBorder="1" applyAlignment="1">
      <alignment horizontal="left" vertical="center" wrapText="1" indent="1"/>
      <protection/>
    </xf>
    <xf numFmtId="49" fontId="16" fillId="0" borderId="17" xfId="59" applyNumberFormat="1" applyFont="1" applyBorder="1" applyAlignment="1">
      <alignment horizontal="left" vertical="center" wrapText="1" indent="1"/>
      <protection/>
    </xf>
    <xf numFmtId="49" fontId="16" fillId="0" borderId="18" xfId="59" applyNumberFormat="1" applyFont="1" applyBorder="1" applyAlignment="1">
      <alignment horizontal="left" vertical="center" wrapText="1" indent="1"/>
      <protection/>
    </xf>
    <xf numFmtId="49" fontId="16" fillId="0" borderId="19" xfId="59" applyNumberFormat="1" applyFont="1" applyBorder="1" applyAlignment="1">
      <alignment horizontal="left" vertical="center" wrapText="1" indent="1"/>
      <protection/>
    </xf>
    <xf numFmtId="49" fontId="16" fillId="0" borderId="20" xfId="59" applyNumberFormat="1" applyFont="1" applyBorder="1" applyAlignment="1">
      <alignment horizontal="left" vertical="center" wrapText="1" indent="1"/>
      <protection/>
    </xf>
    <xf numFmtId="49" fontId="16" fillId="0" borderId="21" xfId="59" applyNumberFormat="1" applyFont="1" applyBorder="1" applyAlignment="1">
      <alignment horizontal="left" vertical="center" wrapText="1" indent="1"/>
      <protection/>
    </xf>
    <xf numFmtId="0" fontId="16" fillId="0" borderId="0" xfId="59" applyFont="1" applyAlignment="1">
      <alignment horizontal="left" vertical="center" wrapText="1" indent="1"/>
      <protection/>
    </xf>
    <xf numFmtId="0" fontId="14" fillId="0" borderId="22" xfId="59" applyFont="1" applyBorder="1" applyAlignment="1">
      <alignment horizontal="left" vertical="center" wrapText="1" indent="1"/>
      <protection/>
    </xf>
    <xf numFmtId="0" fontId="14" fillId="0" borderId="23" xfId="59" applyFont="1" applyBorder="1" applyAlignment="1">
      <alignment horizontal="left" vertical="center" wrapText="1" indent="1"/>
      <protection/>
    </xf>
    <xf numFmtId="0" fontId="14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4" fontId="16" fillId="0" borderId="11" xfId="0" applyNumberFormat="1" applyFont="1" applyBorder="1" applyAlignment="1" applyProtection="1">
      <alignment vertical="center" wrapText="1"/>
      <protection locked="0"/>
    </xf>
    <xf numFmtId="164" fontId="16" fillId="0" borderId="15" xfId="0" applyNumberFormat="1" applyFont="1" applyBorder="1" applyAlignment="1" applyProtection="1">
      <alignment vertical="center" wrapText="1"/>
      <protection locked="0"/>
    </xf>
    <xf numFmtId="0" fontId="14" fillId="0" borderId="23" xfId="59" applyFont="1" applyBorder="1" applyAlignment="1">
      <alignment vertical="center" wrapText="1"/>
      <protection/>
    </xf>
    <xf numFmtId="0" fontId="14" fillId="0" borderId="25" xfId="59" applyFont="1" applyBorder="1" applyAlignment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9" applyFont="1" applyBorder="1" applyAlignment="1">
      <alignment horizontal="center" vertical="center" wrapText="1"/>
      <protection/>
    </xf>
    <xf numFmtId="0" fontId="14" fillId="0" borderId="23" xfId="59" applyFont="1" applyBorder="1" applyAlignment="1">
      <alignment horizontal="center" vertical="center" wrapText="1"/>
      <protection/>
    </xf>
    <xf numFmtId="0" fontId="18" fillId="0" borderId="22" xfId="0" applyFont="1" applyBorder="1" applyAlignment="1">
      <alignment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6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4" fontId="20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7" fillId="0" borderId="26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6" fillId="0" borderId="29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Border="1" applyAlignment="1">
      <alignment vertical="center" wrapText="1"/>
    </xf>
    <xf numFmtId="164" fontId="14" fillId="0" borderId="23" xfId="0" applyNumberFormat="1" applyFont="1" applyBorder="1" applyAlignment="1">
      <alignment vertical="center" wrapText="1"/>
    </xf>
    <xf numFmtId="164" fontId="14" fillId="0" borderId="26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3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Border="1" applyAlignment="1" applyProtection="1">
      <alignment vertical="center" wrapText="1"/>
      <protection locked="0"/>
    </xf>
    <xf numFmtId="164" fontId="13" fillId="0" borderId="29" xfId="0" applyNumberFormat="1" applyFont="1" applyBorder="1" applyAlignment="1">
      <alignment vertical="center" wrapText="1"/>
    </xf>
    <xf numFmtId="164" fontId="13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Border="1" applyAlignment="1" applyProtection="1">
      <alignment vertical="center" wrapText="1"/>
      <protection locked="0"/>
    </xf>
    <xf numFmtId="164" fontId="13" fillId="0" borderId="30" xfId="0" applyNumberFormat="1" applyFont="1" applyBorder="1" applyAlignment="1">
      <alignment vertical="center" wrapText="1"/>
    </xf>
    <xf numFmtId="164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6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6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6" fillId="0" borderId="16" xfId="60" applyFont="1" applyBorder="1" applyAlignment="1">
      <alignment horizontal="left" vertical="center" indent="1"/>
      <protection/>
    </xf>
    <xf numFmtId="164" fontId="16" fillId="0" borderId="34" xfId="60" applyNumberFormat="1" applyFont="1" applyBorder="1" applyAlignment="1">
      <alignment vertical="center"/>
      <protection/>
    </xf>
    <xf numFmtId="0" fontId="16" fillId="0" borderId="17" xfId="60" applyFont="1" applyBorder="1" applyAlignment="1">
      <alignment horizontal="left" vertical="center" indent="1"/>
      <protection/>
    </xf>
    <xf numFmtId="164" fontId="16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4" fontId="16" fillId="0" borderId="31" xfId="60" applyNumberFormat="1" applyFont="1" applyBorder="1" applyAlignment="1">
      <alignment vertical="center"/>
      <protection/>
    </xf>
    <xf numFmtId="164" fontId="14" fillId="0" borderId="26" xfId="60" applyNumberFormat="1" applyFont="1" applyBorder="1" applyAlignment="1">
      <alignment vertical="center"/>
      <protection/>
    </xf>
    <xf numFmtId="0" fontId="16" fillId="0" borderId="18" xfId="60" applyFont="1" applyBorder="1" applyAlignment="1">
      <alignment horizontal="left" vertical="center" indent="1"/>
      <protection/>
    </xf>
    <xf numFmtId="0" fontId="14" fillId="0" borderId="22" xfId="60" applyFont="1" applyBorder="1" applyAlignment="1">
      <alignment horizontal="left" vertical="center" indent="1"/>
      <protection/>
    </xf>
    <xf numFmtId="164" fontId="14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19" fillId="0" borderId="35" xfId="0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  <protection locked="0"/>
    </xf>
    <xf numFmtId="164" fontId="14" fillId="33" borderId="23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0" fontId="14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4" fontId="14" fillId="0" borderId="22" xfId="0" applyNumberFormat="1" applyFont="1" applyBorder="1" applyAlignment="1">
      <alignment horizontal="left" vertical="center" wrapText="1" indent="1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3" fontId="13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4" fontId="15" fillId="0" borderId="38" xfId="59" applyNumberFormat="1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 wrapText="1" indent="1"/>
      <protection/>
    </xf>
    <xf numFmtId="0" fontId="16" fillId="0" borderId="11" xfId="59" applyFont="1" applyBorder="1" applyAlignment="1">
      <alignment horizontal="left" indent="6"/>
      <protection/>
    </xf>
    <xf numFmtId="0" fontId="16" fillId="0" borderId="11" xfId="59" applyFont="1" applyBorder="1" applyAlignment="1">
      <alignment horizontal="left" vertical="center" wrapText="1" indent="6"/>
      <protection/>
    </xf>
    <xf numFmtId="0" fontId="16" fillId="0" borderId="15" xfId="59" applyFont="1" applyBorder="1" applyAlignment="1">
      <alignment horizontal="left" vertical="center" wrapText="1" indent="6"/>
      <protection/>
    </xf>
    <xf numFmtId="0" fontId="16" fillId="0" borderId="39" xfId="59" applyFont="1" applyBorder="1" applyAlignment="1">
      <alignment horizontal="left" vertical="center" wrapText="1" indent="6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40" xfId="59" applyFont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164" fontId="7" fillId="0" borderId="23" xfId="0" applyNumberFormat="1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right" vertical="center" indent="1"/>
    </xf>
    <xf numFmtId="0" fontId="16" fillId="0" borderId="17" xfId="0" applyFont="1" applyBorder="1" applyAlignment="1">
      <alignment horizontal="right" vertical="center" indent="1"/>
    </xf>
    <xf numFmtId="0" fontId="16" fillId="0" borderId="19" xfId="0" applyFont="1" applyBorder="1" applyAlignment="1">
      <alignment horizontal="right" vertical="center" indent="1"/>
    </xf>
    <xf numFmtId="164" fontId="0" fillId="34" borderId="41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Alignment="1">
      <alignment horizontal="left" vertical="center" wrapText="1"/>
    </xf>
    <xf numFmtId="164" fontId="1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64" fontId="7" fillId="0" borderId="44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 indent="1"/>
    </xf>
    <xf numFmtId="0" fontId="20" fillId="0" borderId="2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4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164" fontId="14" fillId="0" borderId="40" xfId="59" applyNumberFormat="1" applyFont="1" applyBorder="1" applyAlignment="1">
      <alignment horizontal="right" vertical="center" wrapText="1" indent="1"/>
      <protection/>
    </xf>
    <xf numFmtId="164" fontId="16" fillId="0" borderId="48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49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44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48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44" xfId="59" applyNumberFormat="1" applyFont="1" applyBorder="1" applyAlignment="1" applyProtection="1">
      <alignment horizontal="right" vertical="center" wrapText="1" indent="1"/>
      <protection locked="0"/>
    </xf>
    <xf numFmtId="0" fontId="16" fillId="0" borderId="11" xfId="60" applyFont="1" applyBorder="1" applyAlignment="1">
      <alignment horizontal="left" vertical="center" indent="1"/>
      <protection/>
    </xf>
    <xf numFmtId="0" fontId="16" fillId="0" borderId="12" xfId="60" applyFont="1" applyBorder="1" applyAlignment="1">
      <alignment horizontal="left" vertical="center" wrapText="1" indent="1"/>
      <protection/>
    </xf>
    <xf numFmtId="0" fontId="16" fillId="0" borderId="11" xfId="60" applyFont="1" applyBorder="1" applyAlignment="1">
      <alignment horizontal="left" vertical="center" wrapText="1" indent="1"/>
      <protection/>
    </xf>
    <xf numFmtId="0" fontId="16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4" fontId="16" fillId="0" borderId="49" xfId="59" applyNumberFormat="1" applyFont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164" fontId="14" fillId="0" borderId="33" xfId="59" applyNumberFormat="1" applyFont="1" applyBorder="1" applyAlignment="1">
      <alignment horizontal="right" vertical="center" wrapText="1" indent="1"/>
      <protection/>
    </xf>
    <xf numFmtId="164" fontId="14" fillId="0" borderId="26" xfId="59" applyNumberFormat="1" applyFont="1" applyBorder="1" applyAlignment="1">
      <alignment horizontal="right" vertical="center" wrapText="1" indent="1"/>
      <protection/>
    </xf>
    <xf numFmtId="164" fontId="16" fillId="0" borderId="50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Border="1" applyAlignment="1">
      <alignment horizontal="right" vertical="center" wrapText="1" indent="1"/>
      <protection/>
    </xf>
    <xf numFmtId="164" fontId="6" fillId="0" borderId="0" xfId="59" applyNumberFormat="1" applyFont="1" applyAlignment="1">
      <alignment horizontal="right" vertical="center" wrapText="1" indent="1"/>
      <protection/>
    </xf>
    <xf numFmtId="164" fontId="16" fillId="0" borderId="32" xfId="59" applyNumberFormat="1" applyFont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>
      <alignment horizontal="right" vertical="center" wrapText="1" indent="1"/>
    </xf>
    <xf numFmtId="0" fontId="5" fillId="0" borderId="38" xfId="0" applyFont="1" applyBorder="1" applyAlignment="1">
      <alignment horizontal="right" vertical="center"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Border="1" applyAlignment="1">
      <alignment horizontal="right" vertical="center" wrapText="1" indent="1"/>
    </xf>
    <xf numFmtId="164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right" vertical="center" wrapText="1" indent="1"/>
    </xf>
    <xf numFmtId="164" fontId="1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7" fillId="0" borderId="22" xfId="0" applyNumberFormat="1" applyFont="1" applyBorder="1" applyAlignment="1">
      <alignment horizontal="centerContinuous" vertical="center" wrapText="1"/>
    </xf>
    <xf numFmtId="164" fontId="7" fillId="0" borderId="23" xfId="0" applyNumberFormat="1" applyFont="1" applyBorder="1" applyAlignment="1">
      <alignment horizontal="centerContinuous" vertical="center" wrapText="1"/>
    </xf>
    <xf numFmtId="164" fontId="7" fillId="0" borderId="26" xfId="0" applyNumberFormat="1" applyFont="1" applyBorder="1" applyAlignment="1">
      <alignment horizontal="centerContinuous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164" fontId="14" fillId="0" borderId="23" xfId="0" applyNumberFormat="1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0" fillId="0" borderId="52" xfId="0" applyNumberFormat="1" applyBorder="1" applyAlignment="1">
      <alignment horizontal="left" vertical="center" wrapText="1" indent="1"/>
    </xf>
    <xf numFmtId="164" fontId="16" fillId="0" borderId="18" xfId="0" applyNumberFormat="1" applyFont="1" applyBorder="1" applyAlignment="1">
      <alignment horizontal="lef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6" fillId="0" borderId="17" xfId="0" applyNumberFormat="1" applyFont="1" applyBorder="1" applyAlignment="1">
      <alignment horizontal="left" vertical="center" wrapText="1" indent="1"/>
    </xf>
    <xf numFmtId="164" fontId="16" fillId="0" borderId="54" xfId="0" applyNumberFormat="1" applyFont="1" applyBorder="1" applyAlignment="1">
      <alignment horizontal="left" vertical="center" wrapText="1" indent="1"/>
    </xf>
    <xf numFmtId="164" fontId="3" fillId="0" borderId="41" xfId="0" applyNumberFormat="1" applyFont="1" applyBorder="1" applyAlignment="1">
      <alignment horizontal="left" vertical="center" wrapText="1" indent="1"/>
    </xf>
    <xf numFmtId="164" fontId="0" fillId="0" borderId="55" xfId="0" applyNumberFormat="1" applyFont="1" applyBorder="1" applyAlignment="1">
      <alignment horizontal="left" vertical="center" wrapText="1" indent="1"/>
    </xf>
    <xf numFmtId="164" fontId="16" fillId="0" borderId="16" xfId="0" applyNumberFormat="1" applyFont="1" applyBorder="1" applyAlignment="1">
      <alignment horizontal="left" vertical="center" wrapText="1" indent="1"/>
    </xf>
    <xf numFmtId="164" fontId="16" fillId="0" borderId="17" xfId="0" applyNumberFormat="1" applyFont="1" applyBorder="1" applyAlignment="1">
      <alignment horizontal="left" vertical="center" wrapText="1" indent="1"/>
    </xf>
    <xf numFmtId="164" fontId="0" fillId="0" borderId="53" xfId="0" applyNumberFormat="1" applyFont="1" applyBorder="1" applyAlignment="1">
      <alignment horizontal="left" vertical="center" wrapText="1" indent="1"/>
    </xf>
    <xf numFmtId="164" fontId="21" fillId="0" borderId="11" xfId="0" applyNumberFormat="1" applyFont="1" applyBorder="1" applyAlignment="1">
      <alignment horizontal="right" vertical="center" wrapText="1" indent="1"/>
    </xf>
    <xf numFmtId="164" fontId="3" fillId="0" borderId="22" xfId="0" applyNumberFormat="1" applyFont="1" applyBorder="1" applyAlignment="1">
      <alignment horizontal="left" vertical="center" wrapText="1" indent="1"/>
    </xf>
    <xf numFmtId="164" fontId="3" fillId="0" borderId="40" xfId="0" applyNumberFormat="1" applyFont="1" applyBorder="1" applyAlignment="1">
      <alignment horizontal="right" vertical="center" wrapText="1" indent="1"/>
    </xf>
    <xf numFmtId="16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Border="1" applyAlignment="1">
      <alignment horizontal="left" vertical="center" wrapText="1" indent="1"/>
    </xf>
    <xf numFmtId="164" fontId="16" fillId="0" borderId="17" xfId="0" applyNumberFormat="1" applyFont="1" applyBorder="1" applyAlignment="1">
      <alignment horizontal="left" vertical="center" wrapText="1" indent="2"/>
    </xf>
    <xf numFmtId="164" fontId="16" fillId="0" borderId="11" xfId="0" applyNumberFormat="1" applyFont="1" applyBorder="1" applyAlignment="1">
      <alignment horizontal="left" vertical="center" wrapText="1" indent="2"/>
    </xf>
    <xf numFmtId="164" fontId="21" fillId="0" borderId="11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>
      <alignment horizontal="left" vertical="center" wrapText="1" indent="2"/>
    </xf>
    <xf numFmtId="164" fontId="16" fillId="0" borderId="19" xfId="0" applyNumberFormat="1" applyFont="1" applyBorder="1" applyAlignment="1">
      <alignment horizontal="left" vertical="center" wrapText="1" indent="2"/>
    </xf>
    <xf numFmtId="164" fontId="21" fillId="0" borderId="12" xfId="0" applyNumberFormat="1" applyFont="1" applyBorder="1" applyAlignment="1">
      <alignment horizontal="right" vertical="center" wrapText="1" indent="1"/>
    </xf>
    <xf numFmtId="164" fontId="7" fillId="0" borderId="44" xfId="0" applyNumberFormat="1" applyFont="1" applyBorder="1" applyAlignment="1">
      <alignment horizontal="right" vertical="center" wrapText="1" indent="1"/>
    </xf>
    <xf numFmtId="164" fontId="16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Border="1" applyAlignment="1">
      <alignment horizontal="right" vertical="center" wrapText="1" indent="1"/>
    </xf>
    <xf numFmtId="164" fontId="14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164" fontId="14" fillId="0" borderId="40" xfId="0" applyNumberFormat="1" applyFont="1" applyBorder="1" applyAlignment="1">
      <alignment horizontal="right" vertical="center" wrapText="1" indent="1"/>
    </xf>
    <xf numFmtId="164" fontId="14" fillId="0" borderId="26" xfId="0" applyNumberFormat="1" applyFont="1" applyBorder="1" applyAlignment="1">
      <alignment horizontal="right" vertical="center" wrapText="1" indent="1"/>
    </xf>
    <xf numFmtId="49" fontId="7" fillId="0" borderId="50" xfId="0" applyNumberFormat="1" applyFont="1" applyBorder="1" applyAlignment="1">
      <alignment horizontal="right" vertical="center"/>
    </xf>
    <xf numFmtId="49" fontId="7" fillId="0" borderId="56" xfId="0" applyNumberFormat="1" applyFont="1" applyBorder="1" applyAlignment="1">
      <alignment horizontal="right" vertical="center"/>
    </xf>
    <xf numFmtId="0" fontId="6" fillId="0" borderId="57" xfId="59" applyFont="1" applyBorder="1" applyAlignment="1">
      <alignment horizontal="center" vertical="center" wrapText="1"/>
      <protection/>
    </xf>
    <xf numFmtId="0" fontId="6" fillId="0" borderId="57" xfId="59" applyFont="1" applyBorder="1" applyAlignment="1">
      <alignment vertical="center" wrapText="1"/>
      <protection/>
    </xf>
    <xf numFmtId="164" fontId="6" fillId="0" borderId="57" xfId="59" applyNumberFormat="1" applyFont="1" applyBorder="1" applyAlignment="1">
      <alignment horizontal="right" vertical="center" wrapText="1" inden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4" fontId="0" fillId="0" borderId="55" xfId="0" applyNumberFormat="1" applyBorder="1" applyAlignment="1">
      <alignment horizontal="left" vertical="center" wrapText="1" indent="1"/>
    </xf>
    <xf numFmtId="164" fontId="16" fillId="0" borderId="16" xfId="0" applyNumberFormat="1" applyFont="1" applyBorder="1" applyAlignment="1">
      <alignment horizontal="left" vertical="center" wrapText="1" indent="1"/>
    </xf>
    <xf numFmtId="164" fontId="16" fillId="0" borderId="5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5" xfId="59" applyNumberFormat="1" applyFont="1" applyBorder="1" applyAlignment="1">
      <alignment horizontal="right" vertical="center" wrapText="1" indent="1"/>
      <protection/>
    </xf>
    <xf numFmtId="164" fontId="14" fillId="0" borderId="23" xfId="59" applyNumberFormat="1" applyFont="1" applyBorder="1" applyAlignment="1">
      <alignment horizontal="right" vertical="center" wrapText="1" indent="1"/>
      <protection/>
    </xf>
    <xf numFmtId="164" fontId="16" fillId="0" borderId="11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15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59" applyNumberFormat="1" applyFont="1" applyBorder="1" applyAlignment="1">
      <alignment horizontal="right" vertical="center" wrapText="1" indent="1"/>
      <protection/>
    </xf>
    <xf numFmtId="0" fontId="7" fillId="0" borderId="45" xfId="59" applyFont="1" applyBorder="1" applyAlignment="1">
      <alignment horizontal="center" vertical="center" wrapText="1"/>
      <protection/>
    </xf>
    <xf numFmtId="164" fontId="19" fillId="0" borderId="59" xfId="0" applyNumberFormat="1" applyFont="1" applyBorder="1" applyAlignment="1" applyProtection="1">
      <alignment horizontal="right" vertical="center" wrapText="1"/>
      <protection locked="0"/>
    </xf>
    <xf numFmtId="0" fontId="7" fillId="0" borderId="6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4" fillId="0" borderId="24" xfId="59" applyFont="1" applyBorder="1" applyAlignment="1">
      <alignment horizontal="center" vertical="center" wrapText="1"/>
      <protection/>
    </xf>
    <xf numFmtId="0" fontId="14" fillId="0" borderId="25" xfId="59" applyFont="1" applyBorder="1" applyAlignment="1">
      <alignment horizontal="center" vertical="center" wrapText="1"/>
      <protection/>
    </xf>
    <xf numFmtId="164" fontId="16" fillId="0" borderId="31" xfId="59" applyNumberFormat="1" applyFont="1" applyBorder="1" applyAlignment="1">
      <alignment horizontal="right" vertical="center" wrapText="1" indent="1"/>
      <protection/>
    </xf>
    <xf numFmtId="0" fontId="16" fillId="0" borderId="12" xfId="59" applyFont="1" applyBorder="1" applyAlignment="1">
      <alignment horizontal="left" vertical="center" wrapText="1" indent="6"/>
      <protection/>
    </xf>
    <xf numFmtId="0" fontId="19" fillId="0" borderId="12" xfId="0" applyFont="1" applyBorder="1" applyAlignment="1">
      <alignment horizontal="left" wrapText="1" indent="1"/>
    </xf>
    <xf numFmtId="0" fontId="19" fillId="0" borderId="11" xfId="0" applyFont="1" applyBorder="1" applyAlignment="1">
      <alignment horizontal="left" wrapText="1" indent="1"/>
    </xf>
    <xf numFmtId="0" fontId="19" fillId="0" borderId="15" xfId="0" applyFont="1" applyBorder="1" applyAlignment="1">
      <alignment horizontal="left" wrapText="1" indent="1"/>
    </xf>
    <xf numFmtId="0" fontId="19" fillId="0" borderId="15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64" fontId="18" fillId="0" borderId="26" xfId="0" applyNumberFormat="1" applyFont="1" applyBorder="1" applyAlignment="1" quotePrefix="1">
      <alignment horizontal="right" vertical="center" wrapText="1" indent="1"/>
    </xf>
    <xf numFmtId="164" fontId="16" fillId="0" borderId="0" xfId="0" applyNumberFormat="1" applyFont="1" applyAlignment="1" applyProtection="1">
      <alignment horizontal="left" vertical="center" wrapText="1" indent="1"/>
      <protection locked="0"/>
    </xf>
    <xf numFmtId="164" fontId="16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Border="1" applyAlignment="1">
      <alignment horizontal="center" vertical="center" wrapText="1"/>
      <protection/>
    </xf>
    <xf numFmtId="49" fontId="16" fillId="0" borderId="17" xfId="59" applyNumberFormat="1" applyFont="1" applyBorder="1" applyAlignment="1">
      <alignment horizontal="center" vertical="center" wrapText="1"/>
      <protection/>
    </xf>
    <xf numFmtId="49" fontId="16" fillId="0" borderId="19" xfId="59" applyNumberFormat="1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49" fontId="16" fillId="0" borderId="20" xfId="59" applyNumberFormat="1" applyFont="1" applyBorder="1" applyAlignment="1">
      <alignment horizontal="center" vertical="center" wrapText="1"/>
      <protection/>
    </xf>
    <xf numFmtId="49" fontId="16" fillId="0" borderId="16" xfId="59" applyNumberFormat="1" applyFont="1" applyBorder="1" applyAlignment="1">
      <alignment horizontal="center" vertical="center" wrapText="1"/>
      <protection/>
    </xf>
    <xf numFmtId="49" fontId="16" fillId="0" borderId="21" xfId="59" applyNumberFormat="1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164" fontId="14" fillId="0" borderId="40" xfId="59" applyNumberFormat="1" applyFont="1" applyBorder="1" applyAlignment="1">
      <alignment horizontal="right" vertical="center" wrapText="1" indent="1"/>
      <protection/>
    </xf>
    <xf numFmtId="0" fontId="14" fillId="0" borderId="40" xfId="59" applyFont="1" applyBorder="1" applyAlignment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16" fillId="0" borderId="12" xfId="59" applyFont="1" applyBorder="1" applyAlignment="1">
      <alignment horizontal="left" vertical="center" wrapText="1" indent="1"/>
      <protection/>
    </xf>
    <xf numFmtId="0" fontId="16" fillId="0" borderId="11" xfId="59" applyFont="1" applyBorder="1" applyAlignment="1">
      <alignment horizontal="left" vertical="center" wrapText="1" indent="1"/>
      <protection/>
    </xf>
    <xf numFmtId="164" fontId="16" fillId="0" borderId="31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12" xfId="59" applyNumberFormat="1" applyFont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164" fontId="14" fillId="0" borderId="23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40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10" xfId="60" applyFont="1" applyBorder="1" applyAlignment="1">
      <alignment horizontal="left" vertical="center" wrapText="1" indent="1"/>
      <protection/>
    </xf>
    <xf numFmtId="0" fontId="19" fillId="0" borderId="15" xfId="0" applyFont="1" applyBorder="1" applyAlignment="1">
      <alignment vertical="center" wrapText="1"/>
    </xf>
    <xf numFmtId="0" fontId="14" fillId="0" borderId="27" xfId="59" applyFont="1" applyBorder="1" applyAlignment="1">
      <alignment horizontal="left" vertical="center" wrapText="1" indent="1"/>
      <protection/>
    </xf>
    <xf numFmtId="0" fontId="14" fillId="0" borderId="28" xfId="59" applyFont="1" applyBorder="1" applyAlignment="1">
      <alignment vertical="center" wrapText="1"/>
      <protection/>
    </xf>
    <xf numFmtId="164" fontId="14" fillId="0" borderId="62" xfId="59" applyNumberFormat="1" applyFont="1" applyBorder="1" applyAlignment="1">
      <alignment horizontal="right" vertical="center" wrapText="1" indent="1"/>
      <protection/>
    </xf>
    <xf numFmtId="0" fontId="16" fillId="0" borderId="39" xfId="59" applyFont="1" applyBorder="1" applyAlignment="1">
      <alignment horizontal="left" vertical="center" wrapText="1" indent="7"/>
      <protection/>
    </xf>
    <xf numFmtId="164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Border="1" applyAlignment="1">
      <alignment horizontal="left" vertical="center" wrapText="1"/>
      <protection/>
    </xf>
    <xf numFmtId="164" fontId="21" fillId="0" borderId="10" xfId="0" applyNumberFormat="1" applyFont="1" applyBorder="1" applyAlignment="1">
      <alignment horizontal="right" vertical="center" wrapText="1" indent="1"/>
    </xf>
    <xf numFmtId="49" fontId="14" fillId="0" borderId="22" xfId="59" applyNumberFormat="1" applyFont="1" applyBorder="1" applyAlignment="1">
      <alignment horizontal="center" vertical="center" wrapText="1"/>
      <protection/>
    </xf>
    <xf numFmtId="164" fontId="14" fillId="0" borderId="63" xfId="59" applyNumberFormat="1" applyFont="1" applyBorder="1" applyAlignment="1">
      <alignment horizontal="right" vertical="center" wrapText="1" indent="1"/>
      <protection/>
    </xf>
    <xf numFmtId="164" fontId="16" fillId="0" borderId="64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65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Border="1" applyAlignment="1">
      <alignment horizontal="right" vertical="center" wrapText="1" indent="1"/>
      <protection/>
    </xf>
    <xf numFmtId="164" fontId="20" fillId="0" borderId="40" xfId="0" applyNumberFormat="1" applyFont="1" applyBorder="1" applyAlignment="1">
      <alignment horizontal="right" vertical="center" wrapText="1" indent="1"/>
    </xf>
    <xf numFmtId="164" fontId="20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Border="1" applyAlignment="1" quotePrefix="1">
      <alignment horizontal="right" vertical="center" wrapText="1" indent="1"/>
    </xf>
    <xf numFmtId="164" fontId="16" fillId="0" borderId="13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9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59" applyNumberFormat="1" applyFont="1" applyBorder="1" applyAlignment="1">
      <alignment horizontal="right" vertical="center" wrapText="1" indent="1"/>
      <protection/>
    </xf>
    <xf numFmtId="164" fontId="20" fillId="0" borderId="23" xfId="0" applyNumberFormat="1" applyFont="1" applyBorder="1" applyAlignment="1">
      <alignment horizontal="right" vertical="center" wrapText="1" indent="1"/>
    </xf>
    <xf numFmtId="164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Border="1" applyAlignment="1" quotePrefix="1">
      <alignment horizontal="right" vertical="center" wrapText="1" indent="1"/>
    </xf>
    <xf numFmtId="0" fontId="14" fillId="0" borderId="63" xfId="59" applyFont="1" applyBorder="1" applyAlignment="1">
      <alignment horizontal="center" vertical="center" wrapText="1"/>
      <protection/>
    </xf>
    <xf numFmtId="0" fontId="14" fillId="0" borderId="28" xfId="59" applyFont="1" applyBorder="1" applyAlignment="1">
      <alignment vertical="center" wrapText="1"/>
      <protection/>
    </xf>
    <xf numFmtId="164" fontId="14" fillId="0" borderId="28" xfId="59" applyNumberFormat="1" applyFont="1" applyBorder="1" applyAlignment="1">
      <alignment horizontal="right" vertical="center" wrapText="1" indent="1"/>
      <protection/>
    </xf>
    <xf numFmtId="164" fontId="14" fillId="0" borderId="56" xfId="59" applyNumberFormat="1" applyFont="1" applyBorder="1" applyAlignment="1">
      <alignment horizontal="right" vertical="center" wrapText="1" indent="1"/>
      <protection/>
    </xf>
    <xf numFmtId="0" fontId="16" fillId="0" borderId="57" xfId="59" applyFont="1" applyBorder="1" applyAlignment="1">
      <alignment horizontal="right" vertical="center" wrapText="1" indent="1"/>
      <protection/>
    </xf>
    <xf numFmtId="164" fontId="16" fillId="0" borderId="57" xfId="59" applyNumberFormat="1" applyFont="1" applyBorder="1" applyAlignment="1">
      <alignment horizontal="right" vertical="center" wrapText="1" indent="1"/>
      <protection/>
    </xf>
    <xf numFmtId="164" fontId="14" fillId="0" borderId="23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40" xfId="59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8" fillId="0" borderId="40" xfId="0" applyNumberFormat="1" applyFont="1" applyBorder="1" applyAlignment="1" applyProtection="1" quotePrefix="1">
      <alignment horizontal="right" vertical="center" wrapText="1" indent="1"/>
      <protection locked="0"/>
    </xf>
    <xf numFmtId="0" fontId="19" fillId="0" borderId="15" xfId="0" applyFont="1" applyBorder="1" applyAlignment="1">
      <alignment horizontal="left" indent="1"/>
    </xf>
    <xf numFmtId="0" fontId="19" fillId="0" borderId="15" xfId="0" applyFont="1" applyBorder="1" applyAlignment="1">
      <alignment/>
    </xf>
    <xf numFmtId="164" fontId="14" fillId="0" borderId="62" xfId="0" applyNumberFormat="1" applyFont="1" applyBorder="1" applyAlignment="1">
      <alignment horizontal="center" vertical="center" wrapText="1"/>
    </xf>
    <xf numFmtId="164" fontId="14" fillId="0" borderId="62" xfId="0" applyNumberFormat="1" applyFont="1" applyBorder="1" applyAlignment="1">
      <alignment horizontal="center" vertical="center" wrapText="1"/>
    </xf>
    <xf numFmtId="164" fontId="27" fillId="0" borderId="10" xfId="60" applyNumberFormat="1" applyFont="1" applyBorder="1" applyAlignment="1" applyProtection="1">
      <alignment vertical="center"/>
      <protection locked="0"/>
    </xf>
    <xf numFmtId="164" fontId="27" fillId="0" borderId="11" xfId="60" applyNumberFormat="1" applyFont="1" applyBorder="1" applyAlignment="1" applyProtection="1">
      <alignment vertical="center"/>
      <protection locked="0"/>
    </xf>
    <xf numFmtId="164" fontId="27" fillId="0" borderId="12" xfId="60" applyNumberFormat="1" applyFont="1" applyBorder="1" applyAlignment="1" applyProtection="1">
      <alignment vertical="center"/>
      <protection locked="0"/>
    </xf>
    <xf numFmtId="164" fontId="28" fillId="0" borderId="23" xfId="60" applyNumberFormat="1" applyFont="1" applyBorder="1" applyAlignment="1">
      <alignment vertical="center"/>
      <protection/>
    </xf>
    <xf numFmtId="164" fontId="28" fillId="0" borderId="23" xfId="60" applyNumberFormat="1" applyFont="1" applyBorder="1">
      <alignment/>
      <protection/>
    </xf>
    <xf numFmtId="3" fontId="29" fillId="0" borderId="50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Border="1" applyAlignment="1">
      <alignment horizontal="right" vertical="center" indent="1"/>
    </xf>
    <xf numFmtId="0" fontId="19" fillId="0" borderId="15" xfId="0" applyFont="1" applyBorder="1" applyAlignment="1">
      <alignment horizontal="left" vertical="center" wrapText="1"/>
    </xf>
    <xf numFmtId="164" fontId="16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4" fontId="16" fillId="0" borderId="30" xfId="59" applyNumberFormat="1" applyFont="1" applyBorder="1" applyAlignment="1" applyProtection="1">
      <alignment horizontal="right" vertical="center" wrapText="1"/>
      <protection locked="0"/>
    </xf>
    <xf numFmtId="0" fontId="19" fillId="0" borderId="10" xfId="0" applyFont="1" applyBorder="1" applyAlignment="1">
      <alignment horizontal="left" vertical="center" wrapText="1" indent="1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3" xfId="59" applyFont="1" applyBorder="1" applyAlignment="1">
      <alignment horizontal="center" vertical="center" wrapText="1"/>
      <protection/>
    </xf>
    <xf numFmtId="49" fontId="16" fillId="0" borderId="19" xfId="59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wrapText="1" indent="1"/>
    </xf>
    <xf numFmtId="49" fontId="16" fillId="0" borderId="22" xfId="59" applyNumberFormat="1" applyFont="1" applyBorder="1" applyAlignment="1">
      <alignment horizontal="left" vertical="center" wrapText="1" indent="1"/>
      <protection/>
    </xf>
    <xf numFmtId="0" fontId="19" fillId="0" borderId="23" xfId="0" applyFont="1" applyBorder="1" applyAlignment="1">
      <alignment horizontal="left" vertical="center" wrapText="1" indent="1"/>
    </xf>
    <xf numFmtId="164" fontId="16" fillId="0" borderId="26" xfId="59" applyNumberFormat="1" applyFont="1" applyBorder="1" applyAlignment="1" applyProtection="1">
      <alignment horizontal="right" vertical="center" wrapText="1" indent="1"/>
      <protection locked="0"/>
    </xf>
    <xf numFmtId="0" fontId="19" fillId="0" borderId="39" xfId="0" applyFont="1" applyBorder="1" applyAlignment="1">
      <alignment horizontal="left" vertical="center" wrapText="1" indent="1"/>
    </xf>
    <xf numFmtId="164" fontId="16" fillId="0" borderId="32" xfId="59" applyNumberFormat="1" applyFont="1" applyBorder="1" applyAlignment="1" applyProtection="1">
      <alignment horizontal="right" vertical="center" wrapText="1" indent="1"/>
      <protection locked="0"/>
    </xf>
    <xf numFmtId="0" fontId="16" fillId="0" borderId="23" xfId="59" applyFont="1" applyBorder="1" applyAlignment="1">
      <alignment horizontal="left" vertical="center" wrapText="1" indent="1"/>
      <protection/>
    </xf>
    <xf numFmtId="164" fontId="16" fillId="0" borderId="40" xfId="59" applyNumberFormat="1" applyFont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quotePrefix="1">
      <alignment horizontal="right" vertical="center" wrapText="1" indent="1"/>
    </xf>
    <xf numFmtId="0" fontId="20" fillId="0" borderId="28" xfId="0" applyFont="1" applyBorder="1" applyAlignment="1">
      <alignment horizontal="left" vertical="center" wrapText="1" indent="1"/>
    </xf>
    <xf numFmtId="0" fontId="16" fillId="0" borderId="0" xfId="59" applyFont="1">
      <alignment/>
      <protection/>
    </xf>
    <xf numFmtId="0" fontId="9" fillId="0" borderId="0" xfId="0" applyFont="1" applyAlignment="1">
      <alignment/>
    </xf>
    <xf numFmtId="0" fontId="15" fillId="0" borderId="38" xfId="0" applyFont="1" applyBorder="1" applyAlignment="1" applyProtection="1">
      <alignment horizontal="right" vertical="center"/>
      <protection locked="0"/>
    </xf>
    <xf numFmtId="0" fontId="15" fillId="0" borderId="38" xfId="0" applyFont="1" applyBorder="1" applyAlignment="1">
      <alignment horizontal="right"/>
    </xf>
    <xf numFmtId="0" fontId="15" fillId="0" borderId="38" xfId="0" applyFont="1" applyBorder="1" applyAlignment="1">
      <alignment horizontal="right" vertical="center"/>
    </xf>
    <xf numFmtId="164" fontId="15" fillId="0" borderId="0" xfId="0" applyNumberFormat="1" applyFont="1" applyAlignment="1" applyProtection="1">
      <alignment horizontal="right" vertical="center"/>
      <protection locked="0"/>
    </xf>
    <xf numFmtId="164" fontId="15" fillId="0" borderId="0" xfId="0" applyNumberFormat="1" applyFont="1" applyAlignment="1">
      <alignment horizontal="right"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top" wrapText="1"/>
    </xf>
    <xf numFmtId="0" fontId="82" fillId="35" borderId="0" xfId="0" applyFont="1" applyFill="1" applyAlignment="1">
      <alignment horizontal="center" vertical="center"/>
    </xf>
    <xf numFmtId="0" fontId="82" fillId="35" borderId="0" xfId="0" applyFont="1" applyFill="1" applyAlignment="1">
      <alignment horizontal="center" vertical="top" wrapText="1"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3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1" fillId="0" borderId="0" xfId="0" applyNumberFormat="1" applyFont="1" applyAlignment="1">
      <alignment/>
    </xf>
    <xf numFmtId="14" fontId="31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 quotePrefix="1">
      <alignment horizontal="right" vertical="center" indent="1"/>
      <protection locked="0"/>
    </xf>
    <xf numFmtId="0" fontId="7" fillId="0" borderId="61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164" fontId="7" fillId="0" borderId="4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4" fontId="83" fillId="0" borderId="0" xfId="0" applyNumberFormat="1" applyFont="1" applyAlignment="1">
      <alignment horizontal="right" vertical="center" wrapText="1" indent="1"/>
    </xf>
    <xf numFmtId="49" fontId="7" fillId="0" borderId="50" xfId="0" applyNumberFormat="1" applyFont="1" applyBorder="1" applyAlignment="1" applyProtection="1">
      <alignment horizontal="right" vertical="center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49" fontId="7" fillId="0" borderId="56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83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164" fontId="84" fillId="0" borderId="0" xfId="59" applyNumberFormat="1" applyFont="1" applyAlignment="1">
      <alignment horizontal="right" vertical="center" indent="1"/>
      <protection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wrapText="1"/>
      <protection locked="0"/>
    </xf>
    <xf numFmtId="0" fontId="2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6" fillId="0" borderId="0" xfId="60" applyFont="1" applyProtection="1">
      <alignment/>
      <protection locked="0"/>
    </xf>
    <xf numFmtId="0" fontId="26" fillId="0" borderId="0" xfId="59" applyFont="1" applyAlignment="1">
      <alignment vertical="center"/>
      <protection/>
    </xf>
    <xf numFmtId="0" fontId="71" fillId="0" borderId="0" xfId="45" applyAlignment="1" applyProtection="1">
      <alignment/>
      <protection/>
    </xf>
    <xf numFmtId="0" fontId="31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4" fontId="85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8" fillId="0" borderId="33" xfId="0" applyFont="1" applyBorder="1" applyAlignment="1">
      <alignment horizontal="center" vertical="center" wrapText="1"/>
    </xf>
    <xf numFmtId="164" fontId="85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164" fontId="15" fillId="0" borderId="38" xfId="59" applyNumberFormat="1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164" fontId="83" fillId="0" borderId="0" xfId="0" applyNumberFormat="1" applyFont="1" applyAlignment="1" applyProtection="1">
      <alignment horizontal="right" vertical="center" wrapText="1" indent="1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0" fontId="7" fillId="0" borderId="45" xfId="59" applyFont="1" applyBorder="1" applyAlignment="1" applyProtection="1">
      <alignment horizontal="center" vertical="center" wrapText="1"/>
      <protection locked="0"/>
    </xf>
    <xf numFmtId="0" fontId="7" fillId="0" borderId="40" xfId="59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right"/>
    </xf>
    <xf numFmtId="0" fontId="3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3" fontId="2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164" fontId="16" fillId="0" borderId="17" xfId="0" applyNumberFormat="1" applyFont="1" applyBorder="1" applyAlignment="1" applyProtection="1">
      <alignment vertical="center" wrapText="1"/>
      <protection locked="0"/>
    </xf>
    <xf numFmtId="164" fontId="16" fillId="0" borderId="16" xfId="0" applyNumberFormat="1" applyFont="1" applyBorder="1" applyAlignment="1" applyProtection="1">
      <alignment horizontal="left" vertical="center" wrapText="1"/>
      <protection locked="0"/>
    </xf>
    <xf numFmtId="0" fontId="16" fillId="0" borderId="54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164" fontId="14" fillId="0" borderId="0" xfId="59" applyNumberFormat="1" applyFont="1" applyAlignment="1">
      <alignment horizontal="right" vertical="center" wrapText="1" indent="1"/>
      <protection/>
    </xf>
    <xf numFmtId="0" fontId="20" fillId="0" borderId="0" xfId="0" applyFont="1" applyAlignment="1">
      <alignment horizontal="left" vertical="center" wrapText="1" indent="1"/>
    </xf>
    <xf numFmtId="164" fontId="20" fillId="0" borderId="0" xfId="0" applyNumberFormat="1" applyFont="1" applyAlignment="1" quotePrefix="1">
      <alignment horizontal="right" vertical="center" wrapText="1" indent="1"/>
    </xf>
    <xf numFmtId="0" fontId="86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Alignment="1" applyProtection="1">
      <alignment horizontal="center" vertical="center"/>
      <protection locked="0"/>
    </xf>
    <xf numFmtId="164" fontId="15" fillId="0" borderId="38" xfId="59" applyNumberFormat="1" applyFont="1" applyBorder="1" applyAlignment="1" applyProtection="1">
      <alignment horizontal="left" vertical="center"/>
      <protection locked="0"/>
    </xf>
    <xf numFmtId="164" fontId="15" fillId="0" borderId="38" xfId="59" applyNumberFormat="1" applyFont="1" applyBorder="1" applyAlignment="1">
      <alignment horizontal="left"/>
      <protection/>
    </xf>
    <xf numFmtId="0" fontId="14" fillId="0" borderId="0" xfId="59" applyFont="1" applyAlignment="1">
      <alignment horizontal="center"/>
      <protection/>
    </xf>
    <xf numFmtId="164" fontId="15" fillId="0" borderId="38" xfId="59" applyNumberFormat="1" applyFont="1" applyBorder="1" applyAlignment="1">
      <alignment horizontal="left" vertical="center"/>
      <protection/>
    </xf>
    <xf numFmtId="164" fontId="6" fillId="0" borderId="0" xfId="59" applyNumberFormat="1" applyFont="1" applyAlignment="1">
      <alignment horizontal="center" vertical="center"/>
      <protection/>
    </xf>
    <xf numFmtId="164" fontId="7" fillId="0" borderId="66" xfId="0" applyNumberFormat="1" applyFont="1" applyBorder="1" applyAlignment="1">
      <alignment horizontal="center" vertical="center" wrapText="1"/>
    </xf>
    <xf numFmtId="164" fontId="7" fillId="0" borderId="6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textRotation="180" wrapText="1"/>
    </xf>
    <xf numFmtId="164" fontId="87" fillId="0" borderId="57" xfId="0" applyNumberFormat="1" applyFont="1" applyBorder="1" applyAlignment="1">
      <alignment horizontal="center" vertical="center" wrapText="1"/>
    </xf>
    <xf numFmtId="164" fontId="7" fillId="0" borderId="70" xfId="0" applyNumberFormat="1" applyFont="1" applyBorder="1" applyAlignment="1">
      <alignment horizontal="center" vertical="center" wrapText="1"/>
    </xf>
    <xf numFmtId="164" fontId="7" fillId="0" borderId="7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0" fontId="15" fillId="0" borderId="72" xfId="60" applyFont="1" applyBorder="1" applyAlignment="1">
      <alignment horizontal="left" vertical="center" indent="1"/>
      <protection/>
    </xf>
    <xf numFmtId="0" fontId="15" fillId="0" borderId="47" xfId="60" applyFont="1" applyBorder="1" applyAlignment="1">
      <alignment horizontal="left" vertical="center" indent="1"/>
      <protection/>
    </xf>
    <xf numFmtId="0" fontId="15" fillId="0" borderId="40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57" xfId="0" applyFont="1" applyBorder="1" applyAlignment="1">
      <alignment/>
    </xf>
    <xf numFmtId="0" fontId="15" fillId="0" borderId="0" xfId="0" applyFont="1" applyAlignment="1">
      <alignment horizontal="right"/>
    </xf>
    <xf numFmtId="0" fontId="7" fillId="0" borderId="46" xfId="0" applyFont="1" applyBorder="1" applyAlignment="1">
      <alignment horizontal="left" vertical="center" indent="2"/>
    </xf>
    <xf numFmtId="0" fontId="7" fillId="0" borderId="45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500" t="s">
        <v>500</v>
      </c>
      <c r="B2" s="500"/>
      <c r="C2" s="500"/>
    </row>
    <row r="3" spans="1:3" ht="15">
      <c r="A3" s="395"/>
      <c r="B3" s="396"/>
      <c r="C3" s="395"/>
    </row>
    <row r="4" spans="1:3" ht="14.25">
      <c r="A4" s="397" t="s">
        <v>525</v>
      </c>
      <c r="B4" s="398" t="s">
        <v>524</v>
      </c>
      <c r="C4" s="397" t="s">
        <v>501</v>
      </c>
    </row>
    <row r="5" spans="1:3" ht="12.75">
      <c r="A5" s="399"/>
      <c r="B5" s="399"/>
      <c r="C5" s="399"/>
    </row>
    <row r="6" spans="1:3" ht="18.75">
      <c r="A6" s="501" t="s">
        <v>503</v>
      </c>
      <c r="B6" s="501"/>
      <c r="C6" s="501"/>
    </row>
    <row r="7" spans="1:3" ht="12.75">
      <c r="A7" s="399" t="s">
        <v>526</v>
      </c>
      <c r="B7" s="399" t="s">
        <v>527</v>
      </c>
      <c r="C7" s="458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399" t="s">
        <v>528</v>
      </c>
      <c r="B8" s="399" t="s">
        <v>529</v>
      </c>
      <c r="C8" s="458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399" t="s">
        <v>530</v>
      </c>
      <c r="B9" s="399" t="s">
        <v>531</v>
      </c>
      <c r="C9" s="458" t="str">
        <f ca="1">HYPERLINK(SUBSTITUTE(CELL("address",ÖSSZÖNK!A1),"'",""),SUBSTITUTE(MID(CELL("address",ÖSSZÖNK!A1),SEARCH("]",CELL("address",ÖSSZÖNK!A1),1)+1,LEN(CELL("address",ÖSSZÖNK!A1))-SEARCH("]",CELL("address",ÖSSZÖNK!A1),1)),"'",""))</f>
        <v>ÖSSZÖNK!$A$1</v>
      </c>
    </row>
    <row r="10" spans="1:3" ht="12.75">
      <c r="A10" s="399" t="s">
        <v>532</v>
      </c>
      <c r="B10" s="399" t="s">
        <v>534</v>
      </c>
      <c r="C10" s="458" t="str">
        <f ca="1">HYPERLINK(SUBSTITUTE(CELL("address",'KÖTELEZŐ ÖSSZ.'!A1),"'",""),SUBSTITUTE(MID(CELL("address",'KÖTELEZŐ ÖSSZ.'!A1),SEARCH("]",CELL("address",'KÖTELEZŐ ÖSSZ.'!A1),1)+1,LEN(CELL("address",'KÖTELEZŐ ÖSSZ.'!A1))-SEARCH("]",CELL("address",'KÖTELEZŐ ÖSSZ.'!A1),1)),"'",""))</f>
        <v>KÖTELEZŐ ÖSSZ.!$A$1</v>
      </c>
    </row>
    <row r="11" spans="1:3" ht="12.75">
      <c r="A11" s="399" t="s">
        <v>533</v>
      </c>
      <c r="B11" s="399" t="s">
        <v>535</v>
      </c>
      <c r="C11" s="458" t="str">
        <f ca="1">HYPERLINK(SUBSTITUTE(CELL("address",'ÖNK.VÁLL.ÖSSZ'!A1),"'",""),SUBSTITUTE(MID(CELL("address",'ÖNK.VÁLL.ÖSSZ'!A1),SEARCH("]",CELL("address",'ÖNK.VÁLL.ÖSSZ'!A1),1)+1,LEN(CELL("address",'ÖNK.VÁLL.ÖSSZ'!A1))-SEARCH("]",CELL("address",'ÖNK.VÁLL.ÖSSZ'!A1),1)),"'",""))</f>
        <v>ÖNK.VÁLL.ÖSSZ!$A$1</v>
      </c>
    </row>
    <row r="12" spans="1:3" ht="12.75">
      <c r="A12" s="399" t="s">
        <v>536</v>
      </c>
      <c r="B12" s="399" t="s">
        <v>537</v>
      </c>
      <c r="C12" s="458" t="str">
        <f ca="1">HYPERLINK(SUBSTITUTE(CELL("address",'ÁLLAMIG.ÖSSZ.'!A1),"'",""),SUBSTITUTE(MID(CELL("address",'ÁLLAMIG.ÖSSZ.'!A1),SEARCH("]",CELL("address",'ÁLLAMIG.ÖSSZ.'!A1),1)+1,LEN(CELL("address",'ÁLLAMIG.ÖSSZ.'!A1))-SEARCH("]",CELL("address",'ÁLLAMIG.ÖSSZ.'!A1),1)),"'",""))</f>
        <v>ÁLLAMIG.ÖSSZ.!$A$1</v>
      </c>
    </row>
    <row r="13" spans="1:3" ht="12.75">
      <c r="A13" s="399" t="s">
        <v>538</v>
      </c>
      <c r="B13" s="399" t="s">
        <v>539</v>
      </c>
      <c r="C13" s="458" t="str">
        <f ca="1">HYPERLINK(SUBSTITUTE(CELL("address",'MÉRLEG MŰKÖDÉSI'!A1),"'",""),SUBSTITUTE(MID(CELL("address",'MÉRLEG MŰKÖDÉSI'!A1),SEARCH("]",CELL("address",'MÉRLEG MŰKÖDÉSI'!A1),1)+1,LEN(CELL("address",'MÉRLEG MŰKÖDÉSI'!A1))-SEARCH("]",CELL("address",'MÉRLEG MŰKÖDÉSI'!A1),1)),"'",""))</f>
        <v>MÉRLEG MŰKÖDÉSI!$A$1</v>
      </c>
    </row>
    <row r="14" spans="1:3" ht="12.75">
      <c r="A14" s="399" t="s">
        <v>540</v>
      </c>
      <c r="B14" s="399" t="s">
        <v>541</v>
      </c>
      <c r="C14" s="458" t="str">
        <f ca="1">HYPERLINK(SUBSTITUTE(CELL("address",'MÉRLEG FELHALM.'!A1),"'",""),SUBSTITUTE(MID(CELL("address",'MÉRLEG FELHALM.'!A1),SEARCH("]",CELL("address",'MÉRLEG FELHALM.'!A1),1)+1,LEN(CELL("address",'MÉRLEG FELHALM.'!A1))-SEARCH("]",CELL("address",'MÉRLEG FELHALM.'!A1),1)),"'",""))</f>
        <v>MÉRLEG FELHALM.!$A$1</v>
      </c>
    </row>
    <row r="15" spans="1:3" ht="12.75">
      <c r="A15" s="399" t="s">
        <v>542</v>
      </c>
      <c r="B15" s="399" t="s">
        <v>543</v>
      </c>
      <c r="C15" s="458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399" t="s">
        <v>544</v>
      </c>
      <c r="B16" s="399" t="s">
        <v>545</v>
      </c>
      <c r="C16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7" spans="1:3" ht="12.75">
      <c r="A17" s="399" t="s">
        <v>546</v>
      </c>
      <c r="B17" s="399" t="s">
        <v>547</v>
      </c>
      <c r="C17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8" spans="1:3" ht="12.75">
      <c r="A18" s="399" t="s">
        <v>549</v>
      </c>
      <c r="B18" s="399" t="s">
        <v>548</v>
      </c>
      <c r="C18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ht="12.75">
      <c r="A19" s="399" t="s">
        <v>550</v>
      </c>
      <c r="B19" s="399" t="s">
        <v>551</v>
      </c>
      <c r="C19" s="458" t="str">
        <f ca="1">HYPERLINK(SUBSTITUTE(CELL("address",BERUHÁZÁS!A1),"'",""),SUBSTITUTE(MID(CELL("address",BERUHÁZÁS!A1),SEARCH("]",CELL("address",BERUHÁZÁS!A1),1)+1,LEN(CELL("address",BERUHÁZÁS!A1))-SEARCH("]",CELL("address",BERUHÁZÁS!A1),1)),"'",""))</f>
        <v>BERUHÁZÁS!$A$1</v>
      </c>
    </row>
    <row r="20" spans="1:3" ht="12.75">
      <c r="A20" s="399" t="s">
        <v>552</v>
      </c>
      <c r="B20" s="399" t="s">
        <v>553</v>
      </c>
      <c r="C20" s="458" t="str">
        <f ca="1">HYPERLINK(SUBSTITUTE(CELL("address",FELÚJÍTÁS!A1),"'",""),SUBSTITUTE(MID(CELL("address",FELÚJÍTÁS!A1),SEARCH("]",CELL("address",FELÚJÍTÁS!A1),1)+1,LEN(CELL("address",FELÚJÍTÁS!A1))-SEARCH("]",CELL("address",FELÚJÍTÁS!A1),1)),"'",""))</f>
        <v>FELÚJÍTÁS!$A$1</v>
      </c>
    </row>
    <row r="21" spans="1:3" ht="12.75">
      <c r="A21" s="399" t="s">
        <v>554</v>
      </c>
      <c r="B21" s="399" t="s">
        <v>555</v>
      </c>
      <c r="C21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406" t="s">
        <v>556</v>
      </c>
      <c r="B22" s="399" t="s">
        <v>557</v>
      </c>
      <c r="C22" s="458" t="str">
        <f ca="1">HYPERLINK(SUBSTITUTE(CELL("address",ÖNK!A1),"'",""),SUBSTITUTE(MID(CELL("address",ÖNK!A1),SEARCH("]",CELL("address",ÖNK!A1),1)+1,LEN(CELL("address",ÖNK!A1))-SEARCH("]",CELL("address",ÖNK!A1),1)),"'",""))</f>
        <v>ÖNK!$A$1</v>
      </c>
    </row>
    <row r="23" spans="1:3" ht="12.75">
      <c r="A23" s="407" t="s">
        <v>558</v>
      </c>
      <c r="B23" s="399" t="s">
        <v>559</v>
      </c>
      <c r="C23" s="458" t="str">
        <f ca="1">HYPERLINK(SUBSTITUTE(CELL("address",'ÖNK kötelező'!A1),"'",""),SUBSTITUTE(MID(CELL("address",'ÖNK kötelező'!A1),SEARCH("]",CELL("address",'ÖNK kötelező'!A1),1)+1,LEN(CELL("address",'ÖNK kötelező'!A1))-SEARCH("]",CELL("address",'ÖNK kötelező'!A1),1)),"'",""))</f>
        <v>ÖNK kötelező!$A$1</v>
      </c>
    </row>
    <row r="24" spans="1:3" ht="12.75">
      <c r="A24" s="399" t="s">
        <v>560</v>
      </c>
      <c r="B24" s="399" t="s">
        <v>561</v>
      </c>
      <c r="C24" s="458" t="str">
        <f ca="1">HYPERLINK(SUBSTITUTE(CELL("address",'ÖNK önként váll.'!A1),"'",""),SUBSTITUTE(MID(CELL("address",'ÖNK önként váll.'!A1),SEARCH("]",CELL("address",'ÖNK önként váll.'!A1),1)+1,LEN(CELL("address",'ÖNK önként váll.'!A1))-SEARCH("]",CELL("address",'ÖNK önként váll.'!A1),1)),"'",""))</f>
        <v>ÖNK önként váll.!$A$1</v>
      </c>
    </row>
    <row r="25" spans="1:3" ht="12.75">
      <c r="A25" s="399" t="s">
        <v>562</v>
      </c>
      <c r="B25" s="399" t="s">
        <v>563</v>
      </c>
      <c r="C25" s="458" t="str">
        <f ca="1">HYPERLINK(SUBSTITUTE(CELL("address",'ÖNK államig.'!A1),"'",""),SUBSTITUTE(MID(CELL("address",'ÖNK államig.'!A1),SEARCH("]",CELL("address",'ÖNK államig.'!A1),1)+1,LEN(CELL("address",'ÖNK államig.'!A1))-SEARCH("]",CELL("address",'ÖNK államig.'!A1),1)),"'",""))</f>
        <v>ÖNK államig.!$A$1</v>
      </c>
    </row>
    <row r="26" spans="1:3" ht="12.75">
      <c r="A26" s="399" t="s">
        <v>564</v>
      </c>
      <c r="B26" s="399" t="s">
        <v>565</v>
      </c>
      <c r="C26" s="458" t="str">
        <f ca="1">HYPERLINK(SUBSTITUTE(CELL("address",PH!A1),"'",""),SUBSTITUTE(MID(CELL("address",PH!A1),SEARCH("]",CELL("address",PH!A1),1)+1,LEN(CELL("address",PH!A1))-SEARCH("]",CELL("address",PH!A1),1)),"'",""))</f>
        <v>PH!$A$1</v>
      </c>
    </row>
    <row r="27" spans="1:3" ht="12.75">
      <c r="A27" s="399" t="s">
        <v>566</v>
      </c>
      <c r="B27" s="399" t="str">
        <f>CONCATENATE(ALAPADATOK!B13)</f>
        <v>Karácsond Általános Művelődési Központ</v>
      </c>
      <c r="C27" s="458" t="str">
        <f ca="1">HYPERLINK(SUBSTITUTE(CELL("address",ÁMK!A1),"'",""),SUBSTITUTE(MID(CELL("address",ÁMK!A1),SEARCH("]",CELL("address",ÁMK!A1),1)+1,LEN(CELL("address",ÁMK!A1))-SEARCH("]",CELL("address",ÁMK!A1),1)),"'",""))</f>
        <v>ÁMK!$A$1</v>
      </c>
    </row>
    <row r="28" spans="1:3" ht="12.75">
      <c r="A28" s="399" t="s">
        <v>567</v>
      </c>
      <c r="B28" s="399" t="str">
        <f>CONCATENATE(ALAPADATOK!B15)</f>
        <v>2 kvi név</v>
      </c>
      <c r="C28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99" t="s">
        <v>574</v>
      </c>
      <c r="B29" s="399" t="str">
        <f>CONCATENATE(ALAPADATOK!B17)</f>
        <v>3 kvi név  </v>
      </c>
      <c r="C29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99" t="s">
        <v>575</v>
      </c>
      <c r="B30" s="399" t="str">
        <f>CONCATENATE(ALAPADATOK!B19)</f>
        <v>4 kvi név</v>
      </c>
      <c r="C30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99" t="s">
        <v>576</v>
      </c>
      <c r="B31" s="399" t="str">
        <f>CONCATENATE(ALAPADATOK!B21)</f>
        <v>5 kvi név</v>
      </c>
      <c r="C31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99" t="s">
        <v>577</v>
      </c>
      <c r="B32" s="399" t="str">
        <f>CONCATENATE(ALAPADATOK!B23)</f>
        <v>6 kvi név</v>
      </c>
      <c r="C32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99" t="s">
        <v>578</v>
      </c>
      <c r="B33" s="399" t="str">
        <f>CONCATENATE(ALAPADATOK!B25)</f>
        <v>7 kvi név</v>
      </c>
      <c r="C33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399" t="s">
        <v>579</v>
      </c>
      <c r="B34" s="399" t="str">
        <f>CONCATENATE(ALAPADATOK!B27)</f>
        <v>8 kvi név</v>
      </c>
      <c r="C34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399" t="s">
        <v>580</v>
      </c>
      <c r="B35" s="399" t="str">
        <f>CONCATENATE(ALAPADATOK!B29)</f>
        <v>9 kvi név</v>
      </c>
      <c r="C35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399" t="s">
        <v>581</v>
      </c>
      <c r="B36" s="399" t="str">
        <f>CONCATENATE(ALAPADATOK!B31)</f>
        <v>10 kvi név</v>
      </c>
      <c r="C36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399" t="s">
        <v>582</v>
      </c>
      <c r="B37" s="399" t="s">
        <v>590</v>
      </c>
      <c r="C37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399" t="s">
        <v>583</v>
      </c>
      <c r="B38" s="399" t="s">
        <v>521</v>
      </c>
      <c r="C38" s="458" t="str">
        <f ca="1">HYPERLINK(SUBSTITUTE(CELL("address",'2017.2018.2019.'!A1),"'",""),SUBSTITUTE(MID(CELL("address",'2017.2018.2019.'!A1),SEARCH("]",CELL("address",'2017.2018.2019.'!A1),1)+1,LEN(CELL("address",'2017.2018.2019.'!A1))-SEARCH("]",CELL("address",'2017.2018.2019.'!A1),1)),"'",""))</f>
        <v>2017.2018.2019.!$A$1</v>
      </c>
    </row>
    <row r="39" spans="1:3" ht="25.5">
      <c r="A39" s="399" t="s">
        <v>584</v>
      </c>
      <c r="B39" s="459" t="s">
        <v>3</v>
      </c>
      <c r="C39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399" t="s">
        <v>585</v>
      </c>
      <c r="B40" s="399" t="s">
        <v>591</v>
      </c>
      <c r="C40" s="458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399" t="s">
        <v>586</v>
      </c>
      <c r="B41" s="399" t="s">
        <v>592</v>
      </c>
      <c r="C41" s="458" t="str">
        <f ca="1">HYPERLINK(SUBSTITUTE(CELL("address",'Előirányzat felh.terv.'!A1),"'",""),SUBSTITUTE(MID(CELL("address",'Előirányzat felh.terv.'!A1),SEARCH("]",CELL("address",'Előirányzat felh.terv.'!A1),1)+1,LEN(CELL("address",'Előirányzat felh.terv.'!A1))-SEARCH("]",CELL("address",'Előirányzat felh.terv.'!A1),1)),"'",""))</f>
        <v>Előirányzat felh.terv.!$A$1</v>
      </c>
    </row>
    <row r="42" spans="1:3" ht="12.75">
      <c r="A42" s="399" t="s">
        <v>587</v>
      </c>
      <c r="B42" s="399" t="s">
        <v>593</v>
      </c>
      <c r="C42" s="458" t="str">
        <f ca="1">HYPERLINK(SUBSTITUTE(CELL("address",Bevétel!A1),"'",""),SUBSTITUTE(MID(CELL("address",Bevétel!A1),SEARCH("]",CELL("address",Bevétel!A1),1)+1,LEN(CELL("address",Bevétel!A1))-SEARCH("]",CELL("address",Bevétel!A1),1)),"'",""))</f>
        <v>Bevétel!$A$1</v>
      </c>
    </row>
    <row r="43" spans="1:3" ht="12.75">
      <c r="A43" s="399" t="s">
        <v>588</v>
      </c>
      <c r="B43" s="399" t="s">
        <v>594</v>
      </c>
      <c r="C43" s="458" t="str">
        <f ca="1">HYPERLINK(SUBSTITUTE(CELL("address",Támogatások!A1),"'",""),SUBSTITUTE(MID(CELL("address",Támogatások!A1),SEARCH("]",CELL("address",Támogatások!A1),1)+1,LEN(CELL("address",Támogatások!A1))-SEARCH("]",CELL("address",Támogatások!A1),1)),"'",""))</f>
        <v>Támogatások!$A$1</v>
      </c>
    </row>
    <row r="44" spans="1:3" ht="12.75">
      <c r="A44" s="399" t="s">
        <v>589</v>
      </c>
      <c r="B44" s="399" t="s">
        <v>595</v>
      </c>
      <c r="C44" s="458" t="str">
        <f ca="1">HYPERLINK(SUBSTITUTE(CELL("address",'3 év tervezett'!A1),"'",""),SUBSTITUTE(MID(CELL("address",'3 év tervezett'!A1),SEARCH("]",CELL("address",'3 év tervezett'!A1),1)+1,LEN(CELL("address",'3 év tervezett'!A1))-SEARCH("]",CELL("address",'3 év tervezett'!A1),1)),"'",""))</f>
        <v>3 év tervezett!$A$1</v>
      </c>
    </row>
    <row r="45" spans="1:3" ht="12.75">
      <c r="A45" s="399"/>
      <c r="B45" s="399"/>
      <c r="C45" s="458"/>
    </row>
    <row r="46" spans="1:3" ht="18.75">
      <c r="A46" s="501"/>
      <c r="B46" s="501"/>
      <c r="C46" s="501"/>
    </row>
    <row r="47" spans="1:3" ht="12.75">
      <c r="A47" s="399"/>
      <c r="B47" s="399"/>
      <c r="C47" s="399"/>
    </row>
    <row r="48" spans="1:3" ht="12.75">
      <c r="A48" s="399"/>
      <c r="B48" s="399"/>
      <c r="C48" s="399"/>
    </row>
    <row r="49" spans="1:3" ht="12.75">
      <c r="A49" s="399"/>
      <c r="B49" s="399"/>
      <c r="C49" s="399"/>
    </row>
    <row r="50" spans="1:3" ht="12.75">
      <c r="A50" s="399"/>
      <c r="B50" s="399"/>
      <c r="C50" s="399"/>
    </row>
    <row r="51" spans="1:3" ht="12.75">
      <c r="A51" s="399"/>
      <c r="B51" s="399"/>
      <c r="C51" s="399"/>
    </row>
    <row r="52" spans="1:3" ht="12.75">
      <c r="A52" s="399"/>
      <c r="B52" s="399"/>
      <c r="C52" s="399"/>
    </row>
    <row r="53" spans="1:3" ht="12.75">
      <c r="A53" s="399"/>
      <c r="B53" s="399"/>
      <c r="C53" s="399"/>
    </row>
    <row r="54" spans="1:3" ht="12.75">
      <c r="A54" s="399"/>
      <c r="B54" s="399"/>
      <c r="C54" s="399"/>
    </row>
    <row r="55" spans="1:3" ht="12.75">
      <c r="A55" s="399"/>
      <c r="B55" s="399"/>
      <c r="C55" s="399"/>
    </row>
    <row r="56" spans="1:3" ht="12.75">
      <c r="A56" s="399"/>
      <c r="B56" s="399"/>
      <c r="C56" s="399"/>
    </row>
    <row r="57" spans="1:3" ht="12.75">
      <c r="A57" s="399"/>
      <c r="B57" s="399"/>
      <c r="C57" s="399"/>
    </row>
    <row r="58" spans="1:3" ht="12.75">
      <c r="A58" s="399"/>
      <c r="B58" s="399"/>
      <c r="C58" s="399"/>
    </row>
    <row r="59" spans="1:3" ht="12.75">
      <c r="A59" s="399"/>
      <c r="B59" s="399"/>
      <c r="C59" s="399"/>
    </row>
    <row r="60" spans="1:3" ht="12.75">
      <c r="A60" s="399"/>
      <c r="B60" s="399"/>
      <c r="C60" s="399"/>
    </row>
    <row r="61" spans="1:3" ht="33.75" customHeight="1">
      <c r="A61" s="502"/>
      <c r="B61" s="503"/>
      <c r="C61" s="503"/>
    </row>
    <row r="62" spans="1:3" ht="12.75">
      <c r="A62" s="399"/>
      <c r="B62" s="399"/>
      <c r="C62" s="399"/>
    </row>
    <row r="63" spans="1:3" ht="12.75">
      <c r="A63" s="399"/>
      <c r="B63" s="399"/>
      <c r="C63" s="399"/>
    </row>
    <row r="64" spans="1:3" ht="12.75">
      <c r="A64" s="399"/>
      <c r="B64" s="399"/>
      <c r="C64" s="399"/>
    </row>
    <row r="65" spans="1:3" ht="12.75">
      <c r="A65" s="399"/>
      <c r="B65" s="399"/>
      <c r="C65" s="399"/>
    </row>
    <row r="66" spans="1:3" ht="12.75">
      <c r="A66" s="399"/>
      <c r="B66" s="399"/>
      <c r="C66" s="399"/>
    </row>
    <row r="67" spans="1:3" ht="12.75">
      <c r="A67" s="399"/>
      <c r="B67" s="399"/>
      <c r="C67" s="399"/>
    </row>
    <row r="68" spans="1:3" ht="12.75">
      <c r="A68" s="399"/>
      <c r="B68" s="399"/>
      <c r="C68" s="399"/>
    </row>
    <row r="69" spans="1:3" ht="12.75">
      <c r="A69" s="399"/>
      <c r="B69" s="399"/>
      <c r="C69" s="399"/>
    </row>
    <row r="70" spans="1:3" ht="12.75">
      <c r="A70" s="399"/>
      <c r="B70" s="399"/>
      <c r="C70" s="399"/>
    </row>
    <row r="71" spans="1:3" ht="12.75">
      <c r="A71" s="399"/>
      <c r="B71" s="399"/>
      <c r="C71" s="399"/>
    </row>
    <row r="72" spans="1:3" ht="12.75">
      <c r="A72" s="399"/>
      <c r="B72" s="399"/>
      <c r="C72" s="399"/>
    </row>
    <row r="73" spans="1:3" ht="12.75">
      <c r="A73" s="399"/>
      <c r="B73" s="399"/>
      <c r="C73" s="399"/>
    </row>
    <row r="74" spans="1:3" ht="12.75">
      <c r="A74" s="399"/>
      <c r="B74" s="399"/>
      <c r="C74" s="399"/>
    </row>
    <row r="75" spans="1:3" ht="12.75">
      <c r="A75" s="399"/>
      <c r="B75" s="399"/>
      <c r="C75" s="399"/>
    </row>
    <row r="76" spans="1:3" ht="12.75">
      <c r="A76" s="399"/>
      <c r="B76" s="399"/>
      <c r="C76" s="399"/>
    </row>
    <row r="77" spans="1:3" ht="12.75">
      <c r="A77" s="399"/>
      <c r="B77" s="399"/>
      <c r="C77" s="399"/>
    </row>
    <row r="78" spans="1:3" ht="12.75">
      <c r="A78" s="399"/>
      <c r="B78" s="399"/>
      <c r="C78" s="399"/>
    </row>
    <row r="79" spans="1:3" ht="12.75">
      <c r="A79" s="399"/>
      <c r="B79" s="399"/>
      <c r="C79" s="399"/>
    </row>
    <row r="81" spans="1:3" ht="18.75">
      <c r="A81" s="501"/>
      <c r="B81" s="501"/>
      <c r="C81" s="501"/>
    </row>
    <row r="103" spans="1:3" ht="18.75">
      <c r="A103" s="501"/>
      <c r="B103" s="501"/>
      <c r="C103" s="501"/>
    </row>
  </sheetData>
  <sheetProtection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G25" sqref="G25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03" t="s">
        <v>117</v>
      </c>
      <c r="E1" s="106" t="s">
        <v>121</v>
      </c>
    </row>
    <row r="3" spans="1:5" ht="12.75">
      <c r="A3" s="104"/>
      <c r="B3" s="107"/>
      <c r="C3" s="104"/>
      <c r="D3" s="105"/>
      <c r="E3" s="107"/>
    </row>
    <row r="4" spans="1:5" ht="15.75">
      <c r="A4" s="67" t="str">
        <f>+KV_ÖSSZEFÜGGÉSEK!A5</f>
        <v>2019. évi előirányzat BEVÉTELEK</v>
      </c>
      <c r="B4" s="108"/>
      <c r="C4" s="115"/>
      <c r="D4" s="105"/>
      <c r="E4" s="107"/>
    </row>
    <row r="5" spans="1:5" ht="12.75">
      <c r="A5" s="104"/>
      <c r="B5" s="107"/>
      <c r="C5" s="104"/>
      <c r="D5" s="105"/>
      <c r="E5" s="107"/>
    </row>
    <row r="6" spans="1:5" ht="12.75">
      <c r="A6" s="104" t="s">
        <v>461</v>
      </c>
      <c r="B6" s="107">
        <f>+ÖSSZÖNK!C67</f>
        <v>405221174</v>
      </c>
      <c r="C6" s="104" t="s">
        <v>412</v>
      </c>
      <c r="D6" s="105">
        <f>+'MÉRLEG MŰKÖDÉSI'!C18+'MÉRLEG FELHALM.'!C17</f>
        <v>405221174</v>
      </c>
      <c r="E6" s="107">
        <f aca="true" t="shared" si="0" ref="E6:E15">+B6-D6</f>
        <v>0</v>
      </c>
    </row>
    <row r="7" spans="1:5" ht="12.75">
      <c r="A7" s="104" t="s">
        <v>462</v>
      </c>
      <c r="B7" s="107">
        <f>+ÖSSZÖNK!C91</f>
        <v>461973694</v>
      </c>
      <c r="C7" s="104" t="s">
        <v>413</v>
      </c>
      <c r="D7" s="105">
        <f>+'MÉRLEG MŰKÖDÉSI'!C29+'MÉRLEG FELHALM.'!C30</f>
        <v>918912717</v>
      </c>
      <c r="E7" s="107">
        <f t="shared" si="0"/>
        <v>-456939023</v>
      </c>
    </row>
    <row r="8" spans="1:5" ht="12.75">
      <c r="A8" s="104" t="s">
        <v>463</v>
      </c>
      <c r="B8" s="107">
        <f>+ÖSSZÖNK!C92</f>
        <v>867194868</v>
      </c>
      <c r="C8" s="104" t="s">
        <v>414</v>
      </c>
      <c r="D8" s="105">
        <f>+'MÉRLEG MŰKÖDÉSI'!C30+'MÉRLEG FELHALM.'!C31</f>
        <v>1324133891</v>
      </c>
      <c r="E8" s="107">
        <f t="shared" si="0"/>
        <v>-456939023</v>
      </c>
    </row>
    <row r="9" spans="1:5" ht="12.75">
      <c r="A9" s="104"/>
      <c r="B9" s="107"/>
      <c r="C9" s="104"/>
      <c r="D9" s="105"/>
      <c r="E9" s="107"/>
    </row>
    <row r="10" spans="1:5" ht="12.75">
      <c r="A10" s="104"/>
      <c r="B10" s="107"/>
      <c r="C10" s="104"/>
      <c r="D10" s="105"/>
      <c r="E10" s="107"/>
    </row>
    <row r="11" spans="1:5" ht="15.75">
      <c r="A11" s="67" t="str">
        <f>+KV_ÖSSZEFÜGGÉSEK!A12</f>
        <v>2019. évi előirányzat KIADÁSOK</v>
      </c>
      <c r="B11" s="108"/>
      <c r="C11" s="115"/>
      <c r="D11" s="105"/>
      <c r="E11" s="107"/>
    </row>
    <row r="12" spans="1:5" ht="12.75">
      <c r="A12" s="104"/>
      <c r="B12" s="107"/>
      <c r="C12" s="104"/>
      <c r="D12" s="105"/>
      <c r="E12" s="107"/>
    </row>
    <row r="13" spans="1:5" ht="12.75">
      <c r="A13" s="104" t="s">
        <v>464</v>
      </c>
      <c r="B13" s="107">
        <f>+ÖSSZÖNK!C133</f>
        <v>862160197</v>
      </c>
      <c r="C13" s="104" t="s">
        <v>415</v>
      </c>
      <c r="D13" s="105">
        <f>+'MÉRLEG MŰKÖDÉSI'!E18+'MÉRLEG FELHALM.'!E17</f>
        <v>897966084</v>
      </c>
      <c r="E13" s="107">
        <f t="shared" si="0"/>
        <v>-35805887</v>
      </c>
    </row>
    <row r="14" spans="1:5" ht="12.75">
      <c r="A14" s="104" t="s">
        <v>465</v>
      </c>
      <c r="B14" s="107">
        <f>+ÖSSZÖNK!C158</f>
        <v>5034671</v>
      </c>
      <c r="C14" s="104" t="s">
        <v>416</v>
      </c>
      <c r="D14" s="105">
        <f>+'MÉRLEG MŰKÖDÉSI'!E29+'MÉRLEG FELHALM.'!E30</f>
        <v>0</v>
      </c>
      <c r="E14" s="107">
        <f t="shared" si="0"/>
        <v>5034671</v>
      </c>
    </row>
    <row r="15" spans="1:5" ht="12.75">
      <c r="A15" s="104" t="s">
        <v>466</v>
      </c>
      <c r="B15" s="107">
        <f>+ÖSSZÖNK!C159</f>
        <v>867194868</v>
      </c>
      <c r="C15" s="104" t="s">
        <v>417</v>
      </c>
      <c r="D15" s="105">
        <f>+'MÉRLEG MŰKÖDÉSI'!E30+'MÉRLEG FELHALM.'!E31</f>
        <v>897966084</v>
      </c>
      <c r="E15" s="107">
        <f t="shared" si="0"/>
        <v>-30771216</v>
      </c>
    </row>
    <row r="16" spans="1:5" ht="12.75">
      <c r="A16" s="104"/>
      <c r="B16" s="104"/>
      <c r="C16" s="104"/>
      <c r="D16" s="105"/>
      <c r="E16" s="105"/>
    </row>
    <row r="17" spans="1:5" ht="12.75">
      <c r="A17" s="104"/>
      <c r="B17" s="104"/>
      <c r="C17" s="104"/>
      <c r="D17" s="104"/>
      <c r="E17" s="104"/>
    </row>
    <row r="18" spans="1:5" ht="12.75">
      <c r="A18" s="104"/>
      <c r="B18" s="104"/>
      <c r="C18" s="104"/>
      <c r="D18" s="104"/>
      <c r="E18" s="104"/>
    </row>
    <row r="19" spans="1:5" ht="12.75">
      <c r="A19" s="104"/>
      <c r="B19" s="104"/>
      <c r="C19" s="104"/>
      <c r="D19" s="104"/>
      <c r="E19" s="10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0"/>
  <sheetViews>
    <sheetView zoomScale="120" zoomScaleNormal="120" workbookViewId="0" topLeftCell="A1">
      <selection activeCell="B2" sqref="B2:F2"/>
    </sheetView>
  </sheetViews>
  <sheetFormatPr defaultColWidth="9.00390625" defaultRowHeight="12.75"/>
  <cols>
    <col min="1" max="1" width="47.1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20.625" style="39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12.75">
      <c r="A1" s="448"/>
      <c r="B1" s="437"/>
      <c r="C1" s="437"/>
      <c r="D1" s="437"/>
      <c r="E1" s="437"/>
      <c r="F1" s="437"/>
    </row>
    <row r="2" spans="1:6" ht="18" customHeight="1">
      <c r="A2" s="448"/>
      <c r="B2" s="525" t="s">
        <v>673</v>
      </c>
      <c r="C2" s="526"/>
      <c r="D2" s="526"/>
      <c r="E2" s="526"/>
      <c r="F2" s="526"/>
    </row>
    <row r="3" spans="1:6" ht="12.75">
      <c r="A3" s="448"/>
      <c r="B3" s="437"/>
      <c r="C3" s="437"/>
      <c r="D3" s="437"/>
      <c r="E3" s="437"/>
      <c r="F3" s="437"/>
    </row>
    <row r="4" spans="1:6" ht="25.5" customHeight="1">
      <c r="A4" s="524" t="s">
        <v>0</v>
      </c>
      <c r="B4" s="524"/>
      <c r="C4" s="524"/>
      <c r="D4" s="524"/>
      <c r="E4" s="524"/>
      <c r="F4" s="524"/>
    </row>
    <row r="5" spans="1:6" ht="22.5" customHeight="1" thickBot="1">
      <c r="A5" s="448"/>
      <c r="B5" s="437"/>
      <c r="C5" s="437"/>
      <c r="D5" s="437"/>
      <c r="E5" s="437"/>
      <c r="F5" s="449"/>
    </row>
    <row r="6" spans="1:6" s="41" customFormat="1" ht="44.25" customHeight="1" thickBot="1">
      <c r="A6" s="450" t="s">
        <v>57</v>
      </c>
      <c r="B6" s="451" t="s">
        <v>58</v>
      </c>
      <c r="C6" s="451" t="s">
        <v>59</v>
      </c>
      <c r="D6" s="451" t="str">
        <f>+CONCATENATE("Felhasználás   ",LEFT(KV_ÖSSZEFÜGGÉSEK!A5,4)-1,". XII. 31-ig")</f>
        <v>Felhasználás   2018. XII. 31-ig</v>
      </c>
      <c r="E6" s="451" t="str">
        <f>+ÖSSZÖNK!C8</f>
        <v>2019. évi előirányzat</v>
      </c>
      <c r="F6" s="452" t="str">
        <f>+CONCATENATE(LEFT(KV_ÖSSZEFÜGGÉSEK!A5,4),". utáni szükséglet")</f>
        <v>2019. utáni szükséglet</v>
      </c>
    </row>
    <row r="7" spans="1:6" ht="12" customHeight="1" thickBot="1">
      <c r="A7" s="47" t="s">
        <v>418</v>
      </c>
      <c r="B7" s="48" t="s">
        <v>419</v>
      </c>
      <c r="C7" s="48" t="s">
        <v>420</v>
      </c>
      <c r="D7" s="48" t="s">
        <v>422</v>
      </c>
      <c r="E7" s="48" t="s">
        <v>421</v>
      </c>
      <c r="F7" s="355" t="s">
        <v>479</v>
      </c>
    </row>
    <row r="8" spans="1:6" ht="25.5" customHeight="1">
      <c r="A8" s="315" t="s">
        <v>653</v>
      </c>
      <c r="B8" s="25">
        <v>7941964</v>
      </c>
      <c r="C8" s="316" t="s">
        <v>607</v>
      </c>
      <c r="D8" s="25"/>
      <c r="E8" s="25">
        <v>7941964</v>
      </c>
      <c r="F8" s="49">
        <f aca="true" t="shared" si="0" ref="F8:F19">B8-D8-E8</f>
        <v>0</v>
      </c>
    </row>
    <row r="9" spans="1:6" ht="23.25" customHeight="1">
      <c r="A9" s="492" t="s">
        <v>605</v>
      </c>
      <c r="B9" s="25">
        <v>5000000</v>
      </c>
      <c r="C9" s="316" t="s">
        <v>613</v>
      </c>
      <c r="D9" s="25"/>
      <c r="E9" s="25">
        <v>5000000</v>
      </c>
      <c r="F9" s="49">
        <f t="shared" si="0"/>
        <v>0</v>
      </c>
    </row>
    <row r="10" spans="1:6" ht="21.75" customHeight="1">
      <c r="A10" s="315" t="s">
        <v>654</v>
      </c>
      <c r="B10" s="25">
        <v>7148926</v>
      </c>
      <c r="C10" s="316" t="s">
        <v>613</v>
      </c>
      <c r="D10" s="25"/>
      <c r="E10" s="25">
        <v>7148926</v>
      </c>
      <c r="F10" s="49">
        <f t="shared" si="0"/>
        <v>0</v>
      </c>
    </row>
    <row r="11" spans="1:6" ht="44.25" customHeight="1">
      <c r="A11" s="494" t="s">
        <v>655</v>
      </c>
      <c r="B11" s="25">
        <v>3880000</v>
      </c>
      <c r="C11" s="316" t="s">
        <v>613</v>
      </c>
      <c r="D11" s="25"/>
      <c r="E11" s="25">
        <v>3880000</v>
      </c>
      <c r="F11" s="49">
        <f t="shared" si="0"/>
        <v>0</v>
      </c>
    </row>
    <row r="12" spans="1:6" ht="15.75" customHeight="1">
      <c r="A12" s="315" t="s">
        <v>656</v>
      </c>
      <c r="B12" s="25">
        <v>822000</v>
      </c>
      <c r="C12" s="316" t="s">
        <v>613</v>
      </c>
      <c r="D12" s="25"/>
      <c r="E12" s="25">
        <v>822000</v>
      </c>
      <c r="F12" s="49">
        <f t="shared" si="0"/>
        <v>0</v>
      </c>
    </row>
    <row r="13" spans="1:6" ht="15.75" customHeight="1">
      <c r="A13" s="493" t="s">
        <v>606</v>
      </c>
      <c r="B13" s="25">
        <v>5000000</v>
      </c>
      <c r="C13" s="316" t="s">
        <v>613</v>
      </c>
      <c r="D13" s="25"/>
      <c r="E13" s="25">
        <v>5000000</v>
      </c>
      <c r="F13" s="49">
        <f t="shared" si="0"/>
        <v>0</v>
      </c>
    </row>
    <row r="14" spans="1:6" ht="15.75" customHeight="1">
      <c r="A14" s="315"/>
      <c r="B14" s="25"/>
      <c r="C14" s="316"/>
      <c r="D14" s="25"/>
      <c r="E14" s="25"/>
      <c r="F14" s="49">
        <f t="shared" si="0"/>
        <v>0</v>
      </c>
    </row>
    <row r="15" spans="1:6" ht="15.75" customHeight="1">
      <c r="A15" s="315"/>
      <c r="B15" s="25"/>
      <c r="C15" s="316"/>
      <c r="D15" s="25"/>
      <c r="E15" s="25"/>
      <c r="F15" s="49">
        <f t="shared" si="0"/>
        <v>0</v>
      </c>
    </row>
    <row r="16" spans="1:6" ht="15.75" customHeight="1">
      <c r="A16" s="315"/>
      <c r="B16" s="25"/>
      <c r="C16" s="316"/>
      <c r="D16" s="25"/>
      <c r="E16" s="25"/>
      <c r="F16" s="49">
        <f t="shared" si="0"/>
        <v>0</v>
      </c>
    </row>
    <row r="17" spans="1:6" ht="15.75" customHeight="1">
      <c r="A17" s="315"/>
      <c r="B17" s="25"/>
      <c r="C17" s="316"/>
      <c r="D17" s="25"/>
      <c r="E17" s="25"/>
      <c r="F17" s="49">
        <f t="shared" si="0"/>
        <v>0</v>
      </c>
    </row>
    <row r="18" spans="1:6" ht="15.75" customHeight="1">
      <c r="A18" s="315"/>
      <c r="B18" s="25"/>
      <c r="C18" s="316"/>
      <c r="D18" s="25"/>
      <c r="E18" s="25"/>
      <c r="F18" s="49">
        <f t="shared" si="0"/>
        <v>0</v>
      </c>
    </row>
    <row r="19" spans="1:6" ht="15.75" customHeight="1" thickBot="1">
      <c r="A19" s="50"/>
      <c r="B19" s="26"/>
      <c r="C19" s="317"/>
      <c r="D19" s="26"/>
      <c r="E19" s="26"/>
      <c r="F19" s="51">
        <f t="shared" si="0"/>
        <v>0</v>
      </c>
    </row>
    <row r="20" spans="1:6" s="54" customFormat="1" ht="18" customHeight="1" thickBot="1">
      <c r="A20" s="123" t="s">
        <v>56</v>
      </c>
      <c r="B20" s="52">
        <f>SUM(B8:B19)</f>
        <v>29792890</v>
      </c>
      <c r="C20" s="96"/>
      <c r="D20" s="52">
        <f>SUM(D8:D19)</f>
        <v>0</v>
      </c>
      <c r="E20" s="52">
        <f>SUM(E8:E19)</f>
        <v>29792890</v>
      </c>
      <c r="F20" s="53">
        <f>SUM(F8:F19)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zoomScale="120" zoomScaleNormal="120" workbookViewId="0" topLeftCell="A1">
      <selection activeCell="B2" sqref="B2:F2"/>
    </sheetView>
  </sheetViews>
  <sheetFormatPr defaultColWidth="9.00390625" defaultRowHeight="12.75"/>
  <cols>
    <col min="1" max="1" width="60.6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875" style="39" customWidth="1"/>
    <col min="7" max="8" width="12.875" style="39" customWidth="1"/>
    <col min="9" max="9" width="13.875" style="39" customWidth="1"/>
    <col min="10" max="16384" width="9.375" style="39" customWidth="1"/>
  </cols>
  <sheetData>
    <row r="1" spans="1:6" ht="12.75">
      <c r="A1" s="448"/>
      <c r="B1" s="437"/>
      <c r="C1" s="437"/>
      <c r="D1" s="437"/>
      <c r="E1" s="437"/>
      <c r="F1" s="437"/>
    </row>
    <row r="2" spans="1:6" ht="21" customHeight="1">
      <c r="A2" s="448"/>
      <c r="B2" s="525" t="s">
        <v>674</v>
      </c>
      <c r="C2" s="525"/>
      <c r="D2" s="525"/>
      <c r="E2" s="525"/>
      <c r="F2" s="525"/>
    </row>
    <row r="3" spans="1:6" ht="12.75">
      <c r="A3" s="448"/>
      <c r="B3" s="437"/>
      <c r="C3" s="437"/>
      <c r="D3" s="437"/>
      <c r="E3" s="437"/>
      <c r="F3" s="437"/>
    </row>
    <row r="4" spans="1:6" ht="24.75" customHeight="1">
      <c r="A4" s="524" t="s">
        <v>1</v>
      </c>
      <c r="B4" s="524"/>
      <c r="C4" s="524"/>
      <c r="D4" s="524"/>
      <c r="E4" s="524"/>
      <c r="F4" s="524"/>
    </row>
    <row r="5" spans="1:6" ht="23.25" customHeight="1" thickBot="1">
      <c r="A5" s="448"/>
      <c r="B5" s="437"/>
      <c r="C5" s="437"/>
      <c r="D5" s="437"/>
      <c r="E5" s="437"/>
      <c r="F5" s="449">
        <f>BERUHÁZÁS!F5</f>
        <v>0</v>
      </c>
    </row>
    <row r="6" spans="1:6" s="41" customFormat="1" ht="48.75" customHeight="1" thickBot="1">
      <c r="A6" s="450" t="s">
        <v>60</v>
      </c>
      <c r="B6" s="451" t="s">
        <v>58</v>
      </c>
      <c r="C6" s="451" t="s">
        <v>59</v>
      </c>
      <c r="D6" s="451" t="str">
        <f>+BERUHÁZÁS!D6</f>
        <v>Felhasználás   2018. XII. 31-ig</v>
      </c>
      <c r="E6" s="451" t="str">
        <f>+BERUHÁZÁS!E6</f>
        <v>2019. évi előirányzat</v>
      </c>
      <c r="F6" s="453" t="str">
        <f>+CONCATENATE(LEFT(KV_ÖSSZEFÜGGÉSEK!A5,4),". utáni szükséglet ",CHAR(10),"")</f>
        <v>2019. utáni szükséglet 
</v>
      </c>
    </row>
    <row r="7" spans="1:6" ht="15" customHeight="1" thickBot="1">
      <c r="A7" s="47" t="s">
        <v>418</v>
      </c>
      <c r="B7" s="48" t="s">
        <v>419</v>
      </c>
      <c r="C7" s="48" t="s">
        <v>420</v>
      </c>
      <c r="D7" s="48" t="s">
        <v>422</v>
      </c>
      <c r="E7" s="48" t="s">
        <v>421</v>
      </c>
      <c r="F7" s="356" t="s">
        <v>479</v>
      </c>
    </row>
    <row r="8" spans="1:6" ht="15.75" customHeight="1">
      <c r="A8" s="55" t="s">
        <v>650</v>
      </c>
      <c r="B8" s="56">
        <v>85106551</v>
      </c>
      <c r="C8" s="318" t="s">
        <v>607</v>
      </c>
      <c r="D8" s="56">
        <v>6164950</v>
      </c>
      <c r="E8" s="56">
        <v>78941601</v>
      </c>
      <c r="F8" s="57">
        <f aca="true" t="shared" si="0" ref="F8:F24">B8-D8-E8</f>
        <v>0</v>
      </c>
    </row>
    <row r="9" spans="1:6" ht="15.75" customHeight="1">
      <c r="A9" s="55" t="s">
        <v>608</v>
      </c>
      <c r="B9" s="56">
        <v>88906668</v>
      </c>
      <c r="C9" s="318" t="s">
        <v>609</v>
      </c>
      <c r="D9" s="56">
        <v>5981250</v>
      </c>
      <c r="E9" s="56">
        <v>82925418</v>
      </c>
      <c r="F9" s="57">
        <f t="shared" si="0"/>
        <v>0</v>
      </c>
    </row>
    <row r="10" spans="1:6" ht="15.75" customHeight="1">
      <c r="A10" s="55" t="s">
        <v>610</v>
      </c>
      <c r="B10" s="56">
        <v>161219000</v>
      </c>
      <c r="C10" s="318" t="s">
        <v>607</v>
      </c>
      <c r="D10" s="56">
        <v>7985265</v>
      </c>
      <c r="E10" s="56">
        <v>153233735</v>
      </c>
      <c r="F10" s="57">
        <f t="shared" si="0"/>
        <v>0</v>
      </c>
    </row>
    <row r="11" spans="1:6" ht="13.5" customHeight="1">
      <c r="A11" s="55" t="s">
        <v>611</v>
      </c>
      <c r="B11" s="56">
        <v>18021711</v>
      </c>
      <c r="C11" s="318" t="s">
        <v>607</v>
      </c>
      <c r="D11" s="56"/>
      <c r="E11" s="56">
        <v>18021711</v>
      </c>
      <c r="F11" s="57">
        <f t="shared" si="0"/>
        <v>0</v>
      </c>
    </row>
    <row r="12" spans="1:6" ht="21.75" customHeight="1">
      <c r="A12" s="55" t="s">
        <v>657</v>
      </c>
      <c r="B12" s="56">
        <v>112560000</v>
      </c>
      <c r="C12" s="318" t="s">
        <v>612</v>
      </c>
      <c r="D12" s="56">
        <v>2260500</v>
      </c>
      <c r="E12" s="56">
        <v>110299500</v>
      </c>
      <c r="F12" s="57">
        <f t="shared" si="0"/>
        <v>0</v>
      </c>
    </row>
    <row r="13" spans="1:6" ht="15.75" customHeight="1">
      <c r="A13" s="55" t="s">
        <v>659</v>
      </c>
      <c r="B13" s="56">
        <v>20000000</v>
      </c>
      <c r="C13" s="318" t="s">
        <v>613</v>
      </c>
      <c r="D13" s="56"/>
      <c r="E13" s="56">
        <v>20000000</v>
      </c>
      <c r="F13" s="57">
        <f t="shared" si="0"/>
        <v>0</v>
      </c>
    </row>
    <row r="14" spans="1:6" ht="15.75" customHeight="1">
      <c r="A14" s="55" t="s">
        <v>665</v>
      </c>
      <c r="B14" s="56">
        <v>20000000</v>
      </c>
      <c r="C14" s="318" t="s">
        <v>613</v>
      </c>
      <c r="D14" s="56"/>
      <c r="E14" s="56">
        <v>20000000</v>
      </c>
      <c r="F14" s="57">
        <f t="shared" si="0"/>
        <v>0</v>
      </c>
    </row>
    <row r="15" spans="1:6" ht="15.75" customHeight="1">
      <c r="A15" s="55" t="s">
        <v>658</v>
      </c>
      <c r="B15" s="56">
        <v>26500000</v>
      </c>
      <c r="C15" s="318" t="s">
        <v>613</v>
      </c>
      <c r="D15" s="56"/>
      <c r="E15" s="56">
        <v>26500000</v>
      </c>
      <c r="F15" s="57">
        <f t="shared" si="0"/>
        <v>0</v>
      </c>
    </row>
    <row r="16" spans="1:6" ht="15.75" customHeight="1">
      <c r="A16" s="55" t="s">
        <v>651</v>
      </c>
      <c r="B16" s="56">
        <v>5000000</v>
      </c>
      <c r="C16" s="318" t="s">
        <v>613</v>
      </c>
      <c r="D16" s="56"/>
      <c r="E16" s="56">
        <v>5000000</v>
      </c>
      <c r="F16" s="57">
        <f t="shared" si="0"/>
        <v>0</v>
      </c>
    </row>
    <row r="17" spans="1:6" ht="15.75" customHeight="1">
      <c r="A17" s="55" t="s">
        <v>660</v>
      </c>
      <c r="B17" s="56">
        <v>2000000</v>
      </c>
      <c r="C17" s="318" t="s">
        <v>613</v>
      </c>
      <c r="D17" s="56"/>
      <c r="E17" s="56">
        <v>2000000</v>
      </c>
      <c r="F17" s="57">
        <f t="shared" si="0"/>
        <v>0</v>
      </c>
    </row>
    <row r="18" spans="1:10" ht="15.75" customHeight="1">
      <c r="A18" s="55"/>
      <c r="B18" s="56"/>
      <c r="C18" s="318"/>
      <c r="D18" s="56"/>
      <c r="E18" s="56"/>
      <c r="F18" s="57">
        <f t="shared" si="0"/>
        <v>0</v>
      </c>
      <c r="J18" s="39" t="s">
        <v>666</v>
      </c>
    </row>
    <row r="19" spans="1:6" ht="15.75" customHeight="1">
      <c r="A19" s="55"/>
      <c r="B19" s="56"/>
      <c r="C19" s="318"/>
      <c r="D19" s="56"/>
      <c r="E19" s="56"/>
      <c r="F19" s="57">
        <f t="shared" si="0"/>
        <v>0</v>
      </c>
    </row>
    <row r="20" spans="1:6" ht="15.75" customHeight="1">
      <c r="A20" s="55"/>
      <c r="B20" s="56"/>
      <c r="C20" s="318"/>
      <c r="D20" s="56"/>
      <c r="E20" s="56"/>
      <c r="F20" s="57">
        <f t="shared" si="0"/>
        <v>0</v>
      </c>
    </row>
    <row r="21" spans="1:6" ht="15.75" customHeight="1">
      <c r="A21" s="55"/>
      <c r="B21" s="56"/>
      <c r="C21" s="318"/>
      <c r="D21" s="56"/>
      <c r="E21" s="56"/>
      <c r="F21" s="57">
        <f t="shared" si="0"/>
        <v>0</v>
      </c>
    </row>
    <row r="22" spans="1:6" ht="15.75" customHeight="1">
      <c r="A22" s="55"/>
      <c r="B22" s="56"/>
      <c r="C22" s="318"/>
      <c r="D22" s="56"/>
      <c r="E22" s="56"/>
      <c r="F22" s="57">
        <f t="shared" si="0"/>
        <v>0</v>
      </c>
    </row>
    <row r="23" spans="1:6" ht="15.75" customHeight="1">
      <c r="A23" s="55"/>
      <c r="B23" s="56"/>
      <c r="C23" s="318"/>
      <c r="D23" s="56"/>
      <c r="E23" s="56"/>
      <c r="F23" s="57">
        <f t="shared" si="0"/>
        <v>0</v>
      </c>
    </row>
    <row r="24" spans="1:6" ht="15.75" customHeight="1" thickBot="1">
      <c r="A24" s="58"/>
      <c r="B24" s="59"/>
      <c r="C24" s="319"/>
      <c r="D24" s="59"/>
      <c r="E24" s="59"/>
      <c r="F24" s="60">
        <f t="shared" si="0"/>
        <v>0</v>
      </c>
    </row>
    <row r="25" spans="1:6" s="54" customFormat="1" ht="18" customHeight="1" thickBot="1">
      <c r="A25" s="123" t="s">
        <v>56</v>
      </c>
      <c r="B25" s="124">
        <f>SUM(B8:B24)</f>
        <v>539313930</v>
      </c>
      <c r="C25" s="97"/>
      <c r="D25" s="124">
        <f>SUM(D8:D24)</f>
        <v>22391965</v>
      </c>
      <c r="E25" s="124">
        <f>SUM(E8:E24)</f>
        <v>516921965</v>
      </c>
      <c r="F25" s="61">
        <f>SUM(F8:F24)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fitToHeight="0" fitToWidth="1" horizontalDpi="600" verticalDpi="600" orientation="landscape" paperSize="9" scale="74" r:id="rId1"/>
  <headerFooter alignWithMargins="0">
    <oddHeader xml:space="preserve">&amp;R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9"/>
  <sheetViews>
    <sheetView zoomScale="120" zoomScaleNormal="120"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25.00390625" style="252" customWidth="1"/>
    <col min="4" max="4" width="14.00390625" style="487" customWidth="1"/>
    <col min="5" max="5" width="19.00390625" style="3" customWidth="1"/>
    <col min="6" max="16384" width="9.375" style="3" customWidth="1"/>
  </cols>
  <sheetData>
    <row r="1" spans="1:4" s="2" customFormat="1" ht="16.5" customHeight="1" thickBot="1">
      <c r="A1" s="408"/>
      <c r="B1" s="409" t="s">
        <v>675</v>
      </c>
      <c r="C1" s="403"/>
      <c r="D1" s="484"/>
    </row>
    <row r="2" spans="1:4" s="68" customFormat="1" ht="21" customHeight="1">
      <c r="A2" s="410" t="s">
        <v>54</v>
      </c>
      <c r="B2" s="411" t="str">
        <f>CONCATENATE(ALAPADATOK!A3)</f>
        <v>Karácsond Községi Önkormányzat</v>
      </c>
      <c r="C2" s="412" t="s">
        <v>47</v>
      </c>
      <c r="D2" s="485"/>
    </row>
    <row r="3" spans="1:4" s="68" customFormat="1" ht="16.5" thickBot="1">
      <c r="A3" s="413" t="s">
        <v>154</v>
      </c>
      <c r="B3" s="414" t="s">
        <v>324</v>
      </c>
      <c r="C3" s="415" t="s">
        <v>47</v>
      </c>
      <c r="D3" s="485"/>
    </row>
    <row r="4" spans="1:4" s="69" customFormat="1" ht="15.75" customHeight="1" thickBot="1">
      <c r="A4" s="416"/>
      <c r="B4" s="416"/>
      <c r="C4" s="417">
        <f>FELÚJÍTÁS!F5</f>
        <v>0</v>
      </c>
      <c r="D4" s="486"/>
    </row>
    <row r="5" spans="1:3" ht="13.5" thickBot="1">
      <c r="A5" s="418" t="s">
        <v>156</v>
      </c>
      <c r="B5" s="419" t="s">
        <v>480</v>
      </c>
      <c r="C5" s="420" t="s">
        <v>48</v>
      </c>
    </row>
    <row r="6" spans="1:4" s="62" customFormat="1" ht="12.75" customHeight="1" thickBot="1">
      <c r="A6" s="421"/>
      <c r="B6" s="422" t="s">
        <v>418</v>
      </c>
      <c r="C6" s="423" t="s">
        <v>419</v>
      </c>
      <c r="D6" s="488"/>
    </row>
    <row r="7" spans="1:4" s="62" customFormat="1" ht="15.75" customHeight="1" thickBot="1">
      <c r="A7" s="424"/>
      <c r="B7" s="425" t="s">
        <v>49</v>
      </c>
      <c r="C7" s="426"/>
      <c r="D7" s="488"/>
    </row>
    <row r="8" spans="1:4" s="62" customFormat="1" ht="12" customHeight="1" thickBot="1">
      <c r="A8" s="32" t="s">
        <v>12</v>
      </c>
      <c r="B8" s="21" t="s">
        <v>178</v>
      </c>
      <c r="C8" s="173">
        <f>+C9+C10+C11+C12+C13+C14</f>
        <v>144049665</v>
      </c>
      <c r="D8" s="488"/>
    </row>
    <row r="9" spans="1:4" s="70" customFormat="1" ht="12" customHeight="1">
      <c r="A9" s="288" t="s">
        <v>85</v>
      </c>
      <c r="B9" s="273" t="s">
        <v>179</v>
      </c>
      <c r="C9" s="176">
        <v>59867636</v>
      </c>
      <c r="D9" s="489">
        <v>67636436</v>
      </c>
    </row>
    <row r="10" spans="1:4" s="71" customFormat="1" ht="12" customHeight="1">
      <c r="A10" s="289" t="s">
        <v>86</v>
      </c>
      <c r="B10" s="274" t="s">
        <v>180</v>
      </c>
      <c r="C10" s="175">
        <v>52961800</v>
      </c>
      <c r="D10" s="490">
        <v>52000200</v>
      </c>
    </row>
    <row r="11" spans="1:4" s="71" customFormat="1" ht="12" customHeight="1">
      <c r="A11" s="289" t="s">
        <v>87</v>
      </c>
      <c r="B11" s="274" t="s">
        <v>467</v>
      </c>
      <c r="C11" s="175">
        <v>27582969</v>
      </c>
      <c r="D11" s="490">
        <v>34173954</v>
      </c>
    </row>
    <row r="12" spans="1:4" s="71" customFormat="1" ht="12" customHeight="1">
      <c r="A12" s="289" t="s">
        <v>88</v>
      </c>
      <c r="B12" s="274" t="s">
        <v>182</v>
      </c>
      <c r="C12" s="175">
        <v>3637260</v>
      </c>
      <c r="D12" s="490">
        <v>3701390</v>
      </c>
    </row>
    <row r="13" spans="1:4" s="71" customFormat="1" ht="12" customHeight="1">
      <c r="A13" s="289" t="s">
        <v>114</v>
      </c>
      <c r="B13" s="274" t="s">
        <v>423</v>
      </c>
      <c r="C13" s="175"/>
      <c r="D13" s="490">
        <v>12661255</v>
      </c>
    </row>
    <row r="14" spans="1:4" s="70" customFormat="1" ht="12" customHeight="1" thickBot="1">
      <c r="A14" s="290" t="s">
        <v>89</v>
      </c>
      <c r="B14" s="366" t="s">
        <v>491</v>
      </c>
      <c r="C14" s="175"/>
      <c r="D14" s="489"/>
    </row>
    <row r="15" spans="1:4" s="70" customFormat="1" ht="12" customHeight="1" thickBot="1">
      <c r="A15" s="32" t="s">
        <v>13</v>
      </c>
      <c r="B15" s="168" t="s">
        <v>183</v>
      </c>
      <c r="C15" s="173">
        <f>+C16+C17+C18+C19+C20</f>
        <v>24000000</v>
      </c>
      <c r="D15" s="489"/>
    </row>
    <row r="16" spans="1:4" s="70" customFormat="1" ht="12" customHeight="1">
      <c r="A16" s="288" t="s">
        <v>91</v>
      </c>
      <c r="B16" s="273" t="s">
        <v>184</v>
      </c>
      <c r="C16" s="176"/>
      <c r="D16" s="489"/>
    </row>
    <row r="17" spans="1:4" s="70" customFormat="1" ht="12" customHeight="1">
      <c r="A17" s="289" t="s">
        <v>92</v>
      </c>
      <c r="B17" s="274" t="s">
        <v>185</v>
      </c>
      <c r="C17" s="175"/>
      <c r="D17" s="489"/>
    </row>
    <row r="18" spans="1:4" s="70" customFormat="1" ht="12" customHeight="1">
      <c r="A18" s="289" t="s">
        <v>93</v>
      </c>
      <c r="B18" s="274" t="s">
        <v>347</v>
      </c>
      <c r="C18" s="175"/>
      <c r="D18" s="489"/>
    </row>
    <row r="19" spans="1:4" s="70" customFormat="1" ht="12" customHeight="1">
      <c r="A19" s="289" t="s">
        <v>94</v>
      </c>
      <c r="B19" s="274" t="s">
        <v>348</v>
      </c>
      <c r="C19" s="175"/>
      <c r="D19" s="489"/>
    </row>
    <row r="20" spans="1:5" s="70" customFormat="1" ht="12" customHeight="1">
      <c r="A20" s="289" t="s">
        <v>95</v>
      </c>
      <c r="B20" s="274" t="s">
        <v>186</v>
      </c>
      <c r="C20" s="175">
        <v>24000000</v>
      </c>
      <c r="D20" s="489">
        <v>23392350</v>
      </c>
      <c r="E20" s="70" t="s">
        <v>649</v>
      </c>
    </row>
    <row r="21" spans="1:4" s="71" customFormat="1" ht="12" customHeight="1" thickBot="1">
      <c r="A21" s="290" t="s">
        <v>104</v>
      </c>
      <c r="B21" s="366" t="s">
        <v>492</v>
      </c>
      <c r="C21" s="177"/>
      <c r="D21" s="490"/>
    </row>
    <row r="22" spans="1:4" s="71" customFormat="1" ht="12" customHeight="1" thickBot="1">
      <c r="A22" s="32" t="s">
        <v>14</v>
      </c>
      <c r="B22" s="21" t="s">
        <v>188</v>
      </c>
      <c r="C22" s="173">
        <f>+C23+C24+C25+C26+C27</f>
        <v>148219000</v>
      </c>
      <c r="D22" s="490"/>
    </row>
    <row r="23" spans="1:4" s="71" customFormat="1" ht="12" customHeight="1">
      <c r="A23" s="288" t="s">
        <v>74</v>
      </c>
      <c r="B23" s="273" t="s">
        <v>189</v>
      </c>
      <c r="C23" s="176">
        <v>141219000</v>
      </c>
      <c r="D23" s="490" t="s">
        <v>615</v>
      </c>
    </row>
    <row r="24" spans="1:4" s="70" customFormat="1" ht="12" customHeight="1">
      <c r="A24" s="289" t="s">
        <v>75</v>
      </c>
      <c r="B24" s="274" t="s">
        <v>190</v>
      </c>
      <c r="C24" s="175"/>
      <c r="D24" s="489"/>
    </row>
    <row r="25" spans="1:4" s="71" customFormat="1" ht="12" customHeight="1">
      <c r="A25" s="289" t="s">
        <v>76</v>
      </c>
      <c r="B25" s="274" t="s">
        <v>349</v>
      </c>
      <c r="C25" s="175"/>
      <c r="D25" s="490"/>
    </row>
    <row r="26" spans="1:4" s="71" customFormat="1" ht="12" customHeight="1">
      <c r="A26" s="289" t="s">
        <v>77</v>
      </c>
      <c r="B26" s="274" t="s">
        <v>350</v>
      </c>
      <c r="C26" s="175"/>
      <c r="D26" s="490"/>
    </row>
    <row r="27" spans="1:5" s="71" customFormat="1" ht="12" customHeight="1">
      <c r="A27" s="289" t="s">
        <v>128</v>
      </c>
      <c r="B27" s="274" t="s">
        <v>191</v>
      </c>
      <c r="C27" s="175">
        <v>7000000</v>
      </c>
      <c r="D27" s="490" t="s">
        <v>661</v>
      </c>
      <c r="E27" s="71" t="s">
        <v>662</v>
      </c>
    </row>
    <row r="28" spans="1:4" s="71" customFormat="1" ht="12" customHeight="1" thickBot="1">
      <c r="A28" s="290" t="s">
        <v>129</v>
      </c>
      <c r="B28" s="366" t="s">
        <v>484</v>
      </c>
      <c r="C28" s="367"/>
      <c r="D28" s="490"/>
    </row>
    <row r="29" spans="1:4" s="71" customFormat="1" ht="12" customHeight="1" thickBot="1">
      <c r="A29" s="32" t="s">
        <v>130</v>
      </c>
      <c r="B29" s="21" t="s">
        <v>477</v>
      </c>
      <c r="C29" s="179">
        <f>+C30+C31+C34+C35+C36+C32+C33</f>
        <v>75580000</v>
      </c>
      <c r="D29" s="490">
        <v>88838722</v>
      </c>
    </row>
    <row r="30" spans="1:4" s="71" customFormat="1" ht="12" customHeight="1">
      <c r="A30" s="288" t="s">
        <v>194</v>
      </c>
      <c r="B30" s="273" t="s">
        <v>472</v>
      </c>
      <c r="C30" s="271">
        <v>8000000</v>
      </c>
      <c r="D30" s="490">
        <v>8244657</v>
      </c>
    </row>
    <row r="31" spans="1:4" s="71" customFormat="1" ht="12" customHeight="1">
      <c r="A31" s="289" t="s">
        <v>195</v>
      </c>
      <c r="B31" s="274" t="s">
        <v>473</v>
      </c>
      <c r="C31" s="175">
        <v>400000</v>
      </c>
      <c r="D31" s="490">
        <v>263400</v>
      </c>
    </row>
    <row r="32" spans="1:4" s="71" customFormat="1" ht="12" customHeight="1">
      <c r="A32" s="289" t="s">
        <v>196</v>
      </c>
      <c r="B32" s="274" t="s">
        <v>474</v>
      </c>
      <c r="C32" s="175">
        <v>60000000</v>
      </c>
      <c r="D32" s="490">
        <v>72936226</v>
      </c>
    </row>
    <row r="33" spans="1:4" s="71" customFormat="1" ht="12" customHeight="1">
      <c r="A33" s="289" t="s">
        <v>197</v>
      </c>
      <c r="B33" s="274" t="s">
        <v>475</v>
      </c>
      <c r="C33" s="175">
        <v>380000</v>
      </c>
      <c r="D33" s="490">
        <v>526787</v>
      </c>
    </row>
    <row r="34" spans="1:4" s="71" customFormat="1" ht="12" customHeight="1">
      <c r="A34" s="289" t="s">
        <v>469</v>
      </c>
      <c r="B34" s="274" t="s">
        <v>198</v>
      </c>
      <c r="C34" s="175">
        <v>6000000</v>
      </c>
      <c r="D34" s="490">
        <v>6867652</v>
      </c>
    </row>
    <row r="35" spans="1:4" s="71" customFormat="1" ht="12" customHeight="1">
      <c r="A35" s="289" t="s">
        <v>470</v>
      </c>
      <c r="B35" s="274" t="s">
        <v>199</v>
      </c>
      <c r="C35" s="175"/>
      <c r="D35" s="490"/>
    </row>
    <row r="36" spans="1:4" s="71" customFormat="1" ht="12" customHeight="1" thickBot="1">
      <c r="A36" s="290" t="s">
        <v>471</v>
      </c>
      <c r="B36" s="353" t="s">
        <v>200</v>
      </c>
      <c r="C36" s="177">
        <v>800000</v>
      </c>
      <c r="D36" s="490">
        <v>1032431</v>
      </c>
    </row>
    <row r="37" spans="1:4" s="71" customFormat="1" ht="12" customHeight="1" thickBot="1">
      <c r="A37" s="32" t="s">
        <v>16</v>
      </c>
      <c r="B37" s="21" t="s">
        <v>359</v>
      </c>
      <c r="C37" s="173">
        <f>SUM(C38:C48)</f>
        <v>7350000</v>
      </c>
      <c r="D37" s="490"/>
    </row>
    <row r="38" spans="1:4" s="71" customFormat="1" ht="12" customHeight="1">
      <c r="A38" s="288" t="s">
        <v>78</v>
      </c>
      <c r="B38" s="273" t="s">
        <v>203</v>
      </c>
      <c r="C38" s="176"/>
      <c r="D38" s="490"/>
    </row>
    <row r="39" spans="1:4" s="71" customFormat="1" ht="12" customHeight="1">
      <c r="A39" s="289" t="s">
        <v>79</v>
      </c>
      <c r="B39" s="274" t="s">
        <v>204</v>
      </c>
      <c r="C39" s="175"/>
      <c r="D39" s="490"/>
    </row>
    <row r="40" spans="1:4" s="71" customFormat="1" ht="12" customHeight="1">
      <c r="A40" s="289" t="s">
        <v>80</v>
      </c>
      <c r="B40" s="274" t="s">
        <v>205</v>
      </c>
      <c r="C40" s="175"/>
      <c r="D40" s="490"/>
    </row>
    <row r="41" spans="1:4" s="71" customFormat="1" ht="12" customHeight="1">
      <c r="A41" s="289" t="s">
        <v>132</v>
      </c>
      <c r="B41" s="274" t="s">
        <v>206</v>
      </c>
      <c r="C41" s="175">
        <v>4000000</v>
      </c>
      <c r="D41" s="490">
        <v>6218503</v>
      </c>
    </row>
    <row r="42" spans="1:4" s="71" customFormat="1" ht="12" customHeight="1">
      <c r="A42" s="289" t="s">
        <v>133</v>
      </c>
      <c r="B42" s="274" t="s">
        <v>207</v>
      </c>
      <c r="C42" s="175"/>
      <c r="D42" s="490"/>
    </row>
    <row r="43" spans="1:4" s="71" customFormat="1" ht="12" customHeight="1">
      <c r="A43" s="289" t="s">
        <v>134</v>
      </c>
      <c r="B43" s="274" t="s">
        <v>208</v>
      </c>
      <c r="C43" s="175">
        <v>150000</v>
      </c>
      <c r="D43" s="490">
        <v>240300</v>
      </c>
    </row>
    <row r="44" spans="1:4" s="71" customFormat="1" ht="12" customHeight="1">
      <c r="A44" s="289" t="s">
        <v>135</v>
      </c>
      <c r="B44" s="274" t="s">
        <v>209</v>
      </c>
      <c r="C44" s="175"/>
      <c r="D44" s="490"/>
    </row>
    <row r="45" spans="1:4" s="71" customFormat="1" ht="12" customHeight="1">
      <c r="A45" s="289" t="s">
        <v>136</v>
      </c>
      <c r="B45" s="274" t="s">
        <v>476</v>
      </c>
      <c r="C45" s="175"/>
      <c r="D45" s="490"/>
    </row>
    <row r="46" spans="1:4" s="71" customFormat="1" ht="12" customHeight="1">
      <c r="A46" s="289" t="s">
        <v>201</v>
      </c>
      <c r="B46" s="274" t="s">
        <v>211</v>
      </c>
      <c r="C46" s="178"/>
      <c r="D46" s="490"/>
    </row>
    <row r="47" spans="1:4" s="71" customFormat="1" ht="12" customHeight="1">
      <c r="A47" s="290" t="s">
        <v>202</v>
      </c>
      <c r="B47" s="275" t="s">
        <v>361</v>
      </c>
      <c r="C47" s="263"/>
      <c r="D47" s="490">
        <v>568234</v>
      </c>
    </row>
    <row r="48" spans="1:4" s="71" customFormat="1" ht="12" customHeight="1" thickBot="1">
      <c r="A48" s="290" t="s">
        <v>360</v>
      </c>
      <c r="B48" s="366" t="s">
        <v>493</v>
      </c>
      <c r="C48" s="369">
        <v>3200000</v>
      </c>
      <c r="D48" s="490">
        <v>4251112</v>
      </c>
    </row>
    <row r="49" spans="1:4" s="71" customFormat="1" ht="12" customHeight="1" thickBot="1">
      <c r="A49" s="32" t="s">
        <v>17</v>
      </c>
      <c r="B49" s="21" t="s">
        <v>213</v>
      </c>
      <c r="C49" s="173">
        <f>SUM(C50:C54)</f>
        <v>0</v>
      </c>
      <c r="D49" s="490"/>
    </row>
    <row r="50" spans="1:4" s="71" customFormat="1" ht="12" customHeight="1">
      <c r="A50" s="288" t="s">
        <v>81</v>
      </c>
      <c r="B50" s="273" t="s">
        <v>217</v>
      </c>
      <c r="C50" s="308"/>
      <c r="D50" s="490"/>
    </row>
    <row r="51" spans="1:4" s="71" customFormat="1" ht="12" customHeight="1">
      <c r="A51" s="289" t="s">
        <v>82</v>
      </c>
      <c r="B51" s="274" t="s">
        <v>218</v>
      </c>
      <c r="C51" s="178"/>
      <c r="D51" s="490"/>
    </row>
    <row r="52" spans="1:4" s="71" customFormat="1" ht="12" customHeight="1">
      <c r="A52" s="289" t="s">
        <v>214</v>
      </c>
      <c r="B52" s="274" t="s">
        <v>219</v>
      </c>
      <c r="C52" s="178"/>
      <c r="D52" s="490"/>
    </row>
    <row r="53" spans="1:4" s="71" customFormat="1" ht="12" customHeight="1">
      <c r="A53" s="289" t="s">
        <v>215</v>
      </c>
      <c r="B53" s="274" t="s">
        <v>220</v>
      </c>
      <c r="C53" s="178"/>
      <c r="D53" s="490"/>
    </row>
    <row r="54" spans="1:4" s="71" customFormat="1" ht="12" customHeight="1" thickBot="1">
      <c r="A54" s="290" t="s">
        <v>216</v>
      </c>
      <c r="B54" s="275" t="s">
        <v>221</v>
      </c>
      <c r="C54" s="263"/>
      <c r="D54" s="490"/>
    </row>
    <row r="55" spans="1:4" s="71" customFormat="1" ht="12" customHeight="1" thickBot="1">
      <c r="A55" s="32" t="s">
        <v>137</v>
      </c>
      <c r="B55" s="21" t="s">
        <v>222</v>
      </c>
      <c r="C55" s="173">
        <f>SUM(C56:C58)</f>
        <v>0</v>
      </c>
      <c r="D55" s="490"/>
    </row>
    <row r="56" spans="1:4" s="71" customFormat="1" ht="12" customHeight="1">
      <c r="A56" s="288" t="s">
        <v>83</v>
      </c>
      <c r="B56" s="273" t="s">
        <v>223</v>
      </c>
      <c r="C56" s="176"/>
      <c r="D56" s="490"/>
    </row>
    <row r="57" spans="1:4" s="71" customFormat="1" ht="12" customHeight="1">
      <c r="A57" s="289" t="s">
        <v>84</v>
      </c>
      <c r="B57" s="274" t="s">
        <v>351</v>
      </c>
      <c r="C57" s="175"/>
      <c r="D57" s="490"/>
    </row>
    <row r="58" spans="1:4" s="71" customFormat="1" ht="12" customHeight="1">
      <c r="A58" s="289" t="s">
        <v>226</v>
      </c>
      <c r="B58" s="274" t="s">
        <v>224</v>
      </c>
      <c r="C58" s="175"/>
      <c r="D58" s="490"/>
    </row>
    <row r="59" spans="1:4" s="71" customFormat="1" ht="12" customHeight="1" thickBot="1">
      <c r="A59" s="290" t="s">
        <v>227</v>
      </c>
      <c r="B59" s="275" t="s">
        <v>225</v>
      </c>
      <c r="C59" s="177"/>
      <c r="D59" s="490"/>
    </row>
    <row r="60" spans="1:4" s="71" customFormat="1" ht="12" customHeight="1" thickBot="1">
      <c r="A60" s="32" t="s">
        <v>19</v>
      </c>
      <c r="B60" s="168" t="s">
        <v>228</v>
      </c>
      <c r="C60" s="173">
        <f>SUM(C61:C63)</f>
        <v>2358395</v>
      </c>
      <c r="D60" s="490"/>
    </row>
    <row r="61" spans="1:4" s="71" customFormat="1" ht="12" customHeight="1">
      <c r="A61" s="288" t="s">
        <v>138</v>
      </c>
      <c r="B61" s="273" t="s">
        <v>230</v>
      </c>
      <c r="C61" s="178"/>
      <c r="D61" s="490">
        <v>5964000</v>
      </c>
    </row>
    <row r="62" spans="1:4" s="71" customFormat="1" ht="12" customHeight="1">
      <c r="A62" s="289" t="s">
        <v>139</v>
      </c>
      <c r="B62" s="274" t="s">
        <v>352</v>
      </c>
      <c r="C62" s="178">
        <v>2358395</v>
      </c>
      <c r="D62" s="490">
        <v>1973000</v>
      </c>
    </row>
    <row r="63" spans="1:4" s="71" customFormat="1" ht="12" customHeight="1">
      <c r="A63" s="289" t="s">
        <v>161</v>
      </c>
      <c r="B63" s="274" t="s">
        <v>231</v>
      </c>
      <c r="C63" s="178"/>
      <c r="D63" s="490"/>
    </row>
    <row r="64" spans="1:4" s="71" customFormat="1" ht="12" customHeight="1" thickBot="1">
      <c r="A64" s="290" t="s">
        <v>229</v>
      </c>
      <c r="B64" s="275" t="s">
        <v>232</v>
      </c>
      <c r="C64" s="178"/>
      <c r="D64" s="490"/>
    </row>
    <row r="65" spans="1:4" s="71" customFormat="1" ht="12" customHeight="1" thickBot="1">
      <c r="A65" s="32" t="s">
        <v>20</v>
      </c>
      <c r="B65" s="21" t="s">
        <v>233</v>
      </c>
      <c r="C65" s="179">
        <f>+C8+C15+C22+C29+C37+C49+C55+C60</f>
        <v>401557060</v>
      </c>
      <c r="D65" s="490"/>
    </row>
    <row r="66" spans="1:4" s="71" customFormat="1" ht="12" customHeight="1" thickBot="1">
      <c r="A66" s="291" t="s">
        <v>320</v>
      </c>
      <c r="B66" s="168" t="s">
        <v>235</v>
      </c>
      <c r="C66" s="173">
        <f>SUM(C67:C69)</f>
        <v>0</v>
      </c>
      <c r="D66" s="490"/>
    </row>
    <row r="67" spans="1:4" s="71" customFormat="1" ht="12" customHeight="1">
      <c r="A67" s="288" t="s">
        <v>263</v>
      </c>
      <c r="B67" s="273" t="s">
        <v>236</v>
      </c>
      <c r="C67" s="178"/>
      <c r="D67" s="490"/>
    </row>
    <row r="68" spans="1:4" s="71" customFormat="1" ht="12" customHeight="1">
      <c r="A68" s="289" t="s">
        <v>272</v>
      </c>
      <c r="B68" s="274" t="s">
        <v>237</v>
      </c>
      <c r="C68" s="178"/>
      <c r="D68" s="490"/>
    </row>
    <row r="69" spans="1:4" s="71" customFormat="1" ht="12" customHeight="1" thickBot="1">
      <c r="A69" s="290" t="s">
        <v>273</v>
      </c>
      <c r="B69" s="276" t="s">
        <v>386</v>
      </c>
      <c r="C69" s="178"/>
      <c r="D69" s="490"/>
    </row>
    <row r="70" spans="1:4" s="71" customFormat="1" ht="12" customHeight="1" thickBot="1">
      <c r="A70" s="291" t="s">
        <v>239</v>
      </c>
      <c r="B70" s="168" t="s">
        <v>240</v>
      </c>
      <c r="C70" s="173">
        <f>SUM(C71:C74)</f>
        <v>0</v>
      </c>
      <c r="D70" s="490"/>
    </row>
    <row r="71" spans="1:4" s="71" customFormat="1" ht="12" customHeight="1">
      <c r="A71" s="288" t="s">
        <v>115</v>
      </c>
      <c r="B71" s="273" t="s">
        <v>241</v>
      </c>
      <c r="C71" s="178"/>
      <c r="D71" s="490"/>
    </row>
    <row r="72" spans="1:4" s="71" customFormat="1" ht="12" customHeight="1">
      <c r="A72" s="289" t="s">
        <v>116</v>
      </c>
      <c r="B72" s="274" t="s">
        <v>486</v>
      </c>
      <c r="C72" s="178"/>
      <c r="D72" s="490"/>
    </row>
    <row r="73" spans="1:4" s="71" customFormat="1" ht="12" customHeight="1">
      <c r="A73" s="289" t="s">
        <v>264</v>
      </c>
      <c r="B73" s="274" t="s">
        <v>242</v>
      </c>
      <c r="C73" s="178"/>
      <c r="D73" s="490"/>
    </row>
    <row r="74" spans="1:4" s="71" customFormat="1" ht="12" customHeight="1" thickBot="1">
      <c r="A74" s="290" t="s">
        <v>265</v>
      </c>
      <c r="B74" s="170" t="s">
        <v>487</v>
      </c>
      <c r="C74" s="178"/>
      <c r="D74" s="490"/>
    </row>
    <row r="75" spans="1:4" s="71" customFormat="1" ht="12" customHeight="1" thickBot="1">
      <c r="A75" s="291" t="s">
        <v>243</v>
      </c>
      <c r="B75" s="168" t="s">
        <v>244</v>
      </c>
      <c r="C75" s="173">
        <f>SUM(C76:C77)</f>
        <v>455644622</v>
      </c>
      <c r="D75" s="490"/>
    </row>
    <row r="76" spans="1:4" s="71" customFormat="1" ht="12" customHeight="1">
      <c r="A76" s="288" t="s">
        <v>266</v>
      </c>
      <c r="B76" s="273" t="s">
        <v>245</v>
      </c>
      <c r="C76" s="178">
        <v>455644622</v>
      </c>
      <c r="D76" s="490">
        <v>255809104</v>
      </c>
    </row>
    <row r="77" spans="1:4" s="71" customFormat="1" ht="12" customHeight="1" thickBot="1">
      <c r="A77" s="290" t="s">
        <v>267</v>
      </c>
      <c r="B77" s="275" t="s">
        <v>246</v>
      </c>
      <c r="C77" s="178"/>
      <c r="D77" s="490"/>
    </row>
    <row r="78" spans="1:4" s="70" customFormat="1" ht="12" customHeight="1" thickBot="1">
      <c r="A78" s="291" t="s">
        <v>247</v>
      </c>
      <c r="B78" s="168" t="s">
        <v>248</v>
      </c>
      <c r="C78" s="173">
        <f>SUM(C79:C81)</f>
        <v>5034671</v>
      </c>
      <c r="D78" s="489"/>
    </row>
    <row r="79" spans="1:4" s="71" customFormat="1" ht="12" customHeight="1">
      <c r="A79" s="288" t="s">
        <v>268</v>
      </c>
      <c r="B79" s="273" t="s">
        <v>249</v>
      </c>
      <c r="C79" s="178">
        <v>5034671</v>
      </c>
      <c r="D79" s="490">
        <v>5486454</v>
      </c>
    </row>
    <row r="80" spans="1:4" s="71" customFormat="1" ht="12" customHeight="1">
      <c r="A80" s="289" t="s">
        <v>269</v>
      </c>
      <c r="B80" s="274" t="s">
        <v>250</v>
      </c>
      <c r="C80" s="178"/>
      <c r="D80" s="490"/>
    </row>
    <row r="81" spans="1:4" s="71" customFormat="1" ht="12" customHeight="1" thickBot="1">
      <c r="A81" s="290" t="s">
        <v>270</v>
      </c>
      <c r="B81" s="275" t="s">
        <v>488</v>
      </c>
      <c r="C81" s="178"/>
      <c r="D81" s="490"/>
    </row>
    <row r="82" spans="1:4" s="71" customFormat="1" ht="12" customHeight="1" thickBot="1">
      <c r="A82" s="291" t="s">
        <v>251</v>
      </c>
      <c r="B82" s="168" t="s">
        <v>271</v>
      </c>
      <c r="C82" s="173">
        <f>SUM(C83:C86)</f>
        <v>0</v>
      </c>
      <c r="D82" s="490"/>
    </row>
    <row r="83" spans="1:4" s="71" customFormat="1" ht="12" customHeight="1">
      <c r="A83" s="292" t="s">
        <v>252</v>
      </c>
      <c r="B83" s="273" t="s">
        <v>253</v>
      </c>
      <c r="C83" s="178"/>
      <c r="D83" s="490"/>
    </row>
    <row r="84" spans="1:4" s="71" customFormat="1" ht="12" customHeight="1">
      <c r="A84" s="293" t="s">
        <v>254</v>
      </c>
      <c r="B84" s="274" t="s">
        <v>255</v>
      </c>
      <c r="C84" s="178"/>
      <c r="D84" s="490"/>
    </row>
    <row r="85" spans="1:4" s="71" customFormat="1" ht="12" customHeight="1">
      <c r="A85" s="293" t="s">
        <v>256</v>
      </c>
      <c r="B85" s="274" t="s">
        <v>257</v>
      </c>
      <c r="C85" s="178"/>
      <c r="D85" s="490"/>
    </row>
    <row r="86" spans="1:4" s="70" customFormat="1" ht="12" customHeight="1" thickBot="1">
      <c r="A86" s="294" t="s">
        <v>258</v>
      </c>
      <c r="B86" s="275" t="s">
        <v>259</v>
      </c>
      <c r="C86" s="178"/>
      <c r="D86" s="489"/>
    </row>
    <row r="87" spans="1:4" s="70" customFormat="1" ht="12" customHeight="1" thickBot="1">
      <c r="A87" s="291" t="s">
        <v>260</v>
      </c>
      <c r="B87" s="168" t="s">
        <v>400</v>
      </c>
      <c r="C87" s="309"/>
      <c r="D87" s="489"/>
    </row>
    <row r="88" spans="1:4" s="70" customFormat="1" ht="12" customHeight="1" thickBot="1">
      <c r="A88" s="291" t="s">
        <v>424</v>
      </c>
      <c r="B88" s="168" t="s">
        <v>261</v>
      </c>
      <c r="C88" s="309"/>
      <c r="D88" s="489"/>
    </row>
    <row r="89" spans="1:4" s="70" customFormat="1" ht="12" customHeight="1" thickBot="1">
      <c r="A89" s="291" t="s">
        <v>425</v>
      </c>
      <c r="B89" s="280" t="s">
        <v>403</v>
      </c>
      <c r="C89" s="179">
        <f>+C66+C70+C75+C78+C82+C88+C87</f>
        <v>460679293</v>
      </c>
      <c r="D89" s="489"/>
    </row>
    <row r="90" spans="1:4" s="70" customFormat="1" ht="12" customHeight="1" thickBot="1">
      <c r="A90" s="295" t="s">
        <v>426</v>
      </c>
      <c r="B90" s="281" t="s">
        <v>427</v>
      </c>
      <c r="C90" s="179">
        <f>+C65+C89</f>
        <v>862236353</v>
      </c>
      <c r="D90" s="489"/>
    </row>
    <row r="91" spans="1:4" s="71" customFormat="1" ht="15" customHeight="1" thickBot="1">
      <c r="A91" s="144"/>
      <c r="B91" s="145"/>
      <c r="C91" s="233"/>
      <c r="D91" s="490"/>
    </row>
    <row r="92" spans="1:4" s="62" customFormat="1" ht="16.5" customHeight="1" thickBot="1">
      <c r="A92" s="148"/>
      <c r="B92" s="149" t="s">
        <v>50</v>
      </c>
      <c r="C92" s="235"/>
      <c r="D92" s="488"/>
    </row>
    <row r="93" spans="1:4" s="72" customFormat="1" ht="12" customHeight="1" thickBot="1">
      <c r="A93" s="269" t="s">
        <v>12</v>
      </c>
      <c r="B93" s="28" t="s">
        <v>431</v>
      </c>
      <c r="C93" s="172">
        <f>+C94+C95+C96+C97+C98+C111</f>
        <v>160014289</v>
      </c>
      <c r="D93" s="491"/>
    </row>
    <row r="94" spans="1:4" ht="12" customHeight="1">
      <c r="A94" s="296" t="s">
        <v>85</v>
      </c>
      <c r="B94" s="10" t="s">
        <v>43</v>
      </c>
      <c r="C94" s="174">
        <v>45982576</v>
      </c>
      <c r="D94" s="487">
        <v>39212695</v>
      </c>
    </row>
    <row r="95" spans="1:4" ht="12" customHeight="1">
      <c r="A95" s="289" t="s">
        <v>86</v>
      </c>
      <c r="B95" s="8" t="s">
        <v>140</v>
      </c>
      <c r="C95" s="175">
        <v>8842956</v>
      </c>
      <c r="D95" s="487">
        <v>6222348</v>
      </c>
    </row>
    <row r="96" spans="1:4" ht="12" customHeight="1">
      <c r="A96" s="289" t="s">
        <v>87</v>
      </c>
      <c r="B96" s="8" t="s">
        <v>113</v>
      </c>
      <c r="C96" s="177">
        <v>47486378</v>
      </c>
      <c r="D96" s="487">
        <v>38623980</v>
      </c>
    </row>
    <row r="97" spans="1:4" ht="12" customHeight="1">
      <c r="A97" s="289" t="s">
        <v>88</v>
      </c>
      <c r="B97" s="11" t="s">
        <v>141</v>
      </c>
      <c r="C97" s="177">
        <v>3700000</v>
      </c>
      <c r="D97" s="487">
        <v>3530117</v>
      </c>
    </row>
    <row r="98" spans="1:4" ht="12" customHeight="1">
      <c r="A98" s="289" t="s">
        <v>99</v>
      </c>
      <c r="B98" s="19" t="s">
        <v>142</v>
      </c>
      <c r="C98" s="177">
        <v>26796492</v>
      </c>
      <c r="D98" s="487">
        <v>39599021</v>
      </c>
    </row>
    <row r="99" spans="1:3" ht="12" customHeight="1">
      <c r="A99" s="289" t="s">
        <v>89</v>
      </c>
      <c r="B99" s="8" t="s">
        <v>428</v>
      </c>
      <c r="C99" s="177">
        <v>3500000</v>
      </c>
    </row>
    <row r="100" spans="1:3" ht="12" customHeight="1">
      <c r="A100" s="289" t="s">
        <v>90</v>
      </c>
      <c r="B100" s="111" t="s">
        <v>366</v>
      </c>
      <c r="C100" s="177"/>
    </row>
    <row r="101" spans="1:4" ht="12" customHeight="1">
      <c r="A101" s="289" t="s">
        <v>100</v>
      </c>
      <c r="B101" s="111" t="s">
        <v>365</v>
      </c>
      <c r="C101" s="177"/>
      <c r="D101" s="487">
        <v>3471256</v>
      </c>
    </row>
    <row r="102" spans="1:3" ht="12" customHeight="1">
      <c r="A102" s="289" t="s">
        <v>101</v>
      </c>
      <c r="B102" s="111" t="s">
        <v>277</v>
      </c>
      <c r="C102" s="177"/>
    </row>
    <row r="103" spans="1:3" ht="12" customHeight="1">
      <c r="A103" s="289" t="s">
        <v>102</v>
      </c>
      <c r="B103" s="112" t="s">
        <v>278</v>
      </c>
      <c r="C103" s="177"/>
    </row>
    <row r="104" spans="1:3" ht="12" customHeight="1">
      <c r="A104" s="289" t="s">
        <v>103</v>
      </c>
      <c r="B104" s="112" t="s">
        <v>279</v>
      </c>
      <c r="C104" s="177"/>
    </row>
    <row r="105" spans="1:4" ht="12" customHeight="1">
      <c r="A105" s="289" t="s">
        <v>105</v>
      </c>
      <c r="B105" s="111" t="s">
        <v>280</v>
      </c>
      <c r="C105" s="177">
        <v>14000000</v>
      </c>
      <c r="D105" s="487">
        <v>31323932</v>
      </c>
    </row>
    <row r="106" spans="1:3" ht="12" customHeight="1">
      <c r="A106" s="289" t="s">
        <v>143</v>
      </c>
      <c r="B106" s="111" t="s">
        <v>281</v>
      </c>
      <c r="C106" s="177"/>
    </row>
    <row r="107" spans="1:3" ht="12" customHeight="1">
      <c r="A107" s="289" t="s">
        <v>275</v>
      </c>
      <c r="B107" s="112" t="s">
        <v>282</v>
      </c>
      <c r="C107" s="177"/>
    </row>
    <row r="108" spans="1:3" ht="12" customHeight="1">
      <c r="A108" s="297" t="s">
        <v>276</v>
      </c>
      <c r="B108" s="113" t="s">
        <v>283</v>
      </c>
      <c r="C108" s="177"/>
    </row>
    <row r="109" spans="1:3" ht="12" customHeight="1">
      <c r="A109" s="289" t="s">
        <v>363</v>
      </c>
      <c r="B109" s="113" t="s">
        <v>284</v>
      </c>
      <c r="C109" s="177"/>
    </row>
    <row r="110" spans="1:4" ht="12" customHeight="1">
      <c r="A110" s="289" t="s">
        <v>364</v>
      </c>
      <c r="B110" s="112" t="s">
        <v>285</v>
      </c>
      <c r="C110" s="175">
        <v>9296492</v>
      </c>
      <c r="D110" s="487">
        <v>4803833</v>
      </c>
    </row>
    <row r="111" spans="1:3" ht="12" customHeight="1">
      <c r="A111" s="289" t="s">
        <v>368</v>
      </c>
      <c r="B111" s="11" t="s">
        <v>44</v>
      </c>
      <c r="C111" s="175">
        <v>27205887</v>
      </c>
    </row>
    <row r="112" spans="1:3" ht="12" customHeight="1">
      <c r="A112" s="290" t="s">
        <v>369</v>
      </c>
      <c r="B112" s="8" t="s">
        <v>429</v>
      </c>
      <c r="C112" s="177">
        <v>27205887</v>
      </c>
    </row>
    <row r="113" spans="1:3" ht="12" customHeight="1" thickBot="1">
      <c r="A113" s="298" t="s">
        <v>370</v>
      </c>
      <c r="B113" s="114" t="s">
        <v>430</v>
      </c>
      <c r="C113" s="181"/>
    </row>
    <row r="114" spans="1:3" ht="12" customHeight="1" thickBot="1">
      <c r="A114" s="32" t="s">
        <v>13</v>
      </c>
      <c r="B114" s="27" t="s">
        <v>286</v>
      </c>
      <c r="C114" s="173">
        <f>+C115+C117+C119</f>
        <v>548312855</v>
      </c>
    </row>
    <row r="115" spans="1:4" ht="12" customHeight="1">
      <c r="A115" s="288" t="s">
        <v>91</v>
      </c>
      <c r="B115" s="8" t="s">
        <v>160</v>
      </c>
      <c r="C115" s="176">
        <v>27790890</v>
      </c>
      <c r="D115" s="487">
        <v>4463388</v>
      </c>
    </row>
    <row r="116" spans="1:3" ht="12" customHeight="1">
      <c r="A116" s="288" t="s">
        <v>92</v>
      </c>
      <c r="B116" s="12" t="s">
        <v>290</v>
      </c>
      <c r="C116" s="176"/>
    </row>
    <row r="117" spans="1:4" ht="12" customHeight="1">
      <c r="A117" s="288" t="s">
        <v>93</v>
      </c>
      <c r="B117" s="12" t="s">
        <v>144</v>
      </c>
      <c r="C117" s="175">
        <v>516921965</v>
      </c>
      <c r="D117" s="487">
        <v>52930945</v>
      </c>
    </row>
    <row r="118" spans="1:3" ht="12" customHeight="1">
      <c r="A118" s="288" t="s">
        <v>94</v>
      </c>
      <c r="B118" s="12" t="s">
        <v>291</v>
      </c>
      <c r="C118" s="156">
        <v>272166519</v>
      </c>
    </row>
    <row r="119" spans="1:3" ht="12" customHeight="1">
      <c r="A119" s="288" t="s">
        <v>95</v>
      </c>
      <c r="B119" s="170" t="s">
        <v>162</v>
      </c>
      <c r="C119" s="156">
        <v>3600000</v>
      </c>
    </row>
    <row r="120" spans="1:3" ht="12" customHeight="1">
      <c r="A120" s="288" t="s">
        <v>104</v>
      </c>
      <c r="B120" s="169" t="s">
        <v>353</v>
      </c>
      <c r="C120" s="156"/>
    </row>
    <row r="121" spans="1:3" ht="12" customHeight="1">
      <c r="A121" s="288" t="s">
        <v>106</v>
      </c>
      <c r="B121" s="272" t="s">
        <v>296</v>
      </c>
      <c r="C121" s="156"/>
    </row>
    <row r="122" spans="1:3" ht="12" customHeight="1">
      <c r="A122" s="288" t="s">
        <v>145</v>
      </c>
      <c r="B122" s="112" t="s">
        <v>279</v>
      </c>
      <c r="C122" s="156"/>
    </row>
    <row r="123" spans="1:3" ht="12" customHeight="1">
      <c r="A123" s="288" t="s">
        <v>146</v>
      </c>
      <c r="B123" s="112" t="s">
        <v>295</v>
      </c>
      <c r="C123" s="156"/>
    </row>
    <row r="124" spans="1:3" ht="12" customHeight="1">
      <c r="A124" s="288" t="s">
        <v>147</v>
      </c>
      <c r="B124" s="112" t="s">
        <v>294</v>
      </c>
      <c r="C124" s="156"/>
    </row>
    <row r="125" spans="1:3" ht="12" customHeight="1">
      <c r="A125" s="288" t="s">
        <v>287</v>
      </c>
      <c r="B125" s="112" t="s">
        <v>282</v>
      </c>
      <c r="C125" s="156"/>
    </row>
    <row r="126" spans="1:3" ht="12" customHeight="1">
      <c r="A126" s="288" t="s">
        <v>288</v>
      </c>
      <c r="B126" s="112" t="s">
        <v>293</v>
      </c>
      <c r="C126" s="156"/>
    </row>
    <row r="127" spans="1:3" ht="12" customHeight="1" thickBot="1">
      <c r="A127" s="297" t="s">
        <v>289</v>
      </c>
      <c r="B127" s="112" t="s">
        <v>292</v>
      </c>
      <c r="C127" s="158">
        <v>3600000</v>
      </c>
    </row>
    <row r="128" spans="1:3" ht="12" customHeight="1" thickBot="1">
      <c r="A128" s="32" t="s">
        <v>14</v>
      </c>
      <c r="B128" s="100" t="s">
        <v>373</v>
      </c>
      <c r="C128" s="173">
        <f>+C93+C114</f>
        <v>708327144</v>
      </c>
    </row>
    <row r="129" spans="1:3" ht="12" customHeight="1" thickBot="1">
      <c r="A129" s="32" t="s">
        <v>15</v>
      </c>
      <c r="B129" s="100" t="s">
        <v>374</v>
      </c>
      <c r="C129" s="173">
        <f>+C130+C131+C132</f>
        <v>0</v>
      </c>
    </row>
    <row r="130" spans="1:4" s="72" customFormat="1" ht="12" customHeight="1">
      <c r="A130" s="288" t="s">
        <v>194</v>
      </c>
      <c r="B130" s="9" t="s">
        <v>434</v>
      </c>
      <c r="C130" s="156"/>
      <c r="D130" s="491"/>
    </row>
    <row r="131" spans="1:3" ht="12" customHeight="1">
      <c r="A131" s="288" t="s">
        <v>195</v>
      </c>
      <c r="B131" s="9" t="s">
        <v>382</v>
      </c>
      <c r="C131" s="156"/>
    </row>
    <row r="132" spans="1:3" ht="12" customHeight="1" thickBot="1">
      <c r="A132" s="297" t="s">
        <v>196</v>
      </c>
      <c r="B132" s="7" t="s">
        <v>433</v>
      </c>
      <c r="C132" s="156"/>
    </row>
    <row r="133" spans="1:3" ht="12" customHeight="1" thickBot="1">
      <c r="A133" s="32" t="s">
        <v>16</v>
      </c>
      <c r="B133" s="100" t="s">
        <v>375</v>
      </c>
      <c r="C133" s="173">
        <f>+C134+C135+C136+C137+C138+C139</f>
        <v>0</v>
      </c>
    </row>
    <row r="134" spans="1:3" ht="12" customHeight="1">
      <c r="A134" s="288" t="s">
        <v>78</v>
      </c>
      <c r="B134" s="9" t="s">
        <v>384</v>
      </c>
      <c r="C134" s="156"/>
    </row>
    <row r="135" spans="1:3" ht="12" customHeight="1">
      <c r="A135" s="288" t="s">
        <v>79</v>
      </c>
      <c r="B135" s="9" t="s">
        <v>376</v>
      </c>
      <c r="C135" s="156"/>
    </row>
    <row r="136" spans="1:3" ht="12" customHeight="1">
      <c r="A136" s="288" t="s">
        <v>80</v>
      </c>
      <c r="B136" s="9" t="s">
        <v>377</v>
      </c>
      <c r="C136" s="156"/>
    </row>
    <row r="137" spans="1:3" ht="12" customHeight="1">
      <c r="A137" s="288" t="s">
        <v>132</v>
      </c>
      <c r="B137" s="9" t="s">
        <v>432</v>
      </c>
      <c r="C137" s="156"/>
    </row>
    <row r="138" spans="1:3" ht="12" customHeight="1">
      <c r="A138" s="288" t="s">
        <v>133</v>
      </c>
      <c r="B138" s="9" t="s">
        <v>379</v>
      </c>
      <c r="C138" s="156"/>
    </row>
    <row r="139" spans="1:4" s="72" customFormat="1" ht="12" customHeight="1" thickBot="1">
      <c r="A139" s="297" t="s">
        <v>134</v>
      </c>
      <c r="B139" s="7" t="s">
        <v>380</v>
      </c>
      <c r="C139" s="156"/>
      <c r="D139" s="491"/>
    </row>
    <row r="140" spans="1:11" ht="12" customHeight="1" thickBot="1">
      <c r="A140" s="32" t="s">
        <v>17</v>
      </c>
      <c r="B140" s="100" t="s">
        <v>458</v>
      </c>
      <c r="C140" s="179">
        <f>+C141+C142+C144+C145+C143</f>
        <v>153909209</v>
      </c>
      <c r="K140" s="154"/>
    </row>
    <row r="141" spans="1:3" ht="12.75">
      <c r="A141" s="288" t="s">
        <v>81</v>
      </c>
      <c r="B141" s="9" t="s">
        <v>297</v>
      </c>
      <c r="C141" s="156"/>
    </row>
    <row r="142" spans="1:4" ht="12" customHeight="1">
      <c r="A142" s="288" t="s">
        <v>82</v>
      </c>
      <c r="B142" s="9" t="s">
        <v>298</v>
      </c>
      <c r="C142" s="156">
        <v>5034671</v>
      </c>
      <c r="D142" s="487">
        <v>5486454</v>
      </c>
    </row>
    <row r="143" spans="1:3" ht="12" customHeight="1">
      <c r="A143" s="288" t="s">
        <v>214</v>
      </c>
      <c r="B143" s="9" t="s">
        <v>457</v>
      </c>
      <c r="C143" s="156">
        <v>148874538</v>
      </c>
    </row>
    <row r="144" spans="1:4" s="72" customFormat="1" ht="12" customHeight="1">
      <c r="A144" s="288" t="s">
        <v>215</v>
      </c>
      <c r="B144" s="9" t="s">
        <v>389</v>
      </c>
      <c r="C144" s="156"/>
      <c r="D144" s="491"/>
    </row>
    <row r="145" spans="1:4" s="72" customFormat="1" ht="12" customHeight="1" thickBot="1">
      <c r="A145" s="297" t="s">
        <v>216</v>
      </c>
      <c r="B145" s="7" t="s">
        <v>316</v>
      </c>
      <c r="C145" s="156"/>
      <c r="D145" s="491"/>
    </row>
    <row r="146" spans="1:4" s="72" customFormat="1" ht="12" customHeight="1" thickBot="1">
      <c r="A146" s="32" t="s">
        <v>18</v>
      </c>
      <c r="B146" s="100" t="s">
        <v>390</v>
      </c>
      <c r="C146" s="182">
        <f>+C147+C148+C149+C150+C151</f>
        <v>0</v>
      </c>
      <c r="D146" s="491"/>
    </row>
    <row r="147" spans="1:4" s="72" customFormat="1" ht="12" customHeight="1">
      <c r="A147" s="288" t="s">
        <v>83</v>
      </c>
      <c r="B147" s="9" t="s">
        <v>385</v>
      </c>
      <c r="C147" s="156"/>
      <c r="D147" s="491"/>
    </row>
    <row r="148" spans="1:4" s="72" customFormat="1" ht="12" customHeight="1">
      <c r="A148" s="288" t="s">
        <v>84</v>
      </c>
      <c r="B148" s="9" t="s">
        <v>392</v>
      </c>
      <c r="C148" s="156"/>
      <c r="D148" s="491"/>
    </row>
    <row r="149" spans="1:4" s="72" customFormat="1" ht="12" customHeight="1">
      <c r="A149" s="288" t="s">
        <v>226</v>
      </c>
      <c r="B149" s="9" t="s">
        <v>387</v>
      </c>
      <c r="C149" s="156"/>
      <c r="D149" s="491"/>
    </row>
    <row r="150" spans="1:4" s="72" customFormat="1" ht="12" customHeight="1">
      <c r="A150" s="288" t="s">
        <v>227</v>
      </c>
      <c r="B150" s="9" t="s">
        <v>435</v>
      </c>
      <c r="C150" s="156"/>
      <c r="D150" s="491"/>
    </row>
    <row r="151" spans="1:3" ht="12.75" customHeight="1" thickBot="1">
      <c r="A151" s="297" t="s">
        <v>391</v>
      </c>
      <c r="B151" s="7" t="s">
        <v>394</v>
      </c>
      <c r="C151" s="158"/>
    </row>
    <row r="152" spans="1:3" ht="12.75" customHeight="1" thickBot="1">
      <c r="A152" s="329" t="s">
        <v>19</v>
      </c>
      <c r="B152" s="100" t="s">
        <v>395</v>
      </c>
      <c r="C152" s="182"/>
    </row>
    <row r="153" spans="1:3" ht="12.75" customHeight="1" thickBot="1">
      <c r="A153" s="329" t="s">
        <v>20</v>
      </c>
      <c r="B153" s="100" t="s">
        <v>396</v>
      </c>
      <c r="C153" s="182"/>
    </row>
    <row r="154" spans="1:3" ht="12" customHeight="1" thickBot="1">
      <c r="A154" s="32" t="s">
        <v>21</v>
      </c>
      <c r="B154" s="100" t="s">
        <v>398</v>
      </c>
      <c r="C154" s="282">
        <f>+C129+C133+C140+C146+C152+C153</f>
        <v>153909209</v>
      </c>
    </row>
    <row r="155" spans="1:3" ht="15" customHeight="1" thickBot="1">
      <c r="A155" s="299" t="s">
        <v>22</v>
      </c>
      <c r="B155" s="246" t="s">
        <v>397</v>
      </c>
      <c r="C155" s="282">
        <f>+C128+C154</f>
        <v>862236353</v>
      </c>
    </row>
    <row r="156" spans="1:3" ht="13.5" thickBot="1">
      <c r="A156" s="248"/>
      <c r="B156" s="249"/>
      <c r="C156" s="430">
        <f>C90-C155</f>
        <v>0</v>
      </c>
    </row>
    <row r="157" spans="1:3" ht="15" customHeight="1" thickBot="1">
      <c r="A157" s="152" t="s">
        <v>436</v>
      </c>
      <c r="B157" s="153"/>
      <c r="C157" s="98">
        <v>16</v>
      </c>
    </row>
    <row r="158" spans="1:3" ht="14.25" customHeight="1" thickBot="1">
      <c r="A158" s="152" t="s">
        <v>157</v>
      </c>
      <c r="B158" s="153"/>
      <c r="C158" s="98">
        <v>15</v>
      </c>
    </row>
    <row r="159" spans="1:3" ht="12.75">
      <c r="A159" s="427"/>
      <c r="B159" s="428"/>
      <c r="C159" s="471"/>
    </row>
    <row r="160" spans="1:2" ht="12.75">
      <c r="A160" s="427"/>
      <c r="B160" s="428"/>
    </row>
    <row r="161" spans="1:3" ht="12.75">
      <c r="A161" s="427"/>
      <c r="B161" s="428"/>
      <c r="C161" s="429"/>
    </row>
    <row r="162" spans="1:3" ht="12.75">
      <c r="A162" s="427"/>
      <c r="B162" s="428"/>
      <c r="C162" s="429"/>
    </row>
    <row r="163" spans="1:3" ht="12.75">
      <c r="A163" s="427"/>
      <c r="B163" s="428"/>
      <c r="C163" s="429"/>
    </row>
    <row r="164" spans="1:3" ht="12.75">
      <c r="A164" s="427"/>
      <c r="B164" s="428"/>
      <c r="C164" s="429"/>
    </row>
    <row r="165" spans="1:3" ht="12.75">
      <c r="A165" s="427"/>
      <c r="B165" s="428"/>
      <c r="C165" s="429"/>
    </row>
    <row r="166" spans="1:3" ht="12.75">
      <c r="A166" s="427"/>
      <c r="B166" s="428"/>
      <c r="C166" s="429"/>
    </row>
    <row r="167" spans="1:3" ht="12.75">
      <c r="A167" s="427"/>
      <c r="B167" s="428"/>
      <c r="C167" s="429"/>
    </row>
    <row r="168" spans="1:3" ht="12.75">
      <c r="A168" s="427"/>
      <c r="B168" s="428"/>
      <c r="C168" s="429"/>
    </row>
    <row r="169" spans="1:3" ht="12.75">
      <c r="A169" s="427"/>
      <c r="B169" s="428"/>
      <c r="C169" s="429"/>
    </row>
    <row r="170" spans="1:3" ht="12.75">
      <c r="A170" s="427"/>
      <c r="B170" s="428"/>
      <c r="C170" s="429"/>
    </row>
    <row r="171" spans="1:3" ht="12.75">
      <c r="A171" s="427"/>
      <c r="B171" s="428"/>
      <c r="C171" s="429"/>
    </row>
    <row r="172" spans="1:3" ht="12.75">
      <c r="A172" s="427"/>
      <c r="B172" s="428"/>
      <c r="C172" s="429"/>
    </row>
    <row r="173" spans="1:3" ht="12.75">
      <c r="A173" s="427"/>
      <c r="B173" s="428"/>
      <c r="C173" s="429"/>
    </row>
    <row r="174" spans="1:3" ht="12.75">
      <c r="A174" s="427"/>
      <c r="B174" s="428"/>
      <c r="C174" s="429"/>
    </row>
    <row r="175" spans="1:3" ht="12.75">
      <c r="A175" s="427"/>
      <c r="B175" s="428"/>
      <c r="C175" s="429"/>
    </row>
    <row r="176" spans="1:3" ht="12.75">
      <c r="A176" s="427"/>
      <c r="B176" s="428"/>
      <c r="C176" s="429"/>
    </row>
    <row r="177" spans="1:3" ht="12.75">
      <c r="A177" s="427"/>
      <c r="B177" s="428"/>
      <c r="C177" s="429"/>
    </row>
    <row r="178" spans="1:3" ht="12.75">
      <c r="A178" s="427"/>
      <c r="B178" s="428"/>
      <c r="C178" s="429"/>
    </row>
    <row r="179" spans="1:3" ht="12.75">
      <c r="A179" s="427"/>
      <c r="B179" s="428"/>
      <c r="C179" s="429"/>
    </row>
  </sheetData>
  <sheetProtection formatCells="0"/>
  <printOptions horizontalCentered="1"/>
  <pageMargins left="0.7874015748031497" right="0.7874015748031497" top="0.7874015748031497" bottom="0.3937007874015748" header="0.7874015748031497" footer="0.7874015748031497"/>
  <pageSetup fitToHeight="0" fitToWidth="1" horizontalDpi="600" verticalDpi="600" orientation="portrait" paperSize="8" scale="96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8"/>
  <sheetViews>
    <sheetView zoomScale="120" zoomScaleNormal="120" zoomScaleSheetLayoutView="85" workbookViewId="0" topLeftCell="A1">
      <selection activeCell="B1" sqref="B1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25.00390625" style="252" customWidth="1"/>
    <col min="4" max="4" width="29.375" style="3" customWidth="1"/>
    <col min="5" max="16384" width="9.375" style="3" customWidth="1"/>
  </cols>
  <sheetData>
    <row r="1" spans="1:3" s="2" customFormat="1" ht="16.5" customHeight="1" thickBot="1">
      <c r="A1" s="408"/>
      <c r="B1" s="409" t="s">
        <v>677</v>
      </c>
      <c r="C1" s="403"/>
    </row>
    <row r="2" spans="1:3" s="68" customFormat="1" ht="21" customHeight="1">
      <c r="A2" s="410" t="s">
        <v>54</v>
      </c>
      <c r="B2" s="411" t="str">
        <f>CONCATENATE(ALAPADATOK!A3)</f>
        <v>Karácsond Községi Önkormányzat</v>
      </c>
      <c r="C2" s="412" t="s">
        <v>47</v>
      </c>
    </row>
    <row r="3" spans="1:3" s="68" customFormat="1" ht="16.5" thickBot="1">
      <c r="A3" s="413" t="s">
        <v>154</v>
      </c>
      <c r="B3" s="414" t="s">
        <v>354</v>
      </c>
      <c r="C3" s="415" t="s">
        <v>52</v>
      </c>
    </row>
    <row r="4" spans="1:3" s="69" customFormat="1" ht="15.75" customHeight="1" thickBot="1">
      <c r="A4" s="416"/>
      <c r="B4" s="416"/>
      <c r="C4" s="417">
        <f>ÖNK!C4</f>
        <v>0</v>
      </c>
    </row>
    <row r="5" spans="1:3" ht="13.5" thickBot="1">
      <c r="A5" s="418" t="s">
        <v>156</v>
      </c>
      <c r="B5" s="419" t="s">
        <v>480</v>
      </c>
      <c r="C5" s="420" t="s">
        <v>48</v>
      </c>
    </row>
    <row r="6" spans="1:3" s="62" customFormat="1" ht="12.75" customHeight="1" thickBot="1">
      <c r="A6" s="421"/>
      <c r="B6" s="422" t="s">
        <v>418</v>
      </c>
      <c r="C6" s="423" t="s">
        <v>419</v>
      </c>
    </row>
    <row r="7" spans="1:3" s="62" customFormat="1" ht="15.75" customHeight="1" thickBot="1">
      <c r="A7" s="138"/>
      <c r="B7" s="139" t="s">
        <v>49</v>
      </c>
      <c r="C7" s="228"/>
    </row>
    <row r="8" spans="1:3" s="62" customFormat="1" ht="12" customHeight="1" thickBot="1">
      <c r="A8" s="32" t="s">
        <v>12</v>
      </c>
      <c r="B8" s="21" t="s">
        <v>178</v>
      </c>
      <c r="C8" s="173">
        <f>+C9+C10+C11+C12+C13+C14</f>
        <v>144049665</v>
      </c>
    </row>
    <row r="9" spans="1:3" s="70" customFormat="1" ht="12" customHeight="1">
      <c r="A9" s="288" t="s">
        <v>85</v>
      </c>
      <c r="B9" s="273" t="s">
        <v>179</v>
      </c>
      <c r="C9" s="176">
        <v>59867636</v>
      </c>
    </row>
    <row r="10" spans="1:3" s="71" customFormat="1" ht="12" customHeight="1">
      <c r="A10" s="289" t="s">
        <v>86</v>
      </c>
      <c r="B10" s="274" t="s">
        <v>180</v>
      </c>
      <c r="C10" s="175">
        <v>52961800</v>
      </c>
    </row>
    <row r="11" spans="1:3" s="71" customFormat="1" ht="12" customHeight="1">
      <c r="A11" s="289" t="s">
        <v>87</v>
      </c>
      <c r="B11" s="274" t="s">
        <v>467</v>
      </c>
      <c r="C11" s="175">
        <v>27582969</v>
      </c>
    </row>
    <row r="12" spans="1:3" s="71" customFormat="1" ht="12" customHeight="1">
      <c r="A12" s="289" t="s">
        <v>88</v>
      </c>
      <c r="B12" s="274" t="s">
        <v>182</v>
      </c>
      <c r="C12" s="175">
        <v>3637260</v>
      </c>
    </row>
    <row r="13" spans="1:3" s="71" customFormat="1" ht="12" customHeight="1">
      <c r="A13" s="289" t="s">
        <v>114</v>
      </c>
      <c r="B13" s="274" t="s">
        <v>423</v>
      </c>
      <c r="C13" s="175"/>
    </row>
    <row r="14" spans="1:3" s="70" customFormat="1" ht="12" customHeight="1" thickBot="1">
      <c r="A14" s="290" t="s">
        <v>89</v>
      </c>
      <c r="B14" s="275" t="s">
        <v>358</v>
      </c>
      <c r="C14" s="175"/>
    </row>
    <row r="15" spans="1:3" s="70" customFormat="1" ht="12" customHeight="1" thickBot="1">
      <c r="A15" s="32" t="s">
        <v>13</v>
      </c>
      <c r="B15" s="168" t="s">
        <v>183</v>
      </c>
      <c r="C15" s="173">
        <f>+C16+C17+C18+C19+C20</f>
        <v>24000000</v>
      </c>
    </row>
    <row r="16" spans="1:3" s="70" customFormat="1" ht="12" customHeight="1">
      <c r="A16" s="288" t="s">
        <v>91</v>
      </c>
      <c r="B16" s="273" t="s">
        <v>184</v>
      </c>
      <c r="C16" s="176"/>
    </row>
    <row r="17" spans="1:3" s="70" customFormat="1" ht="12" customHeight="1">
      <c r="A17" s="289" t="s">
        <v>92</v>
      </c>
      <c r="B17" s="274" t="s">
        <v>185</v>
      </c>
      <c r="C17" s="175"/>
    </row>
    <row r="18" spans="1:3" s="70" customFormat="1" ht="12" customHeight="1">
      <c r="A18" s="289" t="s">
        <v>93</v>
      </c>
      <c r="B18" s="274" t="s">
        <v>347</v>
      </c>
      <c r="C18" s="175"/>
    </row>
    <row r="19" spans="1:3" s="70" customFormat="1" ht="12" customHeight="1">
      <c r="A19" s="289" t="s">
        <v>94</v>
      </c>
      <c r="B19" s="274" t="s">
        <v>348</v>
      </c>
      <c r="C19" s="175"/>
    </row>
    <row r="20" spans="1:3" s="70" customFormat="1" ht="12" customHeight="1">
      <c r="A20" s="289" t="s">
        <v>95</v>
      </c>
      <c r="B20" s="274" t="s">
        <v>186</v>
      </c>
      <c r="C20" s="175">
        <v>24000000</v>
      </c>
    </row>
    <row r="21" spans="1:3" s="71" customFormat="1" ht="12" customHeight="1" thickBot="1">
      <c r="A21" s="290" t="s">
        <v>104</v>
      </c>
      <c r="B21" s="275" t="s">
        <v>187</v>
      </c>
      <c r="C21" s="177"/>
    </row>
    <row r="22" spans="1:3" s="71" customFormat="1" ht="12" customHeight="1" thickBot="1">
      <c r="A22" s="32" t="s">
        <v>14</v>
      </c>
      <c r="B22" s="21" t="s">
        <v>188</v>
      </c>
      <c r="C22" s="173">
        <f>+C23+C24+C25+C26+C27</f>
        <v>0</v>
      </c>
    </row>
    <row r="23" spans="1:3" s="71" customFormat="1" ht="12" customHeight="1">
      <c r="A23" s="288" t="s">
        <v>74</v>
      </c>
      <c r="B23" s="273" t="s">
        <v>189</v>
      </c>
      <c r="C23" s="176"/>
    </row>
    <row r="24" spans="1:3" s="70" customFormat="1" ht="12" customHeight="1">
      <c r="A24" s="289" t="s">
        <v>75</v>
      </c>
      <c r="B24" s="274" t="s">
        <v>190</v>
      </c>
      <c r="C24" s="175"/>
    </row>
    <row r="25" spans="1:3" s="71" customFormat="1" ht="12" customHeight="1">
      <c r="A25" s="289" t="s">
        <v>76</v>
      </c>
      <c r="B25" s="274" t="s">
        <v>349</v>
      </c>
      <c r="C25" s="175"/>
    </row>
    <row r="26" spans="1:3" s="71" customFormat="1" ht="12" customHeight="1">
      <c r="A26" s="289" t="s">
        <v>77</v>
      </c>
      <c r="B26" s="274" t="s">
        <v>350</v>
      </c>
      <c r="C26" s="175"/>
    </row>
    <row r="27" spans="1:3" s="71" customFormat="1" ht="12" customHeight="1">
      <c r="A27" s="289" t="s">
        <v>128</v>
      </c>
      <c r="B27" s="274" t="s">
        <v>191</v>
      </c>
      <c r="C27" s="175"/>
    </row>
    <row r="28" spans="1:3" s="71" customFormat="1" ht="12" customHeight="1" thickBot="1">
      <c r="A28" s="290" t="s">
        <v>129</v>
      </c>
      <c r="B28" s="275" t="s">
        <v>192</v>
      </c>
      <c r="C28" s="177"/>
    </row>
    <row r="29" spans="1:3" s="71" customFormat="1" ht="12" customHeight="1" thickBot="1">
      <c r="A29" s="32" t="s">
        <v>130</v>
      </c>
      <c r="B29" s="21" t="s">
        <v>477</v>
      </c>
      <c r="C29" s="179">
        <f>SUM(C30:C36)</f>
        <v>75580000</v>
      </c>
    </row>
    <row r="30" spans="1:3" s="71" customFormat="1" ht="12" customHeight="1">
      <c r="A30" s="288" t="s">
        <v>194</v>
      </c>
      <c r="B30" s="273" t="s">
        <v>472</v>
      </c>
      <c r="C30" s="176">
        <v>8000000</v>
      </c>
    </row>
    <row r="31" spans="1:3" s="71" customFormat="1" ht="12" customHeight="1">
      <c r="A31" s="289" t="s">
        <v>195</v>
      </c>
      <c r="B31" s="274" t="s">
        <v>473</v>
      </c>
      <c r="C31" s="175">
        <v>400000</v>
      </c>
    </row>
    <row r="32" spans="1:3" s="71" customFormat="1" ht="12" customHeight="1">
      <c r="A32" s="289" t="s">
        <v>196</v>
      </c>
      <c r="B32" s="274" t="s">
        <v>474</v>
      </c>
      <c r="C32" s="175">
        <v>60000000</v>
      </c>
    </row>
    <row r="33" spans="1:3" s="71" customFormat="1" ht="12" customHeight="1">
      <c r="A33" s="289" t="s">
        <v>197</v>
      </c>
      <c r="B33" s="274" t="s">
        <v>475</v>
      </c>
      <c r="C33" s="175">
        <v>380000</v>
      </c>
    </row>
    <row r="34" spans="1:3" s="71" customFormat="1" ht="12" customHeight="1">
      <c r="A34" s="289" t="s">
        <v>469</v>
      </c>
      <c r="B34" s="274" t="s">
        <v>198</v>
      </c>
      <c r="C34" s="175">
        <v>6000000</v>
      </c>
    </row>
    <row r="35" spans="1:3" s="71" customFormat="1" ht="12" customHeight="1">
      <c r="A35" s="289" t="s">
        <v>470</v>
      </c>
      <c r="B35" s="274" t="s">
        <v>199</v>
      </c>
      <c r="C35" s="175"/>
    </row>
    <row r="36" spans="1:3" s="71" customFormat="1" ht="12" customHeight="1" thickBot="1">
      <c r="A36" s="290" t="s">
        <v>471</v>
      </c>
      <c r="B36" s="353" t="s">
        <v>200</v>
      </c>
      <c r="C36" s="177">
        <v>800000</v>
      </c>
    </row>
    <row r="37" spans="1:3" s="71" customFormat="1" ht="12" customHeight="1" thickBot="1">
      <c r="A37" s="32" t="s">
        <v>16</v>
      </c>
      <c r="B37" s="21" t="s">
        <v>359</v>
      </c>
      <c r="C37" s="173">
        <f>SUM(C38:C48)</f>
        <v>7350000</v>
      </c>
    </row>
    <row r="38" spans="1:3" s="71" customFormat="1" ht="12" customHeight="1">
      <c r="A38" s="288" t="s">
        <v>78</v>
      </c>
      <c r="B38" s="273" t="s">
        <v>203</v>
      </c>
      <c r="C38" s="176"/>
    </row>
    <row r="39" spans="1:3" s="71" customFormat="1" ht="12" customHeight="1">
      <c r="A39" s="289" t="s">
        <v>79</v>
      </c>
      <c r="B39" s="274" t="s">
        <v>204</v>
      </c>
      <c r="C39" s="175"/>
    </row>
    <row r="40" spans="1:3" s="71" customFormat="1" ht="12" customHeight="1">
      <c r="A40" s="289" t="s">
        <v>80</v>
      </c>
      <c r="B40" s="274" t="s">
        <v>205</v>
      </c>
      <c r="C40" s="175"/>
    </row>
    <row r="41" spans="1:3" s="71" customFormat="1" ht="12" customHeight="1">
      <c r="A41" s="289" t="s">
        <v>132</v>
      </c>
      <c r="B41" s="274" t="s">
        <v>206</v>
      </c>
      <c r="C41" s="175">
        <v>4000000</v>
      </c>
    </row>
    <row r="42" spans="1:3" s="71" customFormat="1" ht="12" customHeight="1">
      <c r="A42" s="289" t="s">
        <v>133</v>
      </c>
      <c r="B42" s="274" t="s">
        <v>207</v>
      </c>
      <c r="C42" s="175"/>
    </row>
    <row r="43" spans="1:3" s="71" customFormat="1" ht="12" customHeight="1">
      <c r="A43" s="289" t="s">
        <v>134</v>
      </c>
      <c r="B43" s="274" t="s">
        <v>208</v>
      </c>
      <c r="C43" s="175">
        <v>150000</v>
      </c>
    </row>
    <row r="44" spans="1:3" s="71" customFormat="1" ht="12" customHeight="1">
      <c r="A44" s="289" t="s">
        <v>135</v>
      </c>
      <c r="B44" s="274" t="s">
        <v>209</v>
      </c>
      <c r="C44" s="175"/>
    </row>
    <row r="45" spans="1:3" s="71" customFormat="1" ht="12" customHeight="1">
      <c r="A45" s="289" t="s">
        <v>136</v>
      </c>
      <c r="B45" s="274" t="s">
        <v>476</v>
      </c>
      <c r="C45" s="175"/>
    </row>
    <row r="46" spans="1:3" s="71" customFormat="1" ht="12" customHeight="1">
      <c r="A46" s="289" t="s">
        <v>201</v>
      </c>
      <c r="B46" s="274" t="s">
        <v>211</v>
      </c>
      <c r="C46" s="178"/>
    </row>
    <row r="47" spans="1:3" s="71" customFormat="1" ht="12" customHeight="1">
      <c r="A47" s="290" t="s">
        <v>202</v>
      </c>
      <c r="B47" s="275" t="s">
        <v>361</v>
      </c>
      <c r="C47" s="263"/>
    </row>
    <row r="48" spans="1:3" s="71" customFormat="1" ht="12" customHeight="1" thickBot="1">
      <c r="A48" s="290" t="s">
        <v>360</v>
      </c>
      <c r="B48" s="275" t="s">
        <v>212</v>
      </c>
      <c r="C48" s="263">
        <v>3200000</v>
      </c>
    </row>
    <row r="49" spans="1:3" s="71" customFormat="1" ht="12" customHeight="1" thickBot="1">
      <c r="A49" s="32" t="s">
        <v>17</v>
      </c>
      <c r="B49" s="21" t="s">
        <v>213</v>
      </c>
      <c r="C49" s="173">
        <f>SUM(C50:C54)</f>
        <v>0</v>
      </c>
    </row>
    <row r="50" spans="1:3" s="71" customFormat="1" ht="12" customHeight="1">
      <c r="A50" s="288" t="s">
        <v>81</v>
      </c>
      <c r="B50" s="273" t="s">
        <v>217</v>
      </c>
      <c r="C50" s="308"/>
    </row>
    <row r="51" spans="1:3" s="71" customFormat="1" ht="12" customHeight="1">
      <c r="A51" s="289" t="s">
        <v>82</v>
      </c>
      <c r="B51" s="274" t="s">
        <v>218</v>
      </c>
      <c r="C51" s="178"/>
    </row>
    <row r="52" spans="1:3" s="71" customFormat="1" ht="12" customHeight="1">
      <c r="A52" s="289" t="s">
        <v>214</v>
      </c>
      <c r="B52" s="274" t="s">
        <v>219</v>
      </c>
      <c r="C52" s="178"/>
    </row>
    <row r="53" spans="1:3" s="71" customFormat="1" ht="12" customHeight="1">
      <c r="A53" s="289" t="s">
        <v>215</v>
      </c>
      <c r="B53" s="274" t="s">
        <v>220</v>
      </c>
      <c r="C53" s="178"/>
    </row>
    <row r="54" spans="1:3" s="71" customFormat="1" ht="12" customHeight="1" thickBot="1">
      <c r="A54" s="290" t="s">
        <v>216</v>
      </c>
      <c r="B54" s="275" t="s">
        <v>221</v>
      </c>
      <c r="C54" s="263"/>
    </row>
    <row r="55" spans="1:3" s="71" customFormat="1" ht="12" customHeight="1" thickBot="1">
      <c r="A55" s="32" t="s">
        <v>137</v>
      </c>
      <c r="B55" s="21" t="s">
        <v>222</v>
      </c>
      <c r="C55" s="173">
        <f>SUM(C56:C58)</f>
        <v>0</v>
      </c>
    </row>
    <row r="56" spans="1:3" s="71" customFormat="1" ht="12" customHeight="1">
      <c r="A56" s="288" t="s">
        <v>83</v>
      </c>
      <c r="B56" s="273" t="s">
        <v>223</v>
      </c>
      <c r="C56" s="176"/>
    </row>
    <row r="57" spans="1:3" s="71" customFormat="1" ht="12" customHeight="1">
      <c r="A57" s="289" t="s">
        <v>84</v>
      </c>
      <c r="B57" s="274" t="s">
        <v>351</v>
      </c>
      <c r="C57" s="175"/>
    </row>
    <row r="58" spans="1:3" s="71" customFormat="1" ht="12" customHeight="1">
      <c r="A58" s="289" t="s">
        <v>226</v>
      </c>
      <c r="B58" s="274" t="s">
        <v>224</v>
      </c>
      <c r="C58" s="175"/>
    </row>
    <row r="59" spans="1:3" s="71" customFormat="1" ht="12" customHeight="1" thickBot="1">
      <c r="A59" s="290" t="s">
        <v>227</v>
      </c>
      <c r="B59" s="275" t="s">
        <v>225</v>
      </c>
      <c r="C59" s="177"/>
    </row>
    <row r="60" spans="1:3" s="71" customFormat="1" ht="12" customHeight="1" thickBot="1">
      <c r="A60" s="32" t="s">
        <v>19</v>
      </c>
      <c r="B60" s="168" t="s">
        <v>228</v>
      </c>
      <c r="C60" s="173">
        <f>SUM(C61:C63)</f>
        <v>2358395</v>
      </c>
    </row>
    <row r="61" spans="1:3" s="71" customFormat="1" ht="12" customHeight="1">
      <c r="A61" s="288" t="s">
        <v>138</v>
      </c>
      <c r="B61" s="273" t="s">
        <v>230</v>
      </c>
      <c r="C61" s="178"/>
    </row>
    <row r="62" spans="1:3" s="71" customFormat="1" ht="12" customHeight="1">
      <c r="A62" s="289" t="s">
        <v>139</v>
      </c>
      <c r="B62" s="274" t="s">
        <v>352</v>
      </c>
      <c r="C62" s="178">
        <v>2358395</v>
      </c>
    </row>
    <row r="63" spans="1:3" s="71" customFormat="1" ht="12" customHeight="1">
      <c r="A63" s="289" t="s">
        <v>161</v>
      </c>
      <c r="B63" s="274" t="s">
        <v>231</v>
      </c>
      <c r="C63" s="178"/>
    </row>
    <row r="64" spans="1:3" s="71" customFormat="1" ht="12" customHeight="1" thickBot="1">
      <c r="A64" s="290" t="s">
        <v>229</v>
      </c>
      <c r="B64" s="275" t="s">
        <v>232</v>
      </c>
      <c r="C64" s="178"/>
    </row>
    <row r="65" spans="1:3" s="71" customFormat="1" ht="12" customHeight="1" thickBot="1">
      <c r="A65" s="32" t="s">
        <v>20</v>
      </c>
      <c r="B65" s="21" t="s">
        <v>233</v>
      </c>
      <c r="C65" s="179">
        <f>+C8+C15+C22+C29+C37+C49+C55+C60</f>
        <v>253338060</v>
      </c>
    </row>
    <row r="66" spans="1:3" s="71" customFormat="1" ht="12" customHeight="1" thickBot="1">
      <c r="A66" s="291" t="s">
        <v>320</v>
      </c>
      <c r="B66" s="168" t="s">
        <v>235</v>
      </c>
      <c r="C66" s="173">
        <f>SUM(C67:C69)</f>
        <v>0</v>
      </c>
    </row>
    <row r="67" spans="1:3" s="71" customFormat="1" ht="12" customHeight="1">
      <c r="A67" s="288" t="s">
        <v>263</v>
      </c>
      <c r="B67" s="273" t="s">
        <v>236</v>
      </c>
      <c r="C67" s="178"/>
    </row>
    <row r="68" spans="1:3" s="71" customFormat="1" ht="12" customHeight="1">
      <c r="A68" s="289" t="s">
        <v>272</v>
      </c>
      <c r="B68" s="274" t="s">
        <v>237</v>
      </c>
      <c r="C68" s="178"/>
    </row>
    <row r="69" spans="1:3" s="71" customFormat="1" ht="12" customHeight="1" thickBot="1">
      <c r="A69" s="290" t="s">
        <v>273</v>
      </c>
      <c r="B69" s="276" t="s">
        <v>238</v>
      </c>
      <c r="C69" s="178"/>
    </row>
    <row r="70" spans="1:3" s="71" customFormat="1" ht="12" customHeight="1" thickBot="1">
      <c r="A70" s="291" t="s">
        <v>239</v>
      </c>
      <c r="B70" s="168" t="s">
        <v>240</v>
      </c>
      <c r="C70" s="173">
        <f>SUM(C71:C74)</f>
        <v>0</v>
      </c>
    </row>
    <row r="71" spans="1:3" s="71" customFormat="1" ht="12" customHeight="1">
      <c r="A71" s="288" t="s">
        <v>115</v>
      </c>
      <c r="B71" s="273" t="s">
        <v>241</v>
      </c>
      <c r="C71" s="178"/>
    </row>
    <row r="72" spans="1:3" s="71" customFormat="1" ht="12" customHeight="1">
      <c r="A72" s="289" t="s">
        <v>116</v>
      </c>
      <c r="B72" s="274" t="s">
        <v>486</v>
      </c>
      <c r="C72" s="178"/>
    </row>
    <row r="73" spans="1:3" s="71" customFormat="1" ht="12" customHeight="1">
      <c r="A73" s="289" t="s">
        <v>264</v>
      </c>
      <c r="B73" s="274" t="s">
        <v>242</v>
      </c>
      <c r="C73" s="178"/>
    </row>
    <row r="74" spans="1:3" s="71" customFormat="1" ht="12" customHeight="1" thickBot="1">
      <c r="A74" s="290" t="s">
        <v>265</v>
      </c>
      <c r="B74" s="170" t="s">
        <v>487</v>
      </c>
      <c r="C74" s="178"/>
    </row>
    <row r="75" spans="1:3" s="71" customFormat="1" ht="12" customHeight="1" thickBot="1">
      <c r="A75" s="291" t="s">
        <v>243</v>
      </c>
      <c r="B75" s="168" t="s">
        <v>244</v>
      </c>
      <c r="C75" s="173">
        <f>SUM(C76:C77)</f>
        <v>455644622</v>
      </c>
    </row>
    <row r="76" spans="1:3" s="71" customFormat="1" ht="12" customHeight="1">
      <c r="A76" s="288" t="s">
        <v>266</v>
      </c>
      <c r="B76" s="273" t="s">
        <v>245</v>
      </c>
      <c r="C76" s="178">
        <v>455644622</v>
      </c>
    </row>
    <row r="77" spans="1:3" s="71" customFormat="1" ht="12" customHeight="1" thickBot="1">
      <c r="A77" s="290" t="s">
        <v>267</v>
      </c>
      <c r="B77" s="275" t="s">
        <v>246</v>
      </c>
      <c r="C77" s="178"/>
    </row>
    <row r="78" spans="1:3" s="70" customFormat="1" ht="12" customHeight="1" thickBot="1">
      <c r="A78" s="291" t="s">
        <v>247</v>
      </c>
      <c r="B78" s="168" t="s">
        <v>248</v>
      </c>
      <c r="C78" s="173">
        <f>SUM(C79:C81)</f>
        <v>5034671</v>
      </c>
    </row>
    <row r="79" spans="1:3" s="71" customFormat="1" ht="12" customHeight="1">
      <c r="A79" s="288" t="s">
        <v>268</v>
      </c>
      <c r="B79" s="273" t="s">
        <v>249</v>
      </c>
      <c r="C79" s="178">
        <v>5034671</v>
      </c>
    </row>
    <row r="80" spans="1:3" s="71" customFormat="1" ht="12" customHeight="1">
      <c r="A80" s="289" t="s">
        <v>269</v>
      </c>
      <c r="B80" s="274" t="s">
        <v>250</v>
      </c>
      <c r="C80" s="178"/>
    </row>
    <row r="81" spans="1:3" s="71" customFormat="1" ht="12" customHeight="1" thickBot="1">
      <c r="A81" s="290" t="s">
        <v>270</v>
      </c>
      <c r="B81" s="275" t="s">
        <v>488</v>
      </c>
      <c r="C81" s="178"/>
    </row>
    <row r="82" spans="1:3" s="71" customFormat="1" ht="12" customHeight="1" thickBot="1">
      <c r="A82" s="291" t="s">
        <v>251</v>
      </c>
      <c r="B82" s="168" t="s">
        <v>271</v>
      </c>
      <c r="C82" s="173">
        <f>SUM(C83:C86)</f>
        <v>0</v>
      </c>
    </row>
    <row r="83" spans="1:3" s="71" customFormat="1" ht="12" customHeight="1">
      <c r="A83" s="292" t="s">
        <v>252</v>
      </c>
      <c r="B83" s="273" t="s">
        <v>253</v>
      </c>
      <c r="C83" s="178"/>
    </row>
    <row r="84" spans="1:3" s="71" customFormat="1" ht="12" customHeight="1">
      <c r="A84" s="293" t="s">
        <v>254</v>
      </c>
      <c r="B84" s="274" t="s">
        <v>255</v>
      </c>
      <c r="C84" s="178"/>
    </row>
    <row r="85" spans="1:3" s="71" customFormat="1" ht="12" customHeight="1">
      <c r="A85" s="293" t="s">
        <v>256</v>
      </c>
      <c r="B85" s="274" t="s">
        <v>257</v>
      </c>
      <c r="C85" s="178"/>
    </row>
    <row r="86" spans="1:3" s="70" customFormat="1" ht="12" customHeight="1" thickBot="1">
      <c r="A86" s="294" t="s">
        <v>258</v>
      </c>
      <c r="B86" s="275" t="s">
        <v>259</v>
      </c>
      <c r="C86" s="178"/>
    </row>
    <row r="87" spans="1:3" s="70" customFormat="1" ht="12" customHeight="1" thickBot="1">
      <c r="A87" s="291" t="s">
        <v>260</v>
      </c>
      <c r="B87" s="168" t="s">
        <v>400</v>
      </c>
      <c r="C87" s="309"/>
    </row>
    <row r="88" spans="1:3" s="70" customFormat="1" ht="12" customHeight="1" thickBot="1">
      <c r="A88" s="291" t="s">
        <v>424</v>
      </c>
      <c r="B88" s="168" t="s">
        <v>261</v>
      </c>
      <c r="C88" s="309"/>
    </row>
    <row r="89" spans="1:3" s="70" customFormat="1" ht="12" customHeight="1" thickBot="1">
      <c r="A89" s="291" t="s">
        <v>425</v>
      </c>
      <c r="B89" s="280" t="s">
        <v>403</v>
      </c>
      <c r="C89" s="179">
        <f>+C66+C70+C75+C78+C82+C88+C87</f>
        <v>460679293</v>
      </c>
    </row>
    <row r="90" spans="1:3" s="70" customFormat="1" ht="12" customHeight="1" thickBot="1">
      <c r="A90" s="295" t="s">
        <v>426</v>
      </c>
      <c r="B90" s="281" t="s">
        <v>427</v>
      </c>
      <c r="C90" s="179">
        <f>+C65+C89</f>
        <v>714017353</v>
      </c>
    </row>
    <row r="91" spans="1:3" s="71" customFormat="1" ht="15" customHeight="1" thickBot="1">
      <c r="A91" s="144"/>
      <c r="B91" s="145"/>
      <c r="C91" s="233"/>
    </row>
    <row r="92" spans="1:3" s="62" customFormat="1" ht="16.5" customHeight="1" thickBot="1">
      <c r="A92" s="148"/>
      <c r="B92" s="149" t="s">
        <v>50</v>
      </c>
      <c r="C92" s="235"/>
    </row>
    <row r="93" spans="1:3" s="72" customFormat="1" ht="12" customHeight="1" thickBot="1">
      <c r="A93" s="269" t="s">
        <v>12</v>
      </c>
      <c r="B93" s="28" t="s">
        <v>431</v>
      </c>
      <c r="C93" s="172">
        <f>+C94+C95+C96+C97+C98+C111</f>
        <v>30679738</v>
      </c>
    </row>
    <row r="94" spans="1:3" ht="12" customHeight="1">
      <c r="A94" s="296" t="s">
        <v>85</v>
      </c>
      <c r="B94" s="10" t="s">
        <v>43</v>
      </c>
      <c r="C94" s="174">
        <v>19475136</v>
      </c>
    </row>
    <row r="95" spans="1:3" ht="12" customHeight="1">
      <c r="A95" s="289" t="s">
        <v>86</v>
      </c>
      <c r="B95" s="8" t="s">
        <v>140</v>
      </c>
      <c r="C95" s="175">
        <v>3604602</v>
      </c>
    </row>
    <row r="96" spans="1:4" ht="12" customHeight="1">
      <c r="A96" s="289" t="s">
        <v>87</v>
      </c>
      <c r="B96" s="8" t="s">
        <v>113</v>
      </c>
      <c r="C96" s="177">
        <v>4100000</v>
      </c>
      <c r="D96" s="3" t="s">
        <v>652</v>
      </c>
    </row>
    <row r="97" spans="1:3" ht="12" customHeight="1">
      <c r="A97" s="289" t="s">
        <v>88</v>
      </c>
      <c r="B97" s="11" t="s">
        <v>141</v>
      </c>
      <c r="C97" s="177"/>
    </row>
    <row r="98" spans="1:3" ht="12" customHeight="1">
      <c r="A98" s="289" t="s">
        <v>99</v>
      </c>
      <c r="B98" s="19" t="s">
        <v>142</v>
      </c>
      <c r="C98" s="177">
        <v>3500000</v>
      </c>
    </row>
    <row r="99" spans="1:3" ht="12" customHeight="1">
      <c r="A99" s="289" t="s">
        <v>89</v>
      </c>
      <c r="B99" s="8" t="s">
        <v>428</v>
      </c>
      <c r="C99" s="177">
        <v>3500000</v>
      </c>
    </row>
    <row r="100" spans="1:3" ht="12" customHeight="1">
      <c r="A100" s="289" t="s">
        <v>90</v>
      </c>
      <c r="B100" s="111" t="s">
        <v>366</v>
      </c>
      <c r="C100" s="177"/>
    </row>
    <row r="101" spans="1:3" ht="12" customHeight="1">
      <c r="A101" s="289" t="s">
        <v>100</v>
      </c>
      <c r="B101" s="111" t="s">
        <v>365</v>
      </c>
      <c r="C101" s="177"/>
    </row>
    <row r="102" spans="1:3" ht="12" customHeight="1">
      <c r="A102" s="289" t="s">
        <v>101</v>
      </c>
      <c r="B102" s="111" t="s">
        <v>277</v>
      </c>
      <c r="C102" s="177"/>
    </row>
    <row r="103" spans="1:3" ht="12" customHeight="1">
      <c r="A103" s="289" t="s">
        <v>102</v>
      </c>
      <c r="B103" s="112" t="s">
        <v>278</v>
      </c>
      <c r="C103" s="177"/>
    </row>
    <row r="104" spans="1:3" ht="12" customHeight="1">
      <c r="A104" s="289" t="s">
        <v>103</v>
      </c>
      <c r="B104" s="112" t="s">
        <v>279</v>
      </c>
      <c r="C104" s="177"/>
    </row>
    <row r="105" spans="1:3" ht="12" customHeight="1">
      <c r="A105" s="289" t="s">
        <v>105</v>
      </c>
      <c r="B105" s="111" t="s">
        <v>280</v>
      </c>
      <c r="C105" s="177"/>
    </row>
    <row r="106" spans="1:3" ht="12" customHeight="1">
      <c r="A106" s="289" t="s">
        <v>143</v>
      </c>
      <c r="B106" s="111" t="s">
        <v>281</v>
      </c>
      <c r="C106" s="177"/>
    </row>
    <row r="107" spans="1:3" ht="12" customHeight="1">
      <c r="A107" s="289" t="s">
        <v>275</v>
      </c>
      <c r="B107" s="112" t="s">
        <v>282</v>
      </c>
      <c r="C107" s="177"/>
    </row>
    <row r="108" spans="1:3" ht="12" customHeight="1">
      <c r="A108" s="297" t="s">
        <v>276</v>
      </c>
      <c r="B108" s="113" t="s">
        <v>283</v>
      </c>
      <c r="C108" s="177"/>
    </row>
    <row r="109" spans="1:3" ht="12" customHeight="1">
      <c r="A109" s="289" t="s">
        <v>363</v>
      </c>
      <c r="B109" s="113" t="s">
        <v>284</v>
      </c>
      <c r="C109" s="177"/>
    </row>
    <row r="110" spans="1:3" ht="12" customHeight="1">
      <c r="A110" s="289" t="s">
        <v>364</v>
      </c>
      <c r="B110" s="112" t="s">
        <v>285</v>
      </c>
      <c r="C110" s="175"/>
    </row>
    <row r="111" spans="1:3" ht="12" customHeight="1">
      <c r="A111" s="289" t="s">
        <v>368</v>
      </c>
      <c r="B111" s="11" t="s">
        <v>44</v>
      </c>
      <c r="C111" s="175"/>
    </row>
    <row r="112" spans="1:3" ht="12" customHeight="1">
      <c r="A112" s="290" t="s">
        <v>369</v>
      </c>
      <c r="B112" s="8" t="s">
        <v>429</v>
      </c>
      <c r="C112" s="177"/>
    </row>
    <row r="113" spans="1:3" ht="12" customHeight="1" thickBot="1">
      <c r="A113" s="298" t="s">
        <v>370</v>
      </c>
      <c r="B113" s="114" t="s">
        <v>430</v>
      </c>
      <c r="C113" s="181"/>
    </row>
    <row r="114" spans="1:3" ht="12" customHeight="1" thickBot="1">
      <c r="A114" s="32" t="s">
        <v>13</v>
      </c>
      <c r="B114" s="27" t="s">
        <v>286</v>
      </c>
      <c r="C114" s="173">
        <f>+C115+C117+C119</f>
        <v>0</v>
      </c>
    </row>
    <row r="115" spans="1:3" ht="12" customHeight="1">
      <c r="A115" s="288" t="s">
        <v>91</v>
      </c>
      <c r="B115" s="8" t="s">
        <v>160</v>
      </c>
      <c r="C115" s="176"/>
    </row>
    <row r="116" spans="1:3" ht="12" customHeight="1">
      <c r="A116" s="288" t="s">
        <v>92</v>
      </c>
      <c r="B116" s="12" t="s">
        <v>290</v>
      </c>
      <c r="C116" s="176"/>
    </row>
    <row r="117" spans="1:3" ht="12" customHeight="1">
      <c r="A117" s="288" t="s">
        <v>93</v>
      </c>
      <c r="B117" s="12" t="s">
        <v>144</v>
      </c>
      <c r="C117" s="175"/>
    </row>
    <row r="118" spans="1:3" ht="12" customHeight="1">
      <c r="A118" s="288" t="s">
        <v>94</v>
      </c>
      <c r="B118" s="12" t="s">
        <v>291</v>
      </c>
      <c r="C118" s="156"/>
    </row>
    <row r="119" spans="1:3" ht="12" customHeight="1">
      <c r="A119" s="288" t="s">
        <v>95</v>
      </c>
      <c r="B119" s="170" t="s">
        <v>162</v>
      </c>
      <c r="C119" s="156"/>
    </row>
    <row r="120" spans="1:3" ht="12" customHeight="1">
      <c r="A120" s="288" t="s">
        <v>104</v>
      </c>
      <c r="B120" s="169" t="s">
        <v>353</v>
      </c>
      <c r="C120" s="156"/>
    </row>
    <row r="121" spans="1:3" ht="12" customHeight="1">
      <c r="A121" s="288" t="s">
        <v>106</v>
      </c>
      <c r="B121" s="272" t="s">
        <v>296</v>
      </c>
      <c r="C121" s="156"/>
    </row>
    <row r="122" spans="1:3" ht="12" customHeight="1">
      <c r="A122" s="288" t="s">
        <v>145</v>
      </c>
      <c r="B122" s="112" t="s">
        <v>279</v>
      </c>
      <c r="C122" s="156"/>
    </row>
    <row r="123" spans="1:3" ht="12" customHeight="1">
      <c r="A123" s="288" t="s">
        <v>146</v>
      </c>
      <c r="B123" s="112" t="s">
        <v>295</v>
      </c>
      <c r="C123" s="156"/>
    </row>
    <row r="124" spans="1:3" ht="12" customHeight="1">
      <c r="A124" s="288" t="s">
        <v>147</v>
      </c>
      <c r="B124" s="112" t="s">
        <v>294</v>
      </c>
      <c r="C124" s="156"/>
    </row>
    <row r="125" spans="1:3" ht="12" customHeight="1">
      <c r="A125" s="288" t="s">
        <v>287</v>
      </c>
      <c r="B125" s="112" t="s">
        <v>282</v>
      </c>
      <c r="C125" s="156"/>
    </row>
    <row r="126" spans="1:3" ht="12" customHeight="1">
      <c r="A126" s="288" t="s">
        <v>288</v>
      </c>
      <c r="B126" s="112" t="s">
        <v>293</v>
      </c>
      <c r="C126" s="156"/>
    </row>
    <row r="127" spans="1:3" ht="12" customHeight="1" thickBot="1">
      <c r="A127" s="297" t="s">
        <v>289</v>
      </c>
      <c r="B127" s="112" t="s">
        <v>292</v>
      </c>
      <c r="C127" s="158"/>
    </row>
    <row r="128" spans="1:3" ht="12" customHeight="1" thickBot="1">
      <c r="A128" s="32" t="s">
        <v>14</v>
      </c>
      <c r="B128" s="100" t="s">
        <v>373</v>
      </c>
      <c r="C128" s="173">
        <f>+C93+C114</f>
        <v>30679738</v>
      </c>
    </row>
    <row r="129" spans="1:3" ht="12" customHeight="1" thickBot="1">
      <c r="A129" s="32" t="s">
        <v>15</v>
      </c>
      <c r="B129" s="100" t="s">
        <v>374</v>
      </c>
      <c r="C129" s="173">
        <f>+C130+C131+C132</f>
        <v>0</v>
      </c>
    </row>
    <row r="130" spans="1:3" s="72" customFormat="1" ht="12" customHeight="1">
      <c r="A130" s="288" t="s">
        <v>194</v>
      </c>
      <c r="B130" s="9" t="s">
        <v>434</v>
      </c>
      <c r="C130" s="156"/>
    </row>
    <row r="131" spans="1:3" ht="12" customHeight="1">
      <c r="A131" s="288" t="s">
        <v>195</v>
      </c>
      <c r="B131" s="9" t="s">
        <v>382</v>
      </c>
      <c r="C131" s="156"/>
    </row>
    <row r="132" spans="1:3" ht="12" customHeight="1" thickBot="1">
      <c r="A132" s="297" t="s">
        <v>196</v>
      </c>
      <c r="B132" s="7" t="s">
        <v>433</v>
      </c>
      <c r="C132" s="156"/>
    </row>
    <row r="133" spans="1:3" ht="12" customHeight="1" thickBot="1">
      <c r="A133" s="32" t="s">
        <v>16</v>
      </c>
      <c r="B133" s="100" t="s">
        <v>375</v>
      </c>
      <c r="C133" s="173">
        <f>+C134+C135+C136+C137+C138+C139</f>
        <v>0</v>
      </c>
    </row>
    <row r="134" spans="1:3" ht="12" customHeight="1">
      <c r="A134" s="288" t="s">
        <v>78</v>
      </c>
      <c r="B134" s="9" t="s">
        <v>384</v>
      </c>
      <c r="C134" s="156"/>
    </row>
    <row r="135" spans="1:3" ht="12" customHeight="1">
      <c r="A135" s="288" t="s">
        <v>79</v>
      </c>
      <c r="B135" s="9" t="s">
        <v>376</v>
      </c>
      <c r="C135" s="156"/>
    </row>
    <row r="136" spans="1:3" ht="12" customHeight="1">
      <c r="A136" s="288" t="s">
        <v>80</v>
      </c>
      <c r="B136" s="9" t="s">
        <v>377</v>
      </c>
      <c r="C136" s="156"/>
    </row>
    <row r="137" spans="1:3" ht="12" customHeight="1">
      <c r="A137" s="288" t="s">
        <v>132</v>
      </c>
      <c r="B137" s="9" t="s">
        <v>432</v>
      </c>
      <c r="C137" s="156"/>
    </row>
    <row r="138" spans="1:3" ht="12" customHeight="1">
      <c r="A138" s="288" t="s">
        <v>133</v>
      </c>
      <c r="B138" s="9" t="s">
        <v>379</v>
      </c>
      <c r="C138" s="156"/>
    </row>
    <row r="139" spans="1:3" s="72" customFormat="1" ht="12" customHeight="1" thickBot="1">
      <c r="A139" s="297" t="s">
        <v>134</v>
      </c>
      <c r="B139" s="7" t="s">
        <v>380</v>
      </c>
      <c r="C139" s="156"/>
    </row>
    <row r="140" spans="1:11" ht="12" customHeight="1" thickBot="1">
      <c r="A140" s="32" t="s">
        <v>17</v>
      </c>
      <c r="B140" s="100" t="s">
        <v>458</v>
      </c>
      <c r="C140" s="179">
        <f>+C141+C142+C144+C145+C143</f>
        <v>153909209</v>
      </c>
      <c r="K140" s="154"/>
    </row>
    <row r="141" spans="1:3" ht="12.75">
      <c r="A141" s="288" t="s">
        <v>81</v>
      </c>
      <c r="B141" s="9" t="s">
        <v>297</v>
      </c>
      <c r="C141" s="156"/>
    </row>
    <row r="142" spans="1:3" ht="12" customHeight="1">
      <c r="A142" s="288" t="s">
        <v>82</v>
      </c>
      <c r="B142" s="9" t="s">
        <v>298</v>
      </c>
      <c r="C142" s="156">
        <v>5034671</v>
      </c>
    </row>
    <row r="143" spans="1:3" s="72" customFormat="1" ht="12" customHeight="1">
      <c r="A143" s="288" t="s">
        <v>214</v>
      </c>
      <c r="B143" s="9" t="s">
        <v>457</v>
      </c>
      <c r="C143" s="156">
        <v>148874538</v>
      </c>
    </row>
    <row r="144" spans="1:3" s="72" customFormat="1" ht="12" customHeight="1">
      <c r="A144" s="288" t="s">
        <v>215</v>
      </c>
      <c r="B144" s="9" t="s">
        <v>389</v>
      </c>
      <c r="C144" s="156"/>
    </row>
    <row r="145" spans="1:3" s="72" customFormat="1" ht="12" customHeight="1" thickBot="1">
      <c r="A145" s="297" t="s">
        <v>216</v>
      </c>
      <c r="B145" s="7" t="s">
        <v>316</v>
      </c>
      <c r="C145" s="156"/>
    </row>
    <row r="146" spans="1:3" s="72" customFormat="1" ht="12" customHeight="1" thickBot="1">
      <c r="A146" s="32" t="s">
        <v>18</v>
      </c>
      <c r="B146" s="100" t="s">
        <v>390</v>
      </c>
      <c r="C146" s="182">
        <f>+C147+C148+C149+C150+C151</f>
        <v>0</v>
      </c>
    </row>
    <row r="147" spans="1:3" s="72" customFormat="1" ht="12" customHeight="1">
      <c r="A147" s="288" t="s">
        <v>83</v>
      </c>
      <c r="B147" s="9" t="s">
        <v>385</v>
      </c>
      <c r="C147" s="156"/>
    </row>
    <row r="148" spans="1:3" s="72" customFormat="1" ht="12" customHeight="1">
      <c r="A148" s="288" t="s">
        <v>84</v>
      </c>
      <c r="B148" s="9" t="s">
        <v>392</v>
      </c>
      <c r="C148" s="156"/>
    </row>
    <row r="149" spans="1:3" s="72" customFormat="1" ht="12" customHeight="1">
      <c r="A149" s="288" t="s">
        <v>226</v>
      </c>
      <c r="B149" s="9" t="s">
        <v>387</v>
      </c>
      <c r="C149" s="156"/>
    </row>
    <row r="150" spans="1:3" ht="12.75" customHeight="1">
      <c r="A150" s="288" t="s">
        <v>227</v>
      </c>
      <c r="B150" s="9" t="s">
        <v>435</v>
      </c>
      <c r="C150" s="156"/>
    </row>
    <row r="151" spans="1:3" ht="12.75" customHeight="1" thickBot="1">
      <c r="A151" s="297" t="s">
        <v>391</v>
      </c>
      <c r="B151" s="7" t="s">
        <v>394</v>
      </c>
      <c r="C151" s="158"/>
    </row>
    <row r="152" spans="1:3" ht="12.75" customHeight="1" thickBot="1">
      <c r="A152" s="329" t="s">
        <v>19</v>
      </c>
      <c r="B152" s="100" t="s">
        <v>395</v>
      </c>
      <c r="C152" s="182"/>
    </row>
    <row r="153" spans="1:3" ht="12" customHeight="1" thickBot="1">
      <c r="A153" s="329" t="s">
        <v>20</v>
      </c>
      <c r="B153" s="100" t="s">
        <v>396</v>
      </c>
      <c r="C153" s="182"/>
    </row>
    <row r="154" spans="1:3" ht="15" customHeight="1" thickBot="1">
      <c r="A154" s="32" t="s">
        <v>21</v>
      </c>
      <c r="B154" s="100" t="s">
        <v>398</v>
      </c>
      <c r="C154" s="282">
        <f>+C129+C133+C140+C146+C152+C153</f>
        <v>153909209</v>
      </c>
    </row>
    <row r="155" spans="1:3" ht="13.5" thickBot="1">
      <c r="A155" s="299" t="s">
        <v>22</v>
      </c>
      <c r="B155" s="246" t="s">
        <v>397</v>
      </c>
      <c r="C155" s="282">
        <f>+C128+C154</f>
        <v>184588947</v>
      </c>
    </row>
    <row r="156" spans="1:3" ht="15" customHeight="1" thickBot="1">
      <c r="A156" s="248"/>
      <c r="B156" s="249"/>
      <c r="C156" s="430">
        <f>C90-C155</f>
        <v>529428406</v>
      </c>
    </row>
    <row r="157" spans="1:3" ht="14.25" customHeight="1" thickBot="1">
      <c r="A157" s="152" t="s">
        <v>436</v>
      </c>
      <c r="B157" s="153"/>
      <c r="C157" s="98"/>
    </row>
    <row r="158" spans="1:3" ht="13.5" thickBot="1">
      <c r="A158" s="152" t="s">
        <v>157</v>
      </c>
      <c r="B158" s="153"/>
      <c r="C158" s="98"/>
    </row>
    <row r="159" spans="1:3" ht="12.75">
      <c r="A159" s="427"/>
      <c r="B159" s="428"/>
      <c r="C159" s="429"/>
    </row>
    <row r="160" spans="1:2" ht="12.75">
      <c r="A160" s="427"/>
      <c r="B160" s="428"/>
    </row>
    <row r="161" spans="1:3" ht="12.75">
      <c r="A161" s="427"/>
      <c r="B161" s="428"/>
      <c r="C161" s="429"/>
    </row>
    <row r="162" spans="1:3" ht="12.75">
      <c r="A162" s="427"/>
      <c r="B162" s="428"/>
      <c r="C162" s="429"/>
    </row>
    <row r="163" spans="1:3" ht="12.75">
      <c r="A163" s="427"/>
      <c r="B163" s="428"/>
      <c r="C163" s="429"/>
    </row>
    <row r="164" spans="1:3" ht="12.75">
      <c r="A164" s="427"/>
      <c r="B164" s="428"/>
      <c r="C164" s="429"/>
    </row>
    <row r="165" spans="1:3" ht="12.75">
      <c r="A165" s="427"/>
      <c r="B165" s="428"/>
      <c r="C165" s="429"/>
    </row>
    <row r="166" spans="1:3" ht="12.75">
      <c r="A166" s="427"/>
      <c r="B166" s="428"/>
      <c r="C166" s="429"/>
    </row>
    <row r="167" spans="1:3" ht="12.75">
      <c r="A167" s="427"/>
      <c r="B167" s="428"/>
      <c r="C167" s="429"/>
    </row>
    <row r="168" spans="1:3" ht="12.75">
      <c r="A168" s="427"/>
      <c r="B168" s="428"/>
      <c r="C168" s="429"/>
    </row>
    <row r="169" spans="1:3" ht="12.75">
      <c r="A169" s="427"/>
      <c r="B169" s="428"/>
      <c r="C169" s="429"/>
    </row>
    <row r="170" spans="1:3" ht="12.75">
      <c r="A170" s="427"/>
      <c r="B170" s="428"/>
      <c r="C170" s="429"/>
    </row>
    <row r="171" spans="1:3" ht="12.75">
      <c r="A171" s="427"/>
      <c r="B171" s="428"/>
      <c r="C171" s="429"/>
    </row>
    <row r="172" spans="1:3" ht="12.75">
      <c r="A172" s="427"/>
      <c r="B172" s="428"/>
      <c r="C172" s="429"/>
    </row>
    <row r="173" spans="1:3" ht="12.75">
      <c r="A173" s="427"/>
      <c r="B173" s="428"/>
      <c r="C173" s="429"/>
    </row>
    <row r="174" spans="1:3" ht="12.75">
      <c r="A174" s="427"/>
      <c r="B174" s="428"/>
      <c r="C174" s="429"/>
    </row>
    <row r="175" spans="1:3" ht="12.75">
      <c r="A175" s="427"/>
      <c r="B175" s="428"/>
      <c r="C175" s="429"/>
    </row>
    <row r="176" spans="1:3" ht="12.75">
      <c r="A176" s="427"/>
      <c r="B176" s="428"/>
      <c r="C176" s="429"/>
    </row>
    <row r="177" spans="1:3" ht="12.75">
      <c r="A177" s="427"/>
      <c r="B177" s="428"/>
      <c r="C177" s="429"/>
    </row>
    <row r="178" spans="1:3" ht="12.75">
      <c r="A178" s="427"/>
      <c r="B178" s="428"/>
      <c r="C178" s="429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fitToHeight="0" fitToWidth="1" horizontalDpi="600" verticalDpi="600" orientation="portrait" paperSize="9" scale="73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8"/>
  <sheetViews>
    <sheetView zoomScale="120" zoomScaleNormal="12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25.00390625" style="252" customWidth="1"/>
    <col min="4" max="16384" width="9.375" style="3" customWidth="1"/>
  </cols>
  <sheetData>
    <row r="1" spans="1:3" s="2" customFormat="1" ht="16.5" customHeight="1" thickBot="1">
      <c r="A1" s="408"/>
      <c r="B1" s="409"/>
      <c r="C1" s="403" t="s">
        <v>678</v>
      </c>
    </row>
    <row r="2" spans="1:3" s="68" customFormat="1" ht="21" customHeight="1">
      <c r="A2" s="410" t="s">
        <v>54</v>
      </c>
      <c r="B2" s="411" t="str">
        <f>CONCATENATE(ALAPADATOK!A3)</f>
        <v>Karácsond Községi Önkormányzat</v>
      </c>
      <c r="C2" s="412" t="s">
        <v>47</v>
      </c>
    </row>
    <row r="3" spans="1:3" s="68" customFormat="1" ht="16.5" thickBot="1">
      <c r="A3" s="413" t="s">
        <v>154</v>
      </c>
      <c r="B3" s="414" t="s">
        <v>355</v>
      </c>
      <c r="C3" s="415" t="s">
        <v>53</v>
      </c>
    </row>
    <row r="4" spans="1:3" s="69" customFormat="1" ht="15.75" customHeight="1" thickBot="1">
      <c r="A4" s="416"/>
      <c r="B4" s="416"/>
      <c r="C4" s="417">
        <f>'ÖNK kötelező'!C4</f>
        <v>0</v>
      </c>
    </row>
    <row r="5" spans="1:3" ht="13.5" thickBot="1">
      <c r="A5" s="418" t="s">
        <v>156</v>
      </c>
      <c r="B5" s="419" t="s">
        <v>480</v>
      </c>
      <c r="C5" s="420" t="s">
        <v>48</v>
      </c>
    </row>
    <row r="6" spans="1:3" s="62" customFormat="1" ht="12.75" customHeight="1" thickBot="1">
      <c r="A6" s="421"/>
      <c r="B6" s="422" t="s">
        <v>418</v>
      </c>
      <c r="C6" s="423" t="s">
        <v>419</v>
      </c>
    </row>
    <row r="7" spans="1:3" s="62" customFormat="1" ht="15.75" customHeight="1" thickBot="1">
      <c r="A7" s="138"/>
      <c r="B7" s="139" t="s">
        <v>49</v>
      </c>
      <c r="C7" s="228"/>
    </row>
    <row r="8" spans="1:3" s="62" customFormat="1" ht="12" customHeight="1" thickBot="1">
      <c r="A8" s="32" t="s">
        <v>12</v>
      </c>
      <c r="B8" s="21" t="s">
        <v>178</v>
      </c>
      <c r="C8" s="173">
        <f>+C9+C10+C11+C12+C13+C14</f>
        <v>0</v>
      </c>
    </row>
    <row r="9" spans="1:3" s="70" customFormat="1" ht="12" customHeight="1">
      <c r="A9" s="288" t="s">
        <v>85</v>
      </c>
      <c r="B9" s="273" t="s">
        <v>179</v>
      </c>
      <c r="C9" s="176"/>
    </row>
    <row r="10" spans="1:3" s="71" customFormat="1" ht="12" customHeight="1">
      <c r="A10" s="289" t="s">
        <v>86</v>
      </c>
      <c r="B10" s="274" t="s">
        <v>180</v>
      </c>
      <c r="C10" s="175"/>
    </row>
    <row r="11" spans="1:3" s="71" customFormat="1" ht="12" customHeight="1">
      <c r="A11" s="289" t="s">
        <v>87</v>
      </c>
      <c r="B11" s="274" t="s">
        <v>467</v>
      </c>
      <c r="C11" s="175"/>
    </row>
    <row r="12" spans="1:3" s="71" customFormat="1" ht="12" customHeight="1">
      <c r="A12" s="289" t="s">
        <v>88</v>
      </c>
      <c r="B12" s="274" t="s">
        <v>182</v>
      </c>
      <c r="C12" s="175"/>
    </row>
    <row r="13" spans="1:3" s="71" customFormat="1" ht="12" customHeight="1">
      <c r="A13" s="289" t="s">
        <v>114</v>
      </c>
      <c r="B13" s="274" t="s">
        <v>423</v>
      </c>
      <c r="C13" s="175"/>
    </row>
    <row r="14" spans="1:3" s="70" customFormat="1" ht="12" customHeight="1" thickBot="1">
      <c r="A14" s="290" t="s">
        <v>89</v>
      </c>
      <c r="B14" s="275" t="s">
        <v>358</v>
      </c>
      <c r="C14" s="175"/>
    </row>
    <row r="15" spans="1:3" s="70" customFormat="1" ht="12" customHeight="1" thickBot="1">
      <c r="A15" s="32" t="s">
        <v>13</v>
      </c>
      <c r="B15" s="168" t="s">
        <v>183</v>
      </c>
      <c r="C15" s="173">
        <f>+C16+C17+C18+C19+C20</f>
        <v>0</v>
      </c>
    </row>
    <row r="16" spans="1:3" s="70" customFormat="1" ht="12" customHeight="1">
      <c r="A16" s="288" t="s">
        <v>91</v>
      </c>
      <c r="B16" s="273" t="s">
        <v>184</v>
      </c>
      <c r="C16" s="176"/>
    </row>
    <row r="17" spans="1:3" s="70" customFormat="1" ht="12" customHeight="1">
      <c r="A17" s="289" t="s">
        <v>92</v>
      </c>
      <c r="B17" s="274" t="s">
        <v>185</v>
      </c>
      <c r="C17" s="175"/>
    </row>
    <row r="18" spans="1:3" s="70" customFormat="1" ht="12" customHeight="1">
      <c r="A18" s="289" t="s">
        <v>93</v>
      </c>
      <c r="B18" s="274" t="s">
        <v>347</v>
      </c>
      <c r="C18" s="175"/>
    </row>
    <row r="19" spans="1:3" s="70" customFormat="1" ht="12" customHeight="1">
      <c r="A19" s="289" t="s">
        <v>94</v>
      </c>
      <c r="B19" s="274" t="s">
        <v>348</v>
      </c>
      <c r="C19" s="175"/>
    </row>
    <row r="20" spans="1:3" s="70" customFormat="1" ht="12" customHeight="1">
      <c r="A20" s="289" t="s">
        <v>95</v>
      </c>
      <c r="B20" s="274" t="s">
        <v>186</v>
      </c>
      <c r="C20" s="175"/>
    </row>
    <row r="21" spans="1:3" s="71" customFormat="1" ht="12" customHeight="1" thickBot="1">
      <c r="A21" s="290" t="s">
        <v>104</v>
      </c>
      <c r="B21" s="275" t="s">
        <v>187</v>
      </c>
      <c r="C21" s="177"/>
    </row>
    <row r="22" spans="1:3" s="71" customFormat="1" ht="12" customHeight="1" thickBot="1">
      <c r="A22" s="32" t="s">
        <v>14</v>
      </c>
      <c r="B22" s="21" t="s">
        <v>188</v>
      </c>
      <c r="C22" s="173">
        <f>+C23+C24+C25+C26+C27</f>
        <v>148219000</v>
      </c>
    </row>
    <row r="23" spans="1:3" s="71" customFormat="1" ht="12" customHeight="1">
      <c r="A23" s="288" t="s">
        <v>74</v>
      </c>
      <c r="B23" s="273" t="s">
        <v>189</v>
      </c>
      <c r="C23" s="176">
        <v>141219000</v>
      </c>
    </row>
    <row r="24" spans="1:3" s="70" customFormat="1" ht="12" customHeight="1">
      <c r="A24" s="289" t="s">
        <v>75</v>
      </c>
      <c r="B24" s="274" t="s">
        <v>190</v>
      </c>
      <c r="C24" s="175"/>
    </row>
    <row r="25" spans="1:3" s="71" customFormat="1" ht="12" customHeight="1">
      <c r="A25" s="289" t="s">
        <v>76</v>
      </c>
      <c r="B25" s="274" t="s">
        <v>349</v>
      </c>
      <c r="C25" s="175"/>
    </row>
    <row r="26" spans="1:3" s="71" customFormat="1" ht="12" customHeight="1">
      <c r="A26" s="289" t="s">
        <v>77</v>
      </c>
      <c r="B26" s="274" t="s">
        <v>350</v>
      </c>
      <c r="C26" s="175"/>
    </row>
    <row r="27" spans="1:3" s="71" customFormat="1" ht="12" customHeight="1">
      <c r="A27" s="289" t="s">
        <v>128</v>
      </c>
      <c r="B27" s="274" t="s">
        <v>191</v>
      </c>
      <c r="C27" s="175">
        <v>7000000</v>
      </c>
    </row>
    <row r="28" spans="1:3" s="71" customFormat="1" ht="12" customHeight="1" thickBot="1">
      <c r="A28" s="290" t="s">
        <v>129</v>
      </c>
      <c r="B28" s="275" t="s">
        <v>192</v>
      </c>
      <c r="C28" s="177"/>
    </row>
    <row r="29" spans="1:3" s="71" customFormat="1" ht="12" customHeight="1" thickBot="1">
      <c r="A29" s="32" t="s">
        <v>130</v>
      </c>
      <c r="B29" s="21" t="s">
        <v>193</v>
      </c>
      <c r="C29" s="179">
        <f>SUM(C30:C36)</f>
        <v>0</v>
      </c>
    </row>
    <row r="30" spans="1:3" s="71" customFormat="1" ht="12" customHeight="1">
      <c r="A30" s="288" t="s">
        <v>194</v>
      </c>
      <c r="B30" s="273" t="s">
        <v>472</v>
      </c>
      <c r="C30" s="176"/>
    </row>
    <row r="31" spans="1:3" s="71" customFormat="1" ht="12" customHeight="1">
      <c r="A31" s="289" t="s">
        <v>195</v>
      </c>
      <c r="B31" s="274" t="s">
        <v>473</v>
      </c>
      <c r="C31" s="175"/>
    </row>
    <row r="32" spans="1:3" s="71" customFormat="1" ht="12" customHeight="1">
      <c r="A32" s="289" t="s">
        <v>196</v>
      </c>
      <c r="B32" s="274" t="s">
        <v>474</v>
      </c>
      <c r="C32" s="175"/>
    </row>
    <row r="33" spans="1:3" s="71" customFormat="1" ht="12" customHeight="1">
      <c r="A33" s="289" t="s">
        <v>197</v>
      </c>
      <c r="B33" s="274" t="s">
        <v>475</v>
      </c>
      <c r="C33" s="175"/>
    </row>
    <row r="34" spans="1:3" s="71" customFormat="1" ht="12" customHeight="1">
      <c r="A34" s="289" t="s">
        <v>469</v>
      </c>
      <c r="B34" s="274" t="s">
        <v>198</v>
      </c>
      <c r="C34" s="175"/>
    </row>
    <row r="35" spans="1:3" s="71" customFormat="1" ht="12" customHeight="1">
      <c r="A35" s="289" t="s">
        <v>470</v>
      </c>
      <c r="B35" s="274" t="s">
        <v>199</v>
      </c>
      <c r="C35" s="175"/>
    </row>
    <row r="36" spans="1:3" s="71" customFormat="1" ht="12" customHeight="1" thickBot="1">
      <c r="A36" s="290" t="s">
        <v>471</v>
      </c>
      <c r="B36" s="275" t="s">
        <v>200</v>
      </c>
      <c r="C36" s="177"/>
    </row>
    <row r="37" spans="1:3" s="71" customFormat="1" ht="12" customHeight="1" thickBot="1">
      <c r="A37" s="32" t="s">
        <v>16</v>
      </c>
      <c r="B37" s="21" t="s">
        <v>359</v>
      </c>
      <c r="C37" s="173">
        <f>SUM(C38:C48)</f>
        <v>0</v>
      </c>
    </row>
    <row r="38" spans="1:3" s="71" customFormat="1" ht="12" customHeight="1">
      <c r="A38" s="288" t="s">
        <v>78</v>
      </c>
      <c r="B38" s="273" t="s">
        <v>203</v>
      </c>
      <c r="C38" s="176"/>
    </row>
    <row r="39" spans="1:3" s="71" customFormat="1" ht="12" customHeight="1">
      <c r="A39" s="289" t="s">
        <v>79</v>
      </c>
      <c r="B39" s="274" t="s">
        <v>204</v>
      </c>
      <c r="C39" s="175"/>
    </row>
    <row r="40" spans="1:3" s="71" customFormat="1" ht="12" customHeight="1">
      <c r="A40" s="289" t="s">
        <v>80</v>
      </c>
      <c r="B40" s="274" t="s">
        <v>205</v>
      </c>
      <c r="C40" s="175"/>
    </row>
    <row r="41" spans="1:3" s="71" customFormat="1" ht="12" customHeight="1">
      <c r="A41" s="289" t="s">
        <v>132</v>
      </c>
      <c r="B41" s="274" t="s">
        <v>206</v>
      </c>
      <c r="C41" s="175"/>
    </row>
    <row r="42" spans="1:3" s="71" customFormat="1" ht="12" customHeight="1">
      <c r="A42" s="289" t="s">
        <v>133</v>
      </c>
      <c r="B42" s="274" t="s">
        <v>207</v>
      </c>
      <c r="C42" s="175"/>
    </row>
    <row r="43" spans="1:3" s="71" customFormat="1" ht="12" customHeight="1">
      <c r="A43" s="289" t="s">
        <v>134</v>
      </c>
      <c r="B43" s="274" t="s">
        <v>208</v>
      </c>
      <c r="C43" s="175"/>
    </row>
    <row r="44" spans="1:3" s="71" customFormat="1" ht="12" customHeight="1">
      <c r="A44" s="289" t="s">
        <v>135</v>
      </c>
      <c r="B44" s="274" t="s">
        <v>209</v>
      </c>
      <c r="C44" s="175"/>
    </row>
    <row r="45" spans="1:3" s="71" customFormat="1" ht="12" customHeight="1">
      <c r="A45" s="289" t="s">
        <v>136</v>
      </c>
      <c r="B45" s="274" t="s">
        <v>478</v>
      </c>
      <c r="C45" s="175"/>
    </row>
    <row r="46" spans="1:3" s="71" customFormat="1" ht="12" customHeight="1">
      <c r="A46" s="289" t="s">
        <v>201</v>
      </c>
      <c r="B46" s="274" t="s">
        <v>211</v>
      </c>
      <c r="C46" s="178"/>
    </row>
    <row r="47" spans="1:3" s="71" customFormat="1" ht="12" customHeight="1">
      <c r="A47" s="290" t="s">
        <v>202</v>
      </c>
      <c r="B47" s="275" t="s">
        <v>361</v>
      </c>
      <c r="C47" s="263"/>
    </row>
    <row r="48" spans="1:3" s="71" customFormat="1" ht="12" customHeight="1" thickBot="1">
      <c r="A48" s="290" t="s">
        <v>360</v>
      </c>
      <c r="B48" s="275" t="s">
        <v>212</v>
      </c>
      <c r="C48" s="263"/>
    </row>
    <row r="49" spans="1:3" s="71" customFormat="1" ht="12" customHeight="1" thickBot="1">
      <c r="A49" s="32" t="s">
        <v>17</v>
      </c>
      <c r="B49" s="21" t="s">
        <v>213</v>
      </c>
      <c r="C49" s="173">
        <f>SUM(C50:C54)</f>
        <v>0</v>
      </c>
    </row>
    <row r="50" spans="1:3" s="71" customFormat="1" ht="12" customHeight="1">
      <c r="A50" s="288" t="s">
        <v>81</v>
      </c>
      <c r="B50" s="273" t="s">
        <v>217</v>
      </c>
      <c r="C50" s="308"/>
    </row>
    <row r="51" spans="1:3" s="71" customFormat="1" ht="12" customHeight="1">
      <c r="A51" s="289" t="s">
        <v>82</v>
      </c>
      <c r="B51" s="274" t="s">
        <v>218</v>
      </c>
      <c r="C51" s="178"/>
    </row>
    <row r="52" spans="1:3" s="71" customFormat="1" ht="12" customHeight="1">
      <c r="A52" s="289" t="s">
        <v>214</v>
      </c>
      <c r="B52" s="274" t="s">
        <v>219</v>
      </c>
      <c r="C52" s="178"/>
    </row>
    <row r="53" spans="1:3" s="71" customFormat="1" ht="12" customHeight="1">
      <c r="A53" s="289" t="s">
        <v>215</v>
      </c>
      <c r="B53" s="274" t="s">
        <v>220</v>
      </c>
      <c r="C53" s="178"/>
    </row>
    <row r="54" spans="1:3" s="71" customFormat="1" ht="12" customHeight="1" thickBot="1">
      <c r="A54" s="290" t="s">
        <v>216</v>
      </c>
      <c r="B54" s="275" t="s">
        <v>221</v>
      </c>
      <c r="C54" s="263"/>
    </row>
    <row r="55" spans="1:3" s="71" customFormat="1" ht="12" customHeight="1" thickBot="1">
      <c r="A55" s="32" t="s">
        <v>137</v>
      </c>
      <c r="B55" s="21" t="s">
        <v>222</v>
      </c>
      <c r="C55" s="173">
        <f>SUM(C56:C58)</f>
        <v>0</v>
      </c>
    </row>
    <row r="56" spans="1:3" s="71" customFormat="1" ht="12" customHeight="1">
      <c r="A56" s="288" t="s">
        <v>83</v>
      </c>
      <c r="B56" s="273" t="s">
        <v>223</v>
      </c>
      <c r="C56" s="176"/>
    </row>
    <row r="57" spans="1:3" s="71" customFormat="1" ht="12" customHeight="1">
      <c r="A57" s="289" t="s">
        <v>84</v>
      </c>
      <c r="B57" s="274" t="s">
        <v>351</v>
      </c>
      <c r="C57" s="175"/>
    </row>
    <row r="58" spans="1:3" s="71" customFormat="1" ht="12" customHeight="1">
      <c r="A58" s="289" t="s">
        <v>226</v>
      </c>
      <c r="B58" s="274" t="s">
        <v>224</v>
      </c>
      <c r="C58" s="175"/>
    </row>
    <row r="59" spans="1:3" s="71" customFormat="1" ht="12" customHeight="1" thickBot="1">
      <c r="A59" s="290" t="s">
        <v>227</v>
      </c>
      <c r="B59" s="275" t="s">
        <v>225</v>
      </c>
      <c r="C59" s="177"/>
    </row>
    <row r="60" spans="1:3" s="71" customFormat="1" ht="12" customHeight="1" thickBot="1">
      <c r="A60" s="32" t="s">
        <v>19</v>
      </c>
      <c r="B60" s="168" t="s">
        <v>228</v>
      </c>
      <c r="C60" s="173">
        <f>SUM(C61:C63)</f>
        <v>0</v>
      </c>
    </row>
    <row r="61" spans="1:3" s="71" customFormat="1" ht="12" customHeight="1">
      <c r="A61" s="288" t="s">
        <v>138</v>
      </c>
      <c r="B61" s="273" t="s">
        <v>230</v>
      </c>
      <c r="C61" s="178"/>
    </row>
    <row r="62" spans="1:3" s="71" customFormat="1" ht="12" customHeight="1">
      <c r="A62" s="289" t="s">
        <v>139</v>
      </c>
      <c r="B62" s="274" t="s">
        <v>352</v>
      </c>
      <c r="C62" s="178"/>
    </row>
    <row r="63" spans="1:3" s="71" customFormat="1" ht="12" customHeight="1">
      <c r="A63" s="289" t="s">
        <v>161</v>
      </c>
      <c r="B63" s="274" t="s">
        <v>231</v>
      </c>
      <c r="C63" s="178"/>
    </row>
    <row r="64" spans="1:3" s="71" customFormat="1" ht="12" customHeight="1" thickBot="1">
      <c r="A64" s="290" t="s">
        <v>229</v>
      </c>
      <c r="B64" s="275" t="s">
        <v>232</v>
      </c>
      <c r="C64" s="178"/>
    </row>
    <row r="65" spans="1:3" s="71" customFormat="1" ht="12" customHeight="1" thickBot="1">
      <c r="A65" s="32" t="s">
        <v>20</v>
      </c>
      <c r="B65" s="21" t="s">
        <v>233</v>
      </c>
      <c r="C65" s="179">
        <f>+C8+C15+C22+C29+C37+C49+C55+C60</f>
        <v>148219000</v>
      </c>
    </row>
    <row r="66" spans="1:3" s="71" customFormat="1" ht="12" customHeight="1" thickBot="1">
      <c r="A66" s="291" t="s">
        <v>320</v>
      </c>
      <c r="B66" s="168" t="s">
        <v>235</v>
      </c>
      <c r="C66" s="173">
        <f>SUM(C67:C69)</f>
        <v>0</v>
      </c>
    </row>
    <row r="67" spans="1:3" s="71" customFormat="1" ht="12" customHeight="1">
      <c r="A67" s="288" t="s">
        <v>263</v>
      </c>
      <c r="B67" s="273" t="s">
        <v>236</v>
      </c>
      <c r="C67" s="178"/>
    </row>
    <row r="68" spans="1:3" s="71" customFormat="1" ht="12" customHeight="1">
      <c r="A68" s="289" t="s">
        <v>272</v>
      </c>
      <c r="B68" s="274" t="s">
        <v>237</v>
      </c>
      <c r="C68" s="178"/>
    </row>
    <row r="69" spans="1:3" s="71" customFormat="1" ht="12" customHeight="1" thickBot="1">
      <c r="A69" s="290" t="s">
        <v>273</v>
      </c>
      <c r="B69" s="276" t="s">
        <v>238</v>
      </c>
      <c r="C69" s="178"/>
    </row>
    <row r="70" spans="1:3" s="71" customFormat="1" ht="12" customHeight="1" thickBot="1">
      <c r="A70" s="291" t="s">
        <v>239</v>
      </c>
      <c r="B70" s="168" t="s">
        <v>240</v>
      </c>
      <c r="C70" s="173">
        <f>SUM(C71:C74)</f>
        <v>0</v>
      </c>
    </row>
    <row r="71" spans="1:3" s="71" customFormat="1" ht="12" customHeight="1">
      <c r="A71" s="288" t="s">
        <v>115</v>
      </c>
      <c r="B71" s="273" t="s">
        <v>241</v>
      </c>
      <c r="C71" s="178"/>
    </row>
    <row r="72" spans="1:3" s="71" customFormat="1" ht="12" customHeight="1">
      <c r="A72" s="289" t="s">
        <v>116</v>
      </c>
      <c r="B72" s="274" t="s">
        <v>486</v>
      </c>
      <c r="C72" s="178"/>
    </row>
    <row r="73" spans="1:3" s="71" customFormat="1" ht="12" customHeight="1">
      <c r="A73" s="289" t="s">
        <v>264</v>
      </c>
      <c r="B73" s="274" t="s">
        <v>242</v>
      </c>
      <c r="C73" s="178"/>
    </row>
    <row r="74" spans="1:3" s="71" customFormat="1" ht="12" customHeight="1" thickBot="1">
      <c r="A74" s="290" t="s">
        <v>265</v>
      </c>
      <c r="B74" s="170" t="s">
        <v>487</v>
      </c>
      <c r="C74" s="178"/>
    </row>
    <row r="75" spans="1:3" s="71" customFormat="1" ht="12" customHeight="1" thickBot="1">
      <c r="A75" s="291" t="s">
        <v>243</v>
      </c>
      <c r="B75" s="168" t="s">
        <v>244</v>
      </c>
      <c r="C75" s="173">
        <f>SUM(C76:C77)</f>
        <v>0</v>
      </c>
    </row>
    <row r="76" spans="1:3" s="71" customFormat="1" ht="12" customHeight="1">
      <c r="A76" s="288" t="s">
        <v>266</v>
      </c>
      <c r="B76" s="273" t="s">
        <v>245</v>
      </c>
      <c r="C76" s="178"/>
    </row>
    <row r="77" spans="1:3" s="71" customFormat="1" ht="12" customHeight="1" thickBot="1">
      <c r="A77" s="290" t="s">
        <v>267</v>
      </c>
      <c r="B77" s="275" t="s">
        <v>246</v>
      </c>
      <c r="C77" s="178"/>
    </row>
    <row r="78" spans="1:3" s="70" customFormat="1" ht="12" customHeight="1" thickBot="1">
      <c r="A78" s="291" t="s">
        <v>247</v>
      </c>
      <c r="B78" s="168" t="s">
        <v>248</v>
      </c>
      <c r="C78" s="173">
        <f>SUM(C79:C81)</f>
        <v>0</v>
      </c>
    </row>
    <row r="79" spans="1:3" s="71" customFormat="1" ht="12" customHeight="1">
      <c r="A79" s="288" t="s">
        <v>268</v>
      </c>
      <c r="B79" s="273" t="s">
        <v>249</v>
      </c>
      <c r="C79" s="178"/>
    </row>
    <row r="80" spans="1:3" s="71" customFormat="1" ht="12" customHeight="1">
      <c r="A80" s="289" t="s">
        <v>269</v>
      </c>
      <c r="B80" s="274" t="s">
        <v>250</v>
      </c>
      <c r="C80" s="178"/>
    </row>
    <row r="81" spans="1:3" s="71" customFormat="1" ht="12" customHeight="1" thickBot="1">
      <c r="A81" s="290" t="s">
        <v>270</v>
      </c>
      <c r="B81" s="275" t="s">
        <v>488</v>
      </c>
      <c r="C81" s="178"/>
    </row>
    <row r="82" spans="1:3" s="71" customFormat="1" ht="12" customHeight="1" thickBot="1">
      <c r="A82" s="291" t="s">
        <v>251</v>
      </c>
      <c r="B82" s="168" t="s">
        <v>271</v>
      </c>
      <c r="C82" s="173">
        <f>SUM(C83:C86)</f>
        <v>0</v>
      </c>
    </row>
    <row r="83" spans="1:3" s="71" customFormat="1" ht="12" customHeight="1">
      <c r="A83" s="292" t="s">
        <v>252</v>
      </c>
      <c r="B83" s="273" t="s">
        <v>253</v>
      </c>
      <c r="C83" s="178"/>
    </row>
    <row r="84" spans="1:3" s="71" customFormat="1" ht="12" customHeight="1">
      <c r="A84" s="293" t="s">
        <v>254</v>
      </c>
      <c r="B84" s="274" t="s">
        <v>255</v>
      </c>
      <c r="C84" s="178"/>
    </row>
    <row r="85" spans="1:3" s="71" customFormat="1" ht="12" customHeight="1">
      <c r="A85" s="293" t="s">
        <v>256</v>
      </c>
      <c r="B85" s="274" t="s">
        <v>257</v>
      </c>
      <c r="C85" s="178"/>
    </row>
    <row r="86" spans="1:3" s="70" customFormat="1" ht="12" customHeight="1" thickBot="1">
      <c r="A86" s="294" t="s">
        <v>258</v>
      </c>
      <c r="B86" s="275" t="s">
        <v>259</v>
      </c>
      <c r="C86" s="178"/>
    </row>
    <row r="87" spans="1:3" s="70" customFormat="1" ht="12" customHeight="1" thickBot="1">
      <c r="A87" s="291" t="s">
        <v>260</v>
      </c>
      <c r="B87" s="168" t="s">
        <v>400</v>
      </c>
      <c r="C87" s="309"/>
    </row>
    <row r="88" spans="1:3" s="70" customFormat="1" ht="12" customHeight="1" thickBot="1">
      <c r="A88" s="291" t="s">
        <v>424</v>
      </c>
      <c r="B88" s="168" t="s">
        <v>261</v>
      </c>
      <c r="C88" s="309"/>
    </row>
    <row r="89" spans="1:3" s="70" customFormat="1" ht="12" customHeight="1" thickBot="1">
      <c r="A89" s="291" t="s">
        <v>425</v>
      </c>
      <c r="B89" s="280" t="s">
        <v>403</v>
      </c>
      <c r="C89" s="179">
        <f>+C66+C70+C75+C78+C82+C88+C87</f>
        <v>0</v>
      </c>
    </row>
    <row r="90" spans="1:3" s="70" customFormat="1" ht="12" customHeight="1" thickBot="1">
      <c r="A90" s="295" t="s">
        <v>426</v>
      </c>
      <c r="B90" s="281" t="s">
        <v>427</v>
      </c>
      <c r="C90" s="179">
        <f>+C65+C89</f>
        <v>148219000</v>
      </c>
    </row>
    <row r="91" spans="1:3" s="71" customFormat="1" ht="15" customHeight="1" thickBot="1">
      <c r="A91" s="144"/>
      <c r="B91" s="145"/>
      <c r="C91" s="233"/>
    </row>
    <row r="92" spans="1:3" s="62" customFormat="1" ht="16.5" customHeight="1" thickBot="1">
      <c r="A92" s="148"/>
      <c r="B92" s="149" t="s">
        <v>50</v>
      </c>
      <c r="C92" s="235"/>
    </row>
    <row r="93" spans="1:3" s="72" customFormat="1" ht="12" customHeight="1" thickBot="1">
      <c r="A93" s="269" t="s">
        <v>12</v>
      </c>
      <c r="B93" s="28" t="s">
        <v>431</v>
      </c>
      <c r="C93" s="172">
        <f>+C94+C95+C96+C97+C98+C111</f>
        <v>122906231</v>
      </c>
    </row>
    <row r="94" spans="1:3" ht="12" customHeight="1">
      <c r="A94" s="296" t="s">
        <v>85</v>
      </c>
      <c r="B94" s="10" t="s">
        <v>43</v>
      </c>
      <c r="C94" s="174">
        <v>13931440</v>
      </c>
    </row>
    <row r="95" spans="1:3" ht="12" customHeight="1">
      <c r="A95" s="289" t="s">
        <v>86</v>
      </c>
      <c r="B95" s="8" t="s">
        <v>140</v>
      </c>
      <c r="C95" s="175">
        <v>2786034</v>
      </c>
    </row>
    <row r="96" spans="1:3" ht="12" customHeight="1">
      <c r="A96" s="289" t="s">
        <v>87</v>
      </c>
      <c r="B96" s="8" t="s">
        <v>113</v>
      </c>
      <c r="C96" s="177">
        <v>43386378</v>
      </c>
    </row>
    <row r="97" spans="1:3" ht="12" customHeight="1">
      <c r="A97" s="289" t="s">
        <v>88</v>
      </c>
      <c r="B97" s="11" t="s">
        <v>141</v>
      </c>
      <c r="C97" s="177">
        <v>3700000</v>
      </c>
    </row>
    <row r="98" spans="1:3" ht="12" customHeight="1">
      <c r="A98" s="289" t="s">
        <v>99</v>
      </c>
      <c r="B98" s="19" t="s">
        <v>142</v>
      </c>
      <c r="C98" s="177">
        <v>23296492</v>
      </c>
    </row>
    <row r="99" spans="1:3" ht="12" customHeight="1">
      <c r="A99" s="289" t="s">
        <v>89</v>
      </c>
      <c r="B99" s="8" t="s">
        <v>428</v>
      </c>
      <c r="C99" s="177"/>
    </row>
    <row r="100" spans="1:3" ht="12" customHeight="1">
      <c r="A100" s="289" t="s">
        <v>90</v>
      </c>
      <c r="B100" s="111" t="s">
        <v>366</v>
      </c>
      <c r="C100" s="177"/>
    </row>
    <row r="101" spans="1:3" ht="12" customHeight="1">
      <c r="A101" s="289" t="s">
        <v>100</v>
      </c>
      <c r="B101" s="111" t="s">
        <v>365</v>
      </c>
      <c r="C101" s="177"/>
    </row>
    <row r="102" spans="1:3" ht="12" customHeight="1">
      <c r="A102" s="289" t="s">
        <v>101</v>
      </c>
      <c r="B102" s="111" t="s">
        <v>277</v>
      </c>
      <c r="C102" s="177"/>
    </row>
    <row r="103" spans="1:3" ht="12" customHeight="1">
      <c r="A103" s="289" t="s">
        <v>102</v>
      </c>
      <c r="B103" s="112" t="s">
        <v>278</v>
      </c>
      <c r="C103" s="177"/>
    </row>
    <row r="104" spans="1:3" ht="12" customHeight="1">
      <c r="A104" s="289" t="s">
        <v>103</v>
      </c>
      <c r="B104" s="112" t="s">
        <v>279</v>
      </c>
      <c r="C104" s="177"/>
    </row>
    <row r="105" spans="1:3" ht="12" customHeight="1">
      <c r="A105" s="289" t="s">
        <v>105</v>
      </c>
      <c r="B105" s="111" t="s">
        <v>280</v>
      </c>
      <c r="C105" s="177">
        <v>14000000</v>
      </c>
    </row>
    <row r="106" spans="1:3" ht="12" customHeight="1">
      <c r="A106" s="289" t="s">
        <v>143</v>
      </c>
      <c r="B106" s="111" t="s">
        <v>281</v>
      </c>
      <c r="C106" s="177"/>
    </row>
    <row r="107" spans="1:3" ht="12" customHeight="1">
      <c r="A107" s="289" t="s">
        <v>275</v>
      </c>
      <c r="B107" s="112" t="s">
        <v>282</v>
      </c>
      <c r="C107" s="177"/>
    </row>
    <row r="108" spans="1:3" ht="12" customHeight="1">
      <c r="A108" s="297" t="s">
        <v>276</v>
      </c>
      <c r="B108" s="113" t="s">
        <v>283</v>
      </c>
      <c r="C108" s="177"/>
    </row>
    <row r="109" spans="1:3" ht="12" customHeight="1">
      <c r="A109" s="289" t="s">
        <v>363</v>
      </c>
      <c r="B109" s="113" t="s">
        <v>284</v>
      </c>
      <c r="C109" s="177"/>
    </row>
    <row r="110" spans="1:3" ht="12" customHeight="1">
      <c r="A110" s="289" t="s">
        <v>364</v>
      </c>
      <c r="B110" s="112" t="s">
        <v>285</v>
      </c>
      <c r="C110" s="175">
        <v>9296492</v>
      </c>
    </row>
    <row r="111" spans="1:3" ht="12" customHeight="1">
      <c r="A111" s="289" t="s">
        <v>368</v>
      </c>
      <c r="B111" s="11" t="s">
        <v>44</v>
      </c>
      <c r="C111" s="175">
        <v>35805887</v>
      </c>
    </row>
    <row r="112" spans="1:3" ht="12" customHeight="1">
      <c r="A112" s="290" t="s">
        <v>369</v>
      </c>
      <c r="B112" s="8" t="s">
        <v>429</v>
      </c>
      <c r="C112" s="177">
        <v>35805887</v>
      </c>
    </row>
    <row r="113" spans="1:3" ht="12" customHeight="1" thickBot="1">
      <c r="A113" s="298" t="s">
        <v>370</v>
      </c>
      <c r="B113" s="114" t="s">
        <v>430</v>
      </c>
      <c r="C113" s="181"/>
    </row>
    <row r="114" spans="1:3" ht="12" customHeight="1" thickBot="1">
      <c r="A114" s="32" t="s">
        <v>13</v>
      </c>
      <c r="B114" s="27" t="s">
        <v>286</v>
      </c>
      <c r="C114" s="173">
        <f>+C115+C117+C119</f>
        <v>539712855</v>
      </c>
    </row>
    <row r="115" spans="1:3" ht="12" customHeight="1">
      <c r="A115" s="288" t="s">
        <v>91</v>
      </c>
      <c r="B115" s="8" t="s">
        <v>160</v>
      </c>
      <c r="C115" s="176">
        <v>29290890</v>
      </c>
    </row>
    <row r="116" spans="1:3" ht="12" customHeight="1">
      <c r="A116" s="288" t="s">
        <v>92</v>
      </c>
      <c r="B116" s="12" t="s">
        <v>290</v>
      </c>
      <c r="C116" s="176"/>
    </row>
    <row r="117" spans="1:3" ht="12" customHeight="1">
      <c r="A117" s="288" t="s">
        <v>93</v>
      </c>
      <c r="B117" s="12" t="s">
        <v>144</v>
      </c>
      <c r="C117" s="175">
        <v>510421965</v>
      </c>
    </row>
    <row r="118" spans="1:3" ht="12" customHeight="1">
      <c r="A118" s="288" t="s">
        <v>94</v>
      </c>
      <c r="B118" s="12" t="s">
        <v>291</v>
      </c>
      <c r="C118" s="156">
        <v>272166519</v>
      </c>
    </row>
    <row r="119" spans="1:3" ht="12" customHeight="1">
      <c r="A119" s="288" t="s">
        <v>95</v>
      </c>
      <c r="B119" s="170" t="s">
        <v>162</v>
      </c>
      <c r="C119" s="156"/>
    </row>
    <row r="120" spans="1:3" ht="12" customHeight="1">
      <c r="A120" s="288" t="s">
        <v>104</v>
      </c>
      <c r="B120" s="169" t="s">
        <v>353</v>
      </c>
      <c r="C120" s="156"/>
    </row>
    <row r="121" spans="1:3" ht="12" customHeight="1">
      <c r="A121" s="288" t="s">
        <v>106</v>
      </c>
      <c r="B121" s="272" t="s">
        <v>296</v>
      </c>
      <c r="C121" s="156"/>
    </row>
    <row r="122" spans="1:3" ht="12" customHeight="1">
      <c r="A122" s="288" t="s">
        <v>145</v>
      </c>
      <c r="B122" s="112" t="s">
        <v>279</v>
      </c>
      <c r="C122" s="156"/>
    </row>
    <row r="123" spans="1:3" ht="12" customHeight="1">
      <c r="A123" s="288" t="s">
        <v>146</v>
      </c>
      <c r="B123" s="112" t="s">
        <v>295</v>
      </c>
      <c r="C123" s="156"/>
    </row>
    <row r="124" spans="1:3" ht="12" customHeight="1">
      <c r="A124" s="288" t="s">
        <v>147</v>
      </c>
      <c r="B124" s="112" t="s">
        <v>294</v>
      </c>
      <c r="C124" s="156"/>
    </row>
    <row r="125" spans="1:3" ht="12" customHeight="1">
      <c r="A125" s="288" t="s">
        <v>287</v>
      </c>
      <c r="B125" s="112" t="s">
        <v>282</v>
      </c>
      <c r="C125" s="156"/>
    </row>
    <row r="126" spans="1:3" ht="12" customHeight="1">
      <c r="A126" s="288" t="s">
        <v>288</v>
      </c>
      <c r="B126" s="112" t="s">
        <v>293</v>
      </c>
      <c r="C126" s="156"/>
    </row>
    <row r="127" spans="1:3" ht="12" customHeight="1" thickBot="1">
      <c r="A127" s="297" t="s">
        <v>289</v>
      </c>
      <c r="B127" s="112" t="s">
        <v>292</v>
      </c>
      <c r="C127" s="158">
        <v>3600000</v>
      </c>
    </row>
    <row r="128" spans="1:3" ht="12" customHeight="1" thickBot="1">
      <c r="A128" s="32" t="s">
        <v>14</v>
      </c>
      <c r="B128" s="100" t="s">
        <v>373</v>
      </c>
      <c r="C128" s="173">
        <f>+C93+C114</f>
        <v>662619086</v>
      </c>
    </row>
    <row r="129" spans="1:3" ht="12" customHeight="1" thickBot="1">
      <c r="A129" s="32" t="s">
        <v>15</v>
      </c>
      <c r="B129" s="100" t="s">
        <v>374</v>
      </c>
      <c r="C129" s="173">
        <f>+C130+C131+C132</f>
        <v>0</v>
      </c>
    </row>
    <row r="130" spans="1:3" s="72" customFormat="1" ht="12" customHeight="1">
      <c r="A130" s="288" t="s">
        <v>194</v>
      </c>
      <c r="B130" s="9" t="s">
        <v>434</v>
      </c>
      <c r="C130" s="156"/>
    </row>
    <row r="131" spans="1:3" ht="12" customHeight="1">
      <c r="A131" s="288" t="s">
        <v>195</v>
      </c>
      <c r="B131" s="9" t="s">
        <v>382</v>
      </c>
      <c r="C131" s="156"/>
    </row>
    <row r="132" spans="1:3" ht="12" customHeight="1" thickBot="1">
      <c r="A132" s="297" t="s">
        <v>196</v>
      </c>
      <c r="B132" s="7" t="s">
        <v>433</v>
      </c>
      <c r="C132" s="156"/>
    </row>
    <row r="133" spans="1:3" ht="12" customHeight="1" thickBot="1">
      <c r="A133" s="32" t="s">
        <v>16</v>
      </c>
      <c r="B133" s="100" t="s">
        <v>375</v>
      </c>
      <c r="C133" s="173">
        <f>+C134+C135+C136+C137+C138+C139</f>
        <v>0</v>
      </c>
    </row>
    <row r="134" spans="1:3" ht="12" customHeight="1">
      <c r="A134" s="288" t="s">
        <v>78</v>
      </c>
      <c r="B134" s="9" t="s">
        <v>384</v>
      </c>
      <c r="C134" s="156"/>
    </row>
    <row r="135" spans="1:3" ht="12" customHeight="1">
      <c r="A135" s="288" t="s">
        <v>79</v>
      </c>
      <c r="B135" s="9" t="s">
        <v>376</v>
      </c>
      <c r="C135" s="156"/>
    </row>
    <row r="136" spans="1:3" ht="12" customHeight="1">
      <c r="A136" s="288" t="s">
        <v>80</v>
      </c>
      <c r="B136" s="9" t="s">
        <v>377</v>
      </c>
      <c r="C136" s="156"/>
    </row>
    <row r="137" spans="1:3" ht="12" customHeight="1">
      <c r="A137" s="288" t="s">
        <v>132</v>
      </c>
      <c r="B137" s="9" t="s">
        <v>432</v>
      </c>
      <c r="C137" s="156"/>
    </row>
    <row r="138" spans="1:3" ht="12" customHeight="1">
      <c r="A138" s="288" t="s">
        <v>133</v>
      </c>
      <c r="B138" s="9" t="s">
        <v>379</v>
      </c>
      <c r="C138" s="156"/>
    </row>
    <row r="139" spans="1:3" s="72" customFormat="1" ht="12" customHeight="1" thickBot="1">
      <c r="A139" s="297" t="s">
        <v>134</v>
      </c>
      <c r="B139" s="7" t="s">
        <v>380</v>
      </c>
      <c r="C139" s="156"/>
    </row>
    <row r="140" spans="1:11" ht="12" customHeight="1" thickBot="1">
      <c r="A140" s="32" t="s">
        <v>17</v>
      </c>
      <c r="B140" s="100" t="s">
        <v>458</v>
      </c>
      <c r="C140" s="179">
        <f>+C141+C142+C144+C145+C143</f>
        <v>0</v>
      </c>
      <c r="K140" s="154"/>
    </row>
    <row r="141" spans="1:3" ht="12.75">
      <c r="A141" s="288" t="s">
        <v>81</v>
      </c>
      <c r="B141" s="9" t="s">
        <v>297</v>
      </c>
      <c r="C141" s="156"/>
    </row>
    <row r="142" spans="1:3" ht="12" customHeight="1">
      <c r="A142" s="288" t="s">
        <v>82</v>
      </c>
      <c r="B142" s="9" t="s">
        <v>298</v>
      </c>
      <c r="C142" s="156"/>
    </row>
    <row r="143" spans="1:3" s="72" customFormat="1" ht="12" customHeight="1">
      <c r="A143" s="288" t="s">
        <v>214</v>
      </c>
      <c r="B143" s="9" t="s">
        <v>457</v>
      </c>
      <c r="C143" s="156"/>
    </row>
    <row r="144" spans="1:3" s="72" customFormat="1" ht="12" customHeight="1">
      <c r="A144" s="288" t="s">
        <v>215</v>
      </c>
      <c r="B144" s="9" t="s">
        <v>389</v>
      </c>
      <c r="C144" s="156"/>
    </row>
    <row r="145" spans="1:3" s="72" customFormat="1" ht="12" customHeight="1" thickBot="1">
      <c r="A145" s="297" t="s">
        <v>216</v>
      </c>
      <c r="B145" s="7" t="s">
        <v>316</v>
      </c>
      <c r="C145" s="156"/>
    </row>
    <row r="146" spans="1:3" s="72" customFormat="1" ht="12" customHeight="1" thickBot="1">
      <c r="A146" s="32" t="s">
        <v>18</v>
      </c>
      <c r="B146" s="100" t="s">
        <v>390</v>
      </c>
      <c r="C146" s="182">
        <f>+C147+C148+C149+C150+C151</f>
        <v>0</v>
      </c>
    </row>
    <row r="147" spans="1:3" s="72" customFormat="1" ht="12" customHeight="1">
      <c r="A147" s="288" t="s">
        <v>83</v>
      </c>
      <c r="B147" s="9" t="s">
        <v>385</v>
      </c>
      <c r="C147" s="156"/>
    </row>
    <row r="148" spans="1:3" s="72" customFormat="1" ht="12" customHeight="1">
      <c r="A148" s="288" t="s">
        <v>84</v>
      </c>
      <c r="B148" s="9" t="s">
        <v>392</v>
      </c>
      <c r="C148" s="156"/>
    </row>
    <row r="149" spans="1:3" s="72" customFormat="1" ht="12" customHeight="1">
      <c r="A149" s="288" t="s">
        <v>226</v>
      </c>
      <c r="B149" s="9" t="s">
        <v>387</v>
      </c>
      <c r="C149" s="156"/>
    </row>
    <row r="150" spans="1:3" ht="12.75" customHeight="1">
      <c r="A150" s="288" t="s">
        <v>227</v>
      </c>
      <c r="B150" s="9" t="s">
        <v>435</v>
      </c>
      <c r="C150" s="156"/>
    </row>
    <row r="151" spans="1:3" ht="12.75" customHeight="1" thickBot="1">
      <c r="A151" s="297" t="s">
        <v>391</v>
      </c>
      <c r="B151" s="7" t="s">
        <v>394</v>
      </c>
      <c r="C151" s="158"/>
    </row>
    <row r="152" spans="1:3" ht="12.75" customHeight="1" thickBot="1">
      <c r="A152" s="329" t="s">
        <v>19</v>
      </c>
      <c r="B152" s="100" t="s">
        <v>395</v>
      </c>
      <c r="C152" s="182"/>
    </row>
    <row r="153" spans="1:3" ht="12" customHeight="1" thickBot="1">
      <c r="A153" s="329" t="s">
        <v>20</v>
      </c>
      <c r="B153" s="100" t="s">
        <v>396</v>
      </c>
      <c r="C153" s="182"/>
    </row>
    <row r="154" spans="1:3" ht="15" customHeight="1" thickBot="1">
      <c r="A154" s="32" t="s">
        <v>21</v>
      </c>
      <c r="B154" s="100" t="s">
        <v>398</v>
      </c>
      <c r="C154" s="282">
        <f>+C129+C133+C140+C146+C152+C153</f>
        <v>0</v>
      </c>
    </row>
    <row r="155" spans="1:3" ht="13.5" thickBot="1">
      <c r="A155" s="299" t="s">
        <v>22</v>
      </c>
      <c r="B155" s="246" t="s">
        <v>397</v>
      </c>
      <c r="C155" s="282">
        <f>+C128+C154</f>
        <v>662619086</v>
      </c>
    </row>
    <row r="156" spans="1:3" ht="15" customHeight="1" thickBot="1">
      <c r="A156" s="248"/>
      <c r="B156" s="249"/>
      <c r="C156" s="430">
        <f>C90-C155</f>
        <v>-514400086</v>
      </c>
    </row>
    <row r="157" spans="1:3" ht="14.25" customHeight="1" thickBot="1">
      <c r="A157" s="152" t="s">
        <v>436</v>
      </c>
      <c r="B157" s="153"/>
      <c r="C157" s="98"/>
    </row>
    <row r="158" spans="1:3" ht="13.5" thickBot="1">
      <c r="A158" s="152" t="s">
        <v>157</v>
      </c>
      <c r="B158" s="153"/>
      <c r="C158" s="98"/>
    </row>
    <row r="159" spans="1:3" ht="12.75">
      <c r="A159" s="427"/>
      <c r="B159" s="428"/>
      <c r="C159" s="429"/>
    </row>
    <row r="160" spans="1:2" ht="12.75">
      <c r="A160" s="427"/>
      <c r="B160" s="428"/>
    </row>
    <row r="161" spans="1:3" ht="12.75">
      <c r="A161" s="427"/>
      <c r="B161" s="428"/>
      <c r="C161" s="429"/>
    </row>
    <row r="162" spans="1:3" ht="12.75">
      <c r="A162" s="427"/>
      <c r="B162" s="428"/>
      <c r="C162" s="429"/>
    </row>
    <row r="163" spans="1:3" ht="12.75">
      <c r="A163" s="427"/>
      <c r="B163" s="428"/>
      <c r="C163" s="429"/>
    </row>
    <row r="164" spans="1:3" ht="12.75">
      <c r="A164" s="427"/>
      <c r="B164" s="428"/>
      <c r="C164" s="429"/>
    </row>
    <row r="165" spans="1:3" ht="12.75">
      <c r="A165" s="427"/>
      <c r="B165" s="428"/>
      <c r="C165" s="429"/>
    </row>
    <row r="166" spans="1:3" ht="12.75">
      <c r="A166" s="427"/>
      <c r="B166" s="428"/>
      <c r="C166" s="429"/>
    </row>
    <row r="167" spans="1:3" ht="12.75">
      <c r="A167" s="427"/>
      <c r="B167" s="428"/>
      <c r="C167" s="429"/>
    </row>
    <row r="168" spans="1:3" ht="12.75">
      <c r="A168" s="427"/>
      <c r="B168" s="428"/>
      <c r="C168" s="429"/>
    </row>
    <row r="169" spans="1:3" ht="12.75">
      <c r="A169" s="427"/>
      <c r="B169" s="428"/>
      <c r="C169" s="429"/>
    </row>
    <row r="170" spans="1:3" ht="12.75">
      <c r="A170" s="427"/>
      <c r="B170" s="428"/>
      <c r="C170" s="429"/>
    </row>
    <row r="171" spans="1:3" ht="12.75">
      <c r="A171" s="427"/>
      <c r="B171" s="428"/>
      <c r="C171" s="429"/>
    </row>
    <row r="172" spans="1:3" ht="12.75">
      <c r="A172" s="427"/>
      <c r="B172" s="428"/>
      <c r="C172" s="429"/>
    </row>
    <row r="173" spans="1:3" ht="12.75">
      <c r="A173" s="427"/>
      <c r="B173" s="428"/>
      <c r="C173" s="429"/>
    </row>
    <row r="174" spans="1:3" ht="12.75">
      <c r="A174" s="427"/>
      <c r="B174" s="428"/>
      <c r="C174" s="429"/>
    </row>
    <row r="175" spans="1:3" ht="12.75">
      <c r="A175" s="427"/>
      <c r="B175" s="428"/>
      <c r="C175" s="429"/>
    </row>
    <row r="176" spans="1:3" ht="12.75">
      <c r="A176" s="427"/>
      <c r="B176" s="428"/>
      <c r="C176" s="429"/>
    </row>
    <row r="177" spans="1:3" ht="12.75">
      <c r="A177" s="427"/>
      <c r="B177" s="428"/>
      <c r="C177" s="429"/>
    </row>
    <row r="178" spans="1:3" ht="12.75">
      <c r="A178" s="427"/>
      <c r="B178" s="428"/>
      <c r="C178" s="42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81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50" customWidth="1"/>
    <col min="2" max="2" width="72.00390625" style="251" customWidth="1"/>
    <col min="3" max="3" width="25.00390625" style="252" customWidth="1"/>
    <col min="4" max="16384" width="9.375" style="3" customWidth="1"/>
  </cols>
  <sheetData>
    <row r="1" spans="1:3" s="2" customFormat="1" ht="16.5" customHeight="1" thickBot="1">
      <c r="A1" s="408"/>
      <c r="B1" s="409"/>
      <c r="C1" s="403" t="s">
        <v>679</v>
      </c>
    </row>
    <row r="2" spans="1:3" s="68" customFormat="1" ht="21" customHeight="1">
      <c r="A2" s="410" t="s">
        <v>54</v>
      </c>
      <c r="B2" s="411" t="str">
        <f>CONCATENATE(ALAPADATOK!A3)</f>
        <v>Karácsond Községi Önkormányzat</v>
      </c>
      <c r="C2" s="412" t="s">
        <v>47</v>
      </c>
    </row>
    <row r="3" spans="1:3" s="68" customFormat="1" ht="16.5" thickBot="1">
      <c r="A3" s="413" t="s">
        <v>154</v>
      </c>
      <c r="B3" s="414" t="s">
        <v>445</v>
      </c>
      <c r="C3" s="415" t="s">
        <v>356</v>
      </c>
    </row>
    <row r="4" spans="1:3" s="69" customFormat="1" ht="15.75" customHeight="1" thickBot="1">
      <c r="A4" s="416"/>
      <c r="B4" s="416"/>
      <c r="C4" s="417">
        <f>'ÖNK önként váll.'!C4</f>
        <v>0</v>
      </c>
    </row>
    <row r="5" spans="1:3" ht="13.5" thickBot="1">
      <c r="A5" s="418" t="s">
        <v>156</v>
      </c>
      <c r="B5" s="419" t="s">
        <v>480</v>
      </c>
      <c r="C5" s="420" t="s">
        <v>48</v>
      </c>
    </row>
    <row r="6" spans="1:3" s="62" customFormat="1" ht="12.75" customHeight="1" thickBot="1">
      <c r="A6" s="421"/>
      <c r="B6" s="422" t="s">
        <v>418</v>
      </c>
      <c r="C6" s="423" t="s">
        <v>419</v>
      </c>
    </row>
    <row r="7" spans="1:3" s="62" customFormat="1" ht="15.75" customHeight="1" thickBot="1">
      <c r="A7" s="138"/>
      <c r="B7" s="139" t="s">
        <v>49</v>
      </c>
      <c r="C7" s="228"/>
    </row>
    <row r="8" spans="1:3" s="62" customFormat="1" ht="12" customHeight="1" thickBot="1">
      <c r="A8" s="32" t="s">
        <v>12</v>
      </c>
      <c r="B8" s="21" t="s">
        <v>178</v>
      </c>
      <c r="C8" s="173">
        <f>+C9+C10+C11+C12+C13+C14</f>
        <v>0</v>
      </c>
    </row>
    <row r="9" spans="1:3" s="70" customFormat="1" ht="12" customHeight="1">
      <c r="A9" s="288" t="s">
        <v>85</v>
      </c>
      <c r="B9" s="273" t="s">
        <v>179</v>
      </c>
      <c r="C9" s="176"/>
    </row>
    <row r="10" spans="1:3" s="71" customFormat="1" ht="12" customHeight="1">
      <c r="A10" s="289" t="s">
        <v>86</v>
      </c>
      <c r="B10" s="274" t="s">
        <v>180</v>
      </c>
      <c r="C10" s="175"/>
    </row>
    <row r="11" spans="1:3" s="71" customFormat="1" ht="12" customHeight="1">
      <c r="A11" s="289" t="s">
        <v>87</v>
      </c>
      <c r="B11" s="274" t="s">
        <v>467</v>
      </c>
      <c r="C11" s="175"/>
    </row>
    <row r="12" spans="1:3" s="71" customFormat="1" ht="12" customHeight="1">
      <c r="A12" s="289" t="s">
        <v>88</v>
      </c>
      <c r="B12" s="274" t="s">
        <v>182</v>
      </c>
      <c r="C12" s="175"/>
    </row>
    <row r="13" spans="1:3" s="71" customFormat="1" ht="12" customHeight="1">
      <c r="A13" s="289" t="s">
        <v>114</v>
      </c>
      <c r="B13" s="274" t="s">
        <v>423</v>
      </c>
      <c r="C13" s="175"/>
    </row>
    <row r="14" spans="1:3" s="70" customFormat="1" ht="12" customHeight="1" thickBot="1">
      <c r="A14" s="290" t="s">
        <v>89</v>
      </c>
      <c r="B14" s="275" t="s">
        <v>358</v>
      </c>
      <c r="C14" s="175"/>
    </row>
    <row r="15" spans="1:3" s="70" customFormat="1" ht="12" customHeight="1" thickBot="1">
      <c r="A15" s="32" t="s">
        <v>13</v>
      </c>
      <c r="B15" s="168" t="s">
        <v>183</v>
      </c>
      <c r="C15" s="173">
        <f>+C16+C17+C18+C19+C20</f>
        <v>0</v>
      </c>
    </row>
    <row r="16" spans="1:3" s="70" customFormat="1" ht="12" customHeight="1">
      <c r="A16" s="288" t="s">
        <v>91</v>
      </c>
      <c r="B16" s="273" t="s">
        <v>184</v>
      </c>
      <c r="C16" s="176"/>
    </row>
    <row r="17" spans="1:3" s="70" customFormat="1" ht="12" customHeight="1">
      <c r="A17" s="289" t="s">
        <v>92</v>
      </c>
      <c r="B17" s="274" t="s">
        <v>185</v>
      </c>
      <c r="C17" s="175"/>
    </row>
    <row r="18" spans="1:3" s="70" customFormat="1" ht="12" customHeight="1">
      <c r="A18" s="289" t="s">
        <v>93</v>
      </c>
      <c r="B18" s="274" t="s">
        <v>347</v>
      </c>
      <c r="C18" s="175"/>
    </row>
    <row r="19" spans="1:3" s="70" customFormat="1" ht="12" customHeight="1">
      <c r="A19" s="289" t="s">
        <v>94</v>
      </c>
      <c r="B19" s="274" t="s">
        <v>348</v>
      </c>
      <c r="C19" s="175"/>
    </row>
    <row r="20" spans="1:3" s="70" customFormat="1" ht="12" customHeight="1">
      <c r="A20" s="289" t="s">
        <v>95</v>
      </c>
      <c r="B20" s="274" t="s">
        <v>186</v>
      </c>
      <c r="C20" s="175"/>
    </row>
    <row r="21" spans="1:3" s="71" customFormat="1" ht="12" customHeight="1" thickBot="1">
      <c r="A21" s="290" t="s">
        <v>104</v>
      </c>
      <c r="B21" s="275" t="s">
        <v>187</v>
      </c>
      <c r="C21" s="177"/>
    </row>
    <row r="22" spans="1:3" s="71" customFormat="1" ht="12" customHeight="1" thickBot="1">
      <c r="A22" s="32" t="s">
        <v>14</v>
      </c>
      <c r="B22" s="21" t="s">
        <v>188</v>
      </c>
      <c r="C22" s="173">
        <f>+C23+C24+C25+C26+C27</f>
        <v>0</v>
      </c>
    </row>
    <row r="23" spans="1:3" s="71" customFormat="1" ht="12" customHeight="1">
      <c r="A23" s="288" t="s">
        <v>74</v>
      </c>
      <c r="B23" s="273" t="s">
        <v>189</v>
      </c>
      <c r="C23" s="176"/>
    </row>
    <row r="24" spans="1:3" s="70" customFormat="1" ht="12" customHeight="1">
      <c r="A24" s="289" t="s">
        <v>75</v>
      </c>
      <c r="B24" s="274" t="s">
        <v>190</v>
      </c>
      <c r="C24" s="175"/>
    </row>
    <row r="25" spans="1:3" s="71" customFormat="1" ht="12" customHeight="1">
      <c r="A25" s="289" t="s">
        <v>76</v>
      </c>
      <c r="B25" s="274" t="s">
        <v>349</v>
      </c>
      <c r="C25" s="175"/>
    </row>
    <row r="26" spans="1:3" s="71" customFormat="1" ht="12" customHeight="1">
      <c r="A26" s="289" t="s">
        <v>77</v>
      </c>
      <c r="B26" s="274" t="s">
        <v>350</v>
      </c>
      <c r="C26" s="175"/>
    </row>
    <row r="27" spans="1:3" s="71" customFormat="1" ht="12" customHeight="1">
      <c r="A27" s="289" t="s">
        <v>128</v>
      </c>
      <c r="B27" s="274" t="s">
        <v>191</v>
      </c>
      <c r="C27" s="175"/>
    </row>
    <row r="28" spans="1:3" s="71" customFormat="1" ht="12" customHeight="1" thickBot="1">
      <c r="A28" s="290" t="s">
        <v>129</v>
      </c>
      <c r="B28" s="275" t="s">
        <v>192</v>
      </c>
      <c r="C28" s="177"/>
    </row>
    <row r="29" spans="1:3" s="71" customFormat="1" ht="12" customHeight="1" thickBot="1">
      <c r="A29" s="32" t="s">
        <v>130</v>
      </c>
      <c r="B29" s="21" t="s">
        <v>193</v>
      </c>
      <c r="C29" s="179">
        <f>SUM(C30:C36)</f>
        <v>0</v>
      </c>
    </row>
    <row r="30" spans="1:3" s="71" customFormat="1" ht="12" customHeight="1">
      <c r="A30" s="288" t="s">
        <v>194</v>
      </c>
      <c r="B30" s="273" t="s">
        <v>472</v>
      </c>
      <c r="C30" s="176"/>
    </row>
    <row r="31" spans="1:3" s="71" customFormat="1" ht="12" customHeight="1">
      <c r="A31" s="289" t="s">
        <v>195</v>
      </c>
      <c r="B31" s="274" t="s">
        <v>473</v>
      </c>
      <c r="C31" s="175"/>
    </row>
    <row r="32" spans="1:3" s="71" customFormat="1" ht="12" customHeight="1">
      <c r="A32" s="289" t="s">
        <v>196</v>
      </c>
      <c r="B32" s="274" t="s">
        <v>474</v>
      </c>
      <c r="C32" s="175"/>
    </row>
    <row r="33" spans="1:3" s="71" customFormat="1" ht="12" customHeight="1">
      <c r="A33" s="289" t="s">
        <v>197</v>
      </c>
      <c r="B33" s="274" t="s">
        <v>475</v>
      </c>
      <c r="C33" s="175"/>
    </row>
    <row r="34" spans="1:3" s="71" customFormat="1" ht="12" customHeight="1">
      <c r="A34" s="289" t="s">
        <v>469</v>
      </c>
      <c r="B34" s="274" t="s">
        <v>198</v>
      </c>
      <c r="C34" s="175"/>
    </row>
    <row r="35" spans="1:3" s="71" customFormat="1" ht="12" customHeight="1">
      <c r="A35" s="289" t="s">
        <v>470</v>
      </c>
      <c r="B35" s="274" t="s">
        <v>199</v>
      </c>
      <c r="C35" s="175"/>
    </row>
    <row r="36" spans="1:3" s="71" customFormat="1" ht="12" customHeight="1" thickBot="1">
      <c r="A36" s="290" t="s">
        <v>471</v>
      </c>
      <c r="B36" s="353" t="s">
        <v>200</v>
      </c>
      <c r="C36" s="177"/>
    </row>
    <row r="37" spans="1:3" s="71" customFormat="1" ht="12" customHeight="1" thickBot="1">
      <c r="A37" s="32" t="s">
        <v>16</v>
      </c>
      <c r="B37" s="21" t="s">
        <v>359</v>
      </c>
      <c r="C37" s="173">
        <f>SUM(C38:C48)</f>
        <v>0</v>
      </c>
    </row>
    <row r="38" spans="1:3" s="71" customFormat="1" ht="12" customHeight="1">
      <c r="A38" s="288" t="s">
        <v>78</v>
      </c>
      <c r="B38" s="273" t="s">
        <v>203</v>
      </c>
      <c r="C38" s="176"/>
    </row>
    <row r="39" spans="1:3" s="71" customFormat="1" ht="12" customHeight="1">
      <c r="A39" s="289" t="s">
        <v>79</v>
      </c>
      <c r="B39" s="274" t="s">
        <v>204</v>
      </c>
      <c r="C39" s="175"/>
    </row>
    <row r="40" spans="1:3" s="71" customFormat="1" ht="12" customHeight="1">
      <c r="A40" s="289" t="s">
        <v>80</v>
      </c>
      <c r="B40" s="274" t="s">
        <v>205</v>
      </c>
      <c r="C40" s="175"/>
    </row>
    <row r="41" spans="1:3" s="71" customFormat="1" ht="12" customHeight="1">
      <c r="A41" s="289" t="s">
        <v>132</v>
      </c>
      <c r="B41" s="274" t="s">
        <v>206</v>
      </c>
      <c r="C41" s="175"/>
    </row>
    <row r="42" spans="1:3" s="71" customFormat="1" ht="12" customHeight="1">
      <c r="A42" s="289" t="s">
        <v>133</v>
      </c>
      <c r="B42" s="274" t="s">
        <v>207</v>
      </c>
      <c r="C42" s="175"/>
    </row>
    <row r="43" spans="1:3" s="71" customFormat="1" ht="12" customHeight="1">
      <c r="A43" s="289" t="s">
        <v>134</v>
      </c>
      <c r="B43" s="274" t="s">
        <v>208</v>
      </c>
      <c r="C43" s="175"/>
    </row>
    <row r="44" spans="1:3" s="71" customFormat="1" ht="12" customHeight="1">
      <c r="A44" s="289" t="s">
        <v>135</v>
      </c>
      <c r="B44" s="274" t="s">
        <v>209</v>
      </c>
      <c r="C44" s="175"/>
    </row>
    <row r="45" spans="1:3" s="71" customFormat="1" ht="12" customHeight="1">
      <c r="A45" s="289" t="s">
        <v>136</v>
      </c>
      <c r="B45" s="274" t="s">
        <v>476</v>
      </c>
      <c r="C45" s="175"/>
    </row>
    <row r="46" spans="1:3" s="71" customFormat="1" ht="12" customHeight="1">
      <c r="A46" s="289" t="s">
        <v>201</v>
      </c>
      <c r="B46" s="274" t="s">
        <v>211</v>
      </c>
      <c r="C46" s="178"/>
    </row>
    <row r="47" spans="1:3" s="71" customFormat="1" ht="12" customHeight="1">
      <c r="A47" s="290" t="s">
        <v>202</v>
      </c>
      <c r="B47" s="275" t="s">
        <v>361</v>
      </c>
      <c r="C47" s="263"/>
    </row>
    <row r="48" spans="1:3" s="71" customFormat="1" ht="12" customHeight="1" thickBot="1">
      <c r="A48" s="290" t="s">
        <v>360</v>
      </c>
      <c r="B48" s="275" t="s">
        <v>212</v>
      </c>
      <c r="C48" s="263"/>
    </row>
    <row r="49" spans="1:3" s="71" customFormat="1" ht="12" customHeight="1" thickBot="1">
      <c r="A49" s="32" t="s">
        <v>17</v>
      </c>
      <c r="B49" s="21" t="s">
        <v>213</v>
      </c>
      <c r="C49" s="173">
        <f>SUM(C50:C54)</f>
        <v>0</v>
      </c>
    </row>
    <row r="50" spans="1:3" s="71" customFormat="1" ht="12" customHeight="1">
      <c r="A50" s="288" t="s">
        <v>81</v>
      </c>
      <c r="B50" s="273" t="s">
        <v>217</v>
      </c>
      <c r="C50" s="308"/>
    </row>
    <row r="51" spans="1:3" s="71" customFormat="1" ht="12" customHeight="1">
      <c r="A51" s="289" t="s">
        <v>82</v>
      </c>
      <c r="B51" s="274" t="s">
        <v>218</v>
      </c>
      <c r="C51" s="178"/>
    </row>
    <row r="52" spans="1:3" s="71" customFormat="1" ht="12" customHeight="1">
      <c r="A52" s="289" t="s">
        <v>214</v>
      </c>
      <c r="B52" s="274" t="s">
        <v>219</v>
      </c>
      <c r="C52" s="178"/>
    </row>
    <row r="53" spans="1:3" s="71" customFormat="1" ht="12" customHeight="1">
      <c r="A53" s="289" t="s">
        <v>215</v>
      </c>
      <c r="B53" s="274" t="s">
        <v>220</v>
      </c>
      <c r="C53" s="178"/>
    </row>
    <row r="54" spans="1:3" s="71" customFormat="1" ht="12" customHeight="1" thickBot="1">
      <c r="A54" s="290" t="s">
        <v>216</v>
      </c>
      <c r="B54" s="353" t="s">
        <v>221</v>
      </c>
      <c r="C54" s="263"/>
    </row>
    <row r="55" spans="1:3" s="71" customFormat="1" ht="12" customHeight="1" thickBot="1">
      <c r="A55" s="32" t="s">
        <v>137</v>
      </c>
      <c r="B55" s="21" t="s">
        <v>222</v>
      </c>
      <c r="C55" s="173">
        <f>SUM(C56:C58)</f>
        <v>0</v>
      </c>
    </row>
    <row r="56" spans="1:3" s="71" customFormat="1" ht="12" customHeight="1">
      <c r="A56" s="288" t="s">
        <v>83</v>
      </c>
      <c r="B56" s="273" t="s">
        <v>223</v>
      </c>
      <c r="C56" s="176"/>
    </row>
    <row r="57" spans="1:3" s="71" customFormat="1" ht="12" customHeight="1">
      <c r="A57" s="289" t="s">
        <v>84</v>
      </c>
      <c r="B57" s="274" t="s">
        <v>351</v>
      </c>
      <c r="C57" s="175"/>
    </row>
    <row r="58" spans="1:3" s="71" customFormat="1" ht="12" customHeight="1">
      <c r="A58" s="289" t="s">
        <v>226</v>
      </c>
      <c r="B58" s="274" t="s">
        <v>224</v>
      </c>
      <c r="C58" s="175"/>
    </row>
    <row r="59" spans="1:3" s="71" customFormat="1" ht="12" customHeight="1" thickBot="1">
      <c r="A59" s="290" t="s">
        <v>227</v>
      </c>
      <c r="B59" s="353" t="s">
        <v>225</v>
      </c>
      <c r="C59" s="177"/>
    </row>
    <row r="60" spans="1:3" s="71" customFormat="1" ht="12" customHeight="1" thickBot="1">
      <c r="A60" s="32" t="s">
        <v>19</v>
      </c>
      <c r="B60" s="168" t="s">
        <v>228</v>
      </c>
      <c r="C60" s="173">
        <f>SUM(C61:C63)</f>
        <v>0</v>
      </c>
    </row>
    <row r="61" spans="1:3" s="71" customFormat="1" ht="12" customHeight="1">
      <c r="A61" s="288" t="s">
        <v>138</v>
      </c>
      <c r="B61" s="273" t="s">
        <v>230</v>
      </c>
      <c r="C61" s="178"/>
    </row>
    <row r="62" spans="1:3" s="71" customFormat="1" ht="12" customHeight="1">
      <c r="A62" s="289" t="s">
        <v>139</v>
      </c>
      <c r="B62" s="274" t="s">
        <v>352</v>
      </c>
      <c r="C62" s="178"/>
    </row>
    <row r="63" spans="1:3" s="71" customFormat="1" ht="12" customHeight="1">
      <c r="A63" s="289" t="s">
        <v>161</v>
      </c>
      <c r="B63" s="274" t="s">
        <v>231</v>
      </c>
      <c r="C63" s="178"/>
    </row>
    <row r="64" spans="1:3" s="71" customFormat="1" ht="12" customHeight="1" thickBot="1">
      <c r="A64" s="290" t="s">
        <v>229</v>
      </c>
      <c r="B64" s="353" t="s">
        <v>232</v>
      </c>
      <c r="C64" s="178"/>
    </row>
    <row r="65" spans="1:3" s="71" customFormat="1" ht="12" customHeight="1" thickBot="1">
      <c r="A65" s="32" t="s">
        <v>20</v>
      </c>
      <c r="B65" s="21" t="s">
        <v>233</v>
      </c>
      <c r="C65" s="179">
        <f>+C8+C15+C22+C29+C37+C49+C55+C60</f>
        <v>0</v>
      </c>
    </row>
    <row r="66" spans="1:3" s="71" customFormat="1" ht="12" customHeight="1" thickBot="1">
      <c r="A66" s="291" t="s">
        <v>320</v>
      </c>
      <c r="B66" s="168" t="s">
        <v>235</v>
      </c>
      <c r="C66" s="173">
        <f>SUM(C67:C69)</f>
        <v>0</v>
      </c>
    </row>
    <row r="67" spans="1:3" s="71" customFormat="1" ht="12" customHeight="1">
      <c r="A67" s="288" t="s">
        <v>263</v>
      </c>
      <c r="B67" s="273" t="s">
        <v>236</v>
      </c>
      <c r="C67" s="178"/>
    </row>
    <row r="68" spans="1:3" s="71" customFormat="1" ht="12" customHeight="1">
      <c r="A68" s="289" t="s">
        <v>272</v>
      </c>
      <c r="B68" s="274" t="s">
        <v>237</v>
      </c>
      <c r="C68" s="178"/>
    </row>
    <row r="69" spans="1:3" s="71" customFormat="1" ht="12" customHeight="1" thickBot="1">
      <c r="A69" s="290" t="s">
        <v>273</v>
      </c>
      <c r="B69" s="354" t="s">
        <v>238</v>
      </c>
      <c r="C69" s="178"/>
    </row>
    <row r="70" spans="1:3" s="71" customFormat="1" ht="12" customHeight="1" thickBot="1">
      <c r="A70" s="291" t="s">
        <v>239</v>
      </c>
      <c r="B70" s="168" t="s">
        <v>240</v>
      </c>
      <c r="C70" s="173">
        <f>SUM(C71:C74)</f>
        <v>0</v>
      </c>
    </row>
    <row r="71" spans="1:3" s="71" customFormat="1" ht="12" customHeight="1">
      <c r="A71" s="288" t="s">
        <v>115</v>
      </c>
      <c r="B71" s="273" t="s">
        <v>241</v>
      </c>
      <c r="C71" s="178"/>
    </row>
    <row r="72" spans="1:3" s="71" customFormat="1" ht="12" customHeight="1">
      <c r="A72" s="289" t="s">
        <v>116</v>
      </c>
      <c r="B72" s="274" t="s">
        <v>486</v>
      </c>
      <c r="C72" s="178"/>
    </row>
    <row r="73" spans="1:3" s="71" customFormat="1" ht="12" customHeight="1">
      <c r="A73" s="289" t="s">
        <v>264</v>
      </c>
      <c r="B73" s="274" t="s">
        <v>242</v>
      </c>
      <c r="C73" s="178"/>
    </row>
    <row r="74" spans="1:3" s="71" customFormat="1" ht="12" customHeight="1" thickBot="1">
      <c r="A74" s="290" t="s">
        <v>265</v>
      </c>
      <c r="B74" s="170" t="s">
        <v>487</v>
      </c>
      <c r="C74" s="178"/>
    </row>
    <row r="75" spans="1:3" s="71" customFormat="1" ht="12" customHeight="1" thickBot="1">
      <c r="A75" s="291" t="s">
        <v>243</v>
      </c>
      <c r="B75" s="168" t="s">
        <v>244</v>
      </c>
      <c r="C75" s="173">
        <f>SUM(C76:C77)</f>
        <v>0</v>
      </c>
    </row>
    <row r="76" spans="1:3" s="71" customFormat="1" ht="12" customHeight="1">
      <c r="A76" s="288" t="s">
        <v>266</v>
      </c>
      <c r="B76" s="273" t="s">
        <v>245</v>
      </c>
      <c r="C76" s="178"/>
    </row>
    <row r="77" spans="1:3" s="71" customFormat="1" ht="12" customHeight="1" thickBot="1">
      <c r="A77" s="290" t="s">
        <v>267</v>
      </c>
      <c r="B77" s="275" t="s">
        <v>246</v>
      </c>
      <c r="C77" s="178"/>
    </row>
    <row r="78" spans="1:3" s="70" customFormat="1" ht="12" customHeight="1" thickBot="1">
      <c r="A78" s="291" t="s">
        <v>247</v>
      </c>
      <c r="B78" s="168" t="s">
        <v>248</v>
      </c>
      <c r="C78" s="173">
        <f>SUM(C79:C81)</f>
        <v>0</v>
      </c>
    </row>
    <row r="79" spans="1:3" s="71" customFormat="1" ht="12" customHeight="1">
      <c r="A79" s="288" t="s">
        <v>268</v>
      </c>
      <c r="B79" s="273" t="s">
        <v>249</v>
      </c>
      <c r="C79" s="178"/>
    </row>
    <row r="80" spans="1:3" s="71" customFormat="1" ht="12" customHeight="1">
      <c r="A80" s="289" t="s">
        <v>269</v>
      </c>
      <c r="B80" s="274" t="s">
        <v>250</v>
      </c>
      <c r="C80" s="178"/>
    </row>
    <row r="81" spans="1:3" s="71" customFormat="1" ht="12" customHeight="1" thickBot="1">
      <c r="A81" s="290" t="s">
        <v>270</v>
      </c>
      <c r="B81" s="275" t="s">
        <v>488</v>
      </c>
      <c r="C81" s="178"/>
    </row>
    <row r="82" spans="1:3" s="71" customFormat="1" ht="12" customHeight="1" thickBot="1">
      <c r="A82" s="291" t="s">
        <v>251</v>
      </c>
      <c r="B82" s="168" t="s">
        <v>271</v>
      </c>
      <c r="C82" s="173">
        <f>SUM(C83:C86)</f>
        <v>0</v>
      </c>
    </row>
    <row r="83" spans="1:3" s="71" customFormat="1" ht="12" customHeight="1">
      <c r="A83" s="292" t="s">
        <v>252</v>
      </c>
      <c r="B83" s="273" t="s">
        <v>253</v>
      </c>
      <c r="C83" s="178"/>
    </row>
    <row r="84" spans="1:3" s="71" customFormat="1" ht="12" customHeight="1">
      <c r="A84" s="293" t="s">
        <v>254</v>
      </c>
      <c r="B84" s="274" t="s">
        <v>255</v>
      </c>
      <c r="C84" s="178"/>
    </row>
    <row r="85" spans="1:3" s="71" customFormat="1" ht="12" customHeight="1">
      <c r="A85" s="293" t="s">
        <v>256</v>
      </c>
      <c r="B85" s="274" t="s">
        <v>257</v>
      </c>
      <c r="C85" s="178"/>
    </row>
    <row r="86" spans="1:3" s="70" customFormat="1" ht="12" customHeight="1" thickBot="1">
      <c r="A86" s="294" t="s">
        <v>258</v>
      </c>
      <c r="B86" s="275" t="s">
        <v>259</v>
      </c>
      <c r="C86" s="178"/>
    </row>
    <row r="87" spans="1:3" s="70" customFormat="1" ht="12" customHeight="1" thickBot="1">
      <c r="A87" s="291" t="s">
        <v>260</v>
      </c>
      <c r="B87" s="168" t="s">
        <v>400</v>
      </c>
      <c r="C87" s="309"/>
    </row>
    <row r="88" spans="1:3" s="70" customFormat="1" ht="12" customHeight="1" thickBot="1">
      <c r="A88" s="291" t="s">
        <v>424</v>
      </c>
      <c r="B88" s="168" t="s">
        <v>261</v>
      </c>
      <c r="C88" s="309"/>
    </row>
    <row r="89" spans="1:3" s="70" customFormat="1" ht="12" customHeight="1" thickBot="1">
      <c r="A89" s="291" t="s">
        <v>425</v>
      </c>
      <c r="B89" s="280" t="s">
        <v>403</v>
      </c>
      <c r="C89" s="179">
        <f>+C66+C70+C75+C78+C82+C88+C87</f>
        <v>0</v>
      </c>
    </row>
    <row r="90" spans="1:3" s="70" customFormat="1" ht="12" customHeight="1" thickBot="1">
      <c r="A90" s="295" t="s">
        <v>426</v>
      </c>
      <c r="B90" s="281" t="s">
        <v>427</v>
      </c>
      <c r="C90" s="179">
        <f>+C65+C89</f>
        <v>0</v>
      </c>
    </row>
    <row r="91" spans="1:3" s="71" customFormat="1" ht="15" customHeight="1" thickBot="1">
      <c r="A91" s="144"/>
      <c r="B91" s="145"/>
      <c r="C91" s="233"/>
    </row>
    <row r="92" spans="1:3" s="62" customFormat="1" ht="16.5" customHeight="1" thickBot="1">
      <c r="A92" s="148"/>
      <c r="B92" s="149" t="s">
        <v>50</v>
      </c>
      <c r="C92" s="235"/>
    </row>
    <row r="93" spans="1:3" s="72" customFormat="1" ht="12" customHeight="1" thickBot="1">
      <c r="A93" s="269" t="s">
        <v>12</v>
      </c>
      <c r="B93" s="28" t="s">
        <v>431</v>
      </c>
      <c r="C93" s="172">
        <f>+C94+C95+C96+C97+C98+C111</f>
        <v>15028320</v>
      </c>
    </row>
    <row r="94" spans="1:3" ht="12" customHeight="1">
      <c r="A94" s="296" t="s">
        <v>85</v>
      </c>
      <c r="B94" s="10" t="s">
        <v>43</v>
      </c>
      <c r="C94" s="174">
        <v>12576000</v>
      </c>
    </row>
    <row r="95" spans="1:3" ht="12" customHeight="1">
      <c r="A95" s="289" t="s">
        <v>86</v>
      </c>
      <c r="B95" s="8" t="s">
        <v>140</v>
      </c>
      <c r="C95" s="175">
        <v>2452320</v>
      </c>
    </row>
    <row r="96" spans="1:3" ht="12" customHeight="1">
      <c r="A96" s="289" t="s">
        <v>87</v>
      </c>
      <c r="B96" s="8" t="s">
        <v>113</v>
      </c>
      <c r="C96" s="177"/>
    </row>
    <row r="97" spans="1:3" ht="12" customHeight="1">
      <c r="A97" s="289" t="s">
        <v>88</v>
      </c>
      <c r="B97" s="11" t="s">
        <v>141</v>
      </c>
      <c r="C97" s="177"/>
    </row>
    <row r="98" spans="1:3" ht="12" customHeight="1">
      <c r="A98" s="289" t="s">
        <v>99</v>
      </c>
      <c r="B98" s="19" t="s">
        <v>142</v>
      </c>
      <c r="C98" s="177"/>
    </row>
    <row r="99" spans="1:3" ht="12" customHeight="1">
      <c r="A99" s="289" t="s">
        <v>89</v>
      </c>
      <c r="B99" s="8" t="s">
        <v>428</v>
      </c>
      <c r="C99" s="177"/>
    </row>
    <row r="100" spans="1:3" ht="12" customHeight="1">
      <c r="A100" s="289" t="s">
        <v>90</v>
      </c>
      <c r="B100" s="111" t="s">
        <v>366</v>
      </c>
      <c r="C100" s="177"/>
    </row>
    <row r="101" spans="1:3" ht="12" customHeight="1">
      <c r="A101" s="289" t="s">
        <v>100</v>
      </c>
      <c r="B101" s="111" t="s">
        <v>365</v>
      </c>
      <c r="C101" s="177"/>
    </row>
    <row r="102" spans="1:3" ht="12" customHeight="1">
      <c r="A102" s="289" t="s">
        <v>101</v>
      </c>
      <c r="B102" s="111" t="s">
        <v>277</v>
      </c>
      <c r="C102" s="177"/>
    </row>
    <row r="103" spans="1:3" ht="12" customHeight="1">
      <c r="A103" s="289" t="s">
        <v>102</v>
      </c>
      <c r="B103" s="112" t="s">
        <v>278</v>
      </c>
      <c r="C103" s="177"/>
    </row>
    <row r="104" spans="1:3" ht="12" customHeight="1">
      <c r="A104" s="289" t="s">
        <v>103</v>
      </c>
      <c r="B104" s="112" t="s">
        <v>279</v>
      </c>
      <c r="C104" s="177"/>
    </row>
    <row r="105" spans="1:3" ht="12" customHeight="1">
      <c r="A105" s="289" t="s">
        <v>105</v>
      </c>
      <c r="B105" s="111" t="s">
        <v>280</v>
      </c>
      <c r="C105" s="177"/>
    </row>
    <row r="106" spans="1:3" ht="12" customHeight="1">
      <c r="A106" s="289" t="s">
        <v>143</v>
      </c>
      <c r="B106" s="111" t="s">
        <v>281</v>
      </c>
      <c r="C106" s="177"/>
    </row>
    <row r="107" spans="1:3" ht="12" customHeight="1">
      <c r="A107" s="289" t="s">
        <v>275</v>
      </c>
      <c r="B107" s="112" t="s">
        <v>282</v>
      </c>
      <c r="C107" s="177"/>
    </row>
    <row r="108" spans="1:3" ht="12" customHeight="1">
      <c r="A108" s="297" t="s">
        <v>276</v>
      </c>
      <c r="B108" s="113" t="s">
        <v>283</v>
      </c>
      <c r="C108" s="177"/>
    </row>
    <row r="109" spans="1:3" ht="12" customHeight="1">
      <c r="A109" s="289" t="s">
        <v>363</v>
      </c>
      <c r="B109" s="113" t="s">
        <v>284</v>
      </c>
      <c r="C109" s="177"/>
    </row>
    <row r="110" spans="1:3" ht="12" customHeight="1">
      <c r="A110" s="289" t="s">
        <v>364</v>
      </c>
      <c r="B110" s="112" t="s">
        <v>285</v>
      </c>
      <c r="C110" s="175"/>
    </row>
    <row r="111" spans="1:3" ht="12" customHeight="1">
      <c r="A111" s="289" t="s">
        <v>368</v>
      </c>
      <c r="B111" s="11" t="s">
        <v>44</v>
      </c>
      <c r="C111" s="175"/>
    </row>
    <row r="112" spans="1:3" ht="12" customHeight="1">
      <c r="A112" s="290" t="s">
        <v>369</v>
      </c>
      <c r="B112" s="8" t="s">
        <v>429</v>
      </c>
      <c r="C112" s="177"/>
    </row>
    <row r="113" spans="1:3" ht="12" customHeight="1" thickBot="1">
      <c r="A113" s="298" t="s">
        <v>370</v>
      </c>
      <c r="B113" s="114" t="s">
        <v>430</v>
      </c>
      <c r="C113" s="181"/>
    </row>
    <row r="114" spans="1:3" ht="12" customHeight="1" thickBot="1">
      <c r="A114" s="32" t="s">
        <v>13</v>
      </c>
      <c r="B114" s="27" t="s">
        <v>286</v>
      </c>
      <c r="C114" s="173">
        <f>+C115+C117+C119</f>
        <v>0</v>
      </c>
    </row>
    <row r="115" spans="1:3" ht="12" customHeight="1">
      <c r="A115" s="288" t="s">
        <v>91</v>
      </c>
      <c r="B115" s="8" t="s">
        <v>160</v>
      </c>
      <c r="C115" s="176"/>
    </row>
    <row r="116" spans="1:3" ht="12" customHeight="1">
      <c r="A116" s="288" t="s">
        <v>92</v>
      </c>
      <c r="B116" s="12" t="s">
        <v>290</v>
      </c>
      <c r="C116" s="176"/>
    </row>
    <row r="117" spans="1:3" ht="12" customHeight="1">
      <c r="A117" s="288" t="s">
        <v>93</v>
      </c>
      <c r="B117" s="12" t="s">
        <v>144</v>
      </c>
      <c r="C117" s="175"/>
    </row>
    <row r="118" spans="1:3" ht="12" customHeight="1">
      <c r="A118" s="288" t="s">
        <v>94</v>
      </c>
      <c r="B118" s="12" t="s">
        <v>291</v>
      </c>
      <c r="C118" s="156"/>
    </row>
    <row r="119" spans="1:3" ht="12" customHeight="1">
      <c r="A119" s="288" t="s">
        <v>95</v>
      </c>
      <c r="B119" s="170" t="s">
        <v>162</v>
      </c>
      <c r="C119" s="156"/>
    </row>
    <row r="120" spans="1:3" ht="12" customHeight="1">
      <c r="A120" s="288" t="s">
        <v>104</v>
      </c>
      <c r="B120" s="169" t="s">
        <v>353</v>
      </c>
      <c r="C120" s="156"/>
    </row>
    <row r="121" spans="1:3" ht="12" customHeight="1">
      <c r="A121" s="288" t="s">
        <v>106</v>
      </c>
      <c r="B121" s="272" t="s">
        <v>296</v>
      </c>
      <c r="C121" s="156"/>
    </row>
    <row r="122" spans="1:3" ht="12" customHeight="1">
      <c r="A122" s="288" t="s">
        <v>145</v>
      </c>
      <c r="B122" s="112" t="s">
        <v>279</v>
      </c>
      <c r="C122" s="156"/>
    </row>
    <row r="123" spans="1:3" ht="12" customHeight="1">
      <c r="A123" s="288" t="s">
        <v>146</v>
      </c>
      <c r="B123" s="112" t="s">
        <v>295</v>
      </c>
      <c r="C123" s="156"/>
    </row>
    <row r="124" spans="1:3" ht="12" customHeight="1">
      <c r="A124" s="288" t="s">
        <v>147</v>
      </c>
      <c r="B124" s="112" t="s">
        <v>294</v>
      </c>
      <c r="C124" s="156"/>
    </row>
    <row r="125" spans="1:3" ht="12" customHeight="1">
      <c r="A125" s="288" t="s">
        <v>287</v>
      </c>
      <c r="B125" s="112" t="s">
        <v>282</v>
      </c>
      <c r="C125" s="156"/>
    </row>
    <row r="126" spans="1:3" ht="12" customHeight="1">
      <c r="A126" s="288" t="s">
        <v>288</v>
      </c>
      <c r="B126" s="112" t="s">
        <v>293</v>
      </c>
      <c r="C126" s="156"/>
    </row>
    <row r="127" spans="1:3" ht="12" customHeight="1" thickBot="1">
      <c r="A127" s="297" t="s">
        <v>289</v>
      </c>
      <c r="B127" s="112" t="s">
        <v>292</v>
      </c>
      <c r="C127" s="158"/>
    </row>
    <row r="128" spans="1:3" ht="12" customHeight="1" thickBot="1">
      <c r="A128" s="32" t="s">
        <v>14</v>
      </c>
      <c r="B128" s="100" t="s">
        <v>373</v>
      </c>
      <c r="C128" s="173">
        <f>+C93+C114</f>
        <v>15028320</v>
      </c>
    </row>
    <row r="129" spans="1:3" ht="12" customHeight="1" thickBot="1">
      <c r="A129" s="32" t="s">
        <v>15</v>
      </c>
      <c r="B129" s="100" t="s">
        <v>374</v>
      </c>
      <c r="C129" s="173">
        <f>+C130+C131+C132</f>
        <v>0</v>
      </c>
    </row>
    <row r="130" spans="1:3" s="72" customFormat="1" ht="12" customHeight="1">
      <c r="A130" s="288" t="s">
        <v>194</v>
      </c>
      <c r="B130" s="9" t="s">
        <v>434</v>
      </c>
      <c r="C130" s="156"/>
    </row>
    <row r="131" spans="1:3" ht="12" customHeight="1">
      <c r="A131" s="288" t="s">
        <v>195</v>
      </c>
      <c r="B131" s="9" t="s">
        <v>382</v>
      </c>
      <c r="C131" s="156"/>
    </row>
    <row r="132" spans="1:3" ht="12" customHeight="1" thickBot="1">
      <c r="A132" s="297" t="s">
        <v>196</v>
      </c>
      <c r="B132" s="7" t="s">
        <v>433</v>
      </c>
      <c r="C132" s="156"/>
    </row>
    <row r="133" spans="1:3" ht="12" customHeight="1" thickBot="1">
      <c r="A133" s="32" t="s">
        <v>16</v>
      </c>
      <c r="B133" s="100" t="s">
        <v>375</v>
      </c>
      <c r="C133" s="173">
        <f>+C134+C135+C136+C137+C138+C139</f>
        <v>0</v>
      </c>
    </row>
    <row r="134" spans="1:3" ht="12" customHeight="1">
      <c r="A134" s="288" t="s">
        <v>78</v>
      </c>
      <c r="B134" s="9" t="s">
        <v>384</v>
      </c>
      <c r="C134" s="156"/>
    </row>
    <row r="135" spans="1:3" ht="12" customHeight="1">
      <c r="A135" s="288" t="s">
        <v>79</v>
      </c>
      <c r="B135" s="9" t="s">
        <v>376</v>
      </c>
      <c r="C135" s="156"/>
    </row>
    <row r="136" spans="1:3" ht="12" customHeight="1">
      <c r="A136" s="288" t="s">
        <v>80</v>
      </c>
      <c r="B136" s="9" t="s">
        <v>377</v>
      </c>
      <c r="C136" s="156"/>
    </row>
    <row r="137" spans="1:3" ht="12" customHeight="1">
      <c r="A137" s="288" t="s">
        <v>132</v>
      </c>
      <c r="B137" s="9" t="s">
        <v>432</v>
      </c>
      <c r="C137" s="156"/>
    </row>
    <row r="138" spans="1:3" ht="12" customHeight="1">
      <c r="A138" s="288" t="s">
        <v>133</v>
      </c>
      <c r="B138" s="9" t="s">
        <v>379</v>
      </c>
      <c r="C138" s="156"/>
    </row>
    <row r="139" spans="1:3" s="72" customFormat="1" ht="12" customHeight="1" thickBot="1">
      <c r="A139" s="297" t="s">
        <v>134</v>
      </c>
      <c r="B139" s="7" t="s">
        <v>380</v>
      </c>
      <c r="C139" s="156"/>
    </row>
    <row r="140" spans="1:11" ht="12" customHeight="1" thickBot="1">
      <c r="A140" s="32" t="s">
        <v>17</v>
      </c>
      <c r="B140" s="100" t="s">
        <v>458</v>
      </c>
      <c r="C140" s="179">
        <f>+C141+C142+C144+C145+C143</f>
        <v>0</v>
      </c>
      <c r="K140" s="154"/>
    </row>
    <row r="141" spans="1:3" ht="12.75">
      <c r="A141" s="288" t="s">
        <v>81</v>
      </c>
      <c r="B141" s="9" t="s">
        <v>297</v>
      </c>
      <c r="C141" s="156"/>
    </row>
    <row r="142" spans="1:3" ht="12" customHeight="1">
      <c r="A142" s="288" t="s">
        <v>82</v>
      </c>
      <c r="B142" s="9" t="s">
        <v>298</v>
      </c>
      <c r="C142" s="156"/>
    </row>
    <row r="143" spans="1:3" s="72" customFormat="1" ht="12" customHeight="1">
      <c r="A143" s="288" t="s">
        <v>214</v>
      </c>
      <c r="B143" s="9" t="s">
        <v>457</v>
      </c>
      <c r="C143" s="156"/>
    </row>
    <row r="144" spans="1:3" s="72" customFormat="1" ht="12" customHeight="1">
      <c r="A144" s="288" t="s">
        <v>215</v>
      </c>
      <c r="B144" s="9" t="s">
        <v>389</v>
      </c>
      <c r="C144" s="156"/>
    </row>
    <row r="145" spans="1:3" s="72" customFormat="1" ht="12" customHeight="1" thickBot="1">
      <c r="A145" s="297" t="s">
        <v>216</v>
      </c>
      <c r="B145" s="7" t="s">
        <v>316</v>
      </c>
      <c r="C145" s="156"/>
    </row>
    <row r="146" spans="1:3" s="72" customFormat="1" ht="12" customHeight="1" thickBot="1">
      <c r="A146" s="32" t="s">
        <v>18</v>
      </c>
      <c r="B146" s="100" t="s">
        <v>390</v>
      </c>
      <c r="C146" s="182">
        <f>+C147+C148+C149+C150+C151</f>
        <v>0</v>
      </c>
    </row>
    <row r="147" spans="1:3" s="72" customFormat="1" ht="12" customHeight="1">
      <c r="A147" s="288" t="s">
        <v>83</v>
      </c>
      <c r="B147" s="9" t="s">
        <v>385</v>
      </c>
      <c r="C147" s="156"/>
    </row>
    <row r="148" spans="1:3" s="72" customFormat="1" ht="12" customHeight="1">
      <c r="A148" s="288" t="s">
        <v>84</v>
      </c>
      <c r="B148" s="9" t="s">
        <v>392</v>
      </c>
      <c r="C148" s="156"/>
    </row>
    <row r="149" spans="1:3" s="72" customFormat="1" ht="12" customHeight="1">
      <c r="A149" s="288" t="s">
        <v>226</v>
      </c>
      <c r="B149" s="9" t="s">
        <v>387</v>
      </c>
      <c r="C149" s="156"/>
    </row>
    <row r="150" spans="1:3" ht="12.75" customHeight="1">
      <c r="A150" s="288" t="s">
        <v>227</v>
      </c>
      <c r="B150" s="9" t="s">
        <v>435</v>
      </c>
      <c r="C150" s="156"/>
    </row>
    <row r="151" spans="1:3" ht="12.75" customHeight="1" thickBot="1">
      <c r="A151" s="297" t="s">
        <v>391</v>
      </c>
      <c r="B151" s="7" t="s">
        <v>394</v>
      </c>
      <c r="C151" s="158"/>
    </row>
    <row r="152" spans="1:3" ht="12.75" customHeight="1" thickBot="1">
      <c r="A152" s="329" t="s">
        <v>19</v>
      </c>
      <c r="B152" s="100" t="s">
        <v>395</v>
      </c>
      <c r="C152" s="182"/>
    </row>
    <row r="153" spans="1:3" ht="12" customHeight="1" thickBot="1">
      <c r="A153" s="329" t="s">
        <v>20</v>
      </c>
      <c r="B153" s="100" t="s">
        <v>396</v>
      </c>
      <c r="C153" s="182"/>
    </row>
    <row r="154" spans="1:3" ht="15" customHeight="1" thickBot="1">
      <c r="A154" s="32" t="s">
        <v>21</v>
      </c>
      <c r="B154" s="100" t="s">
        <v>398</v>
      </c>
      <c r="C154" s="282">
        <f>+C129+C133+C140+C146+C152+C153</f>
        <v>0</v>
      </c>
    </row>
    <row r="155" spans="1:3" ht="13.5" thickBot="1">
      <c r="A155" s="299" t="s">
        <v>22</v>
      </c>
      <c r="B155" s="246" t="s">
        <v>397</v>
      </c>
      <c r="C155" s="282">
        <f>+C128+C154</f>
        <v>15028320</v>
      </c>
    </row>
    <row r="156" spans="1:3" ht="15" customHeight="1" thickBot="1">
      <c r="A156" s="248"/>
      <c r="B156" s="249"/>
      <c r="C156" s="430">
        <f>C90-C155</f>
        <v>-15028320</v>
      </c>
    </row>
    <row r="157" spans="1:3" ht="14.25" customHeight="1" thickBot="1">
      <c r="A157" s="152" t="s">
        <v>436</v>
      </c>
      <c r="B157" s="153"/>
      <c r="C157" s="98"/>
    </row>
    <row r="158" spans="1:3" ht="13.5" thickBot="1">
      <c r="A158" s="152" t="s">
        <v>157</v>
      </c>
      <c r="B158" s="153"/>
      <c r="C158" s="98"/>
    </row>
    <row r="159" spans="1:3" ht="12.75">
      <c r="A159" s="427"/>
      <c r="B159" s="428"/>
      <c r="C159" s="429"/>
    </row>
    <row r="160" spans="1:2" ht="12.75">
      <c r="A160" s="427"/>
      <c r="B160" s="428"/>
    </row>
    <row r="161" spans="1:3" ht="12.75">
      <c r="A161" s="427"/>
      <c r="B161" s="428"/>
      <c r="C161" s="429"/>
    </row>
    <row r="162" spans="1:3" ht="12.75">
      <c r="A162" s="427"/>
      <c r="B162" s="428"/>
      <c r="C162" s="429"/>
    </row>
    <row r="163" spans="1:3" ht="12.75">
      <c r="A163" s="427"/>
      <c r="B163" s="428"/>
      <c r="C163" s="429"/>
    </row>
    <row r="164" spans="1:3" ht="12.75">
      <c r="A164" s="427"/>
      <c r="B164" s="428"/>
      <c r="C164" s="429"/>
    </row>
    <row r="165" spans="1:3" ht="12.75">
      <c r="A165" s="427"/>
      <c r="B165" s="428"/>
      <c r="C165" s="429"/>
    </row>
    <row r="166" spans="1:3" ht="12.75">
      <c r="A166" s="427"/>
      <c r="B166" s="428"/>
      <c r="C166" s="429"/>
    </row>
    <row r="167" spans="1:3" ht="12.75">
      <c r="A167" s="427"/>
      <c r="B167" s="428"/>
      <c r="C167" s="429"/>
    </row>
    <row r="168" spans="1:3" ht="12.75">
      <c r="A168" s="427"/>
      <c r="B168" s="428"/>
      <c r="C168" s="429"/>
    </row>
    <row r="169" spans="1:3" ht="12.75">
      <c r="A169" s="427"/>
      <c r="B169" s="428"/>
      <c r="C169" s="429"/>
    </row>
    <row r="170" spans="1:3" ht="12.75">
      <c r="A170" s="427"/>
      <c r="B170" s="428"/>
      <c r="C170" s="429"/>
    </row>
    <row r="171" spans="1:3" ht="12.75">
      <c r="A171" s="427"/>
      <c r="B171" s="428"/>
      <c r="C171" s="429"/>
    </row>
    <row r="172" spans="1:3" ht="12.75">
      <c r="A172" s="427"/>
      <c r="B172" s="428"/>
      <c r="C172" s="429"/>
    </row>
    <row r="173" spans="1:3" ht="12.75">
      <c r="A173" s="427"/>
      <c r="B173" s="428"/>
      <c r="C173" s="429"/>
    </row>
    <row r="174" spans="1:3" ht="12.75">
      <c r="A174" s="427"/>
      <c r="B174" s="428"/>
      <c r="C174" s="429"/>
    </row>
    <row r="175" spans="1:3" ht="12.75">
      <c r="A175" s="427"/>
      <c r="B175" s="428"/>
      <c r="C175" s="429"/>
    </row>
    <row r="176" spans="1:3" ht="12.75">
      <c r="A176" s="427"/>
      <c r="B176" s="428"/>
      <c r="C176" s="42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3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3" customWidth="1"/>
    <col min="3" max="3" width="25.00390625" style="3" customWidth="1"/>
    <col min="4" max="4" width="12.625" style="487" bestFit="1" customWidth="1"/>
    <col min="5" max="16384" width="9.375" style="3" customWidth="1"/>
  </cols>
  <sheetData>
    <row r="1" spans="1:4" s="2" customFormat="1" ht="21" customHeight="1" thickBot="1">
      <c r="A1" s="408"/>
      <c r="B1" s="409"/>
      <c r="C1" s="403" t="s">
        <v>676</v>
      </c>
      <c r="D1" s="484"/>
    </row>
    <row r="2" spans="1:4" s="68" customFormat="1" ht="36">
      <c r="A2" s="410" t="s">
        <v>155</v>
      </c>
      <c r="B2" s="411" t="str">
        <f>CONCATENATE(ALAPADATOK!A11)</f>
        <v>Karácsondi Polgármesteri Hivatal</v>
      </c>
      <c r="C2" s="431" t="s">
        <v>52</v>
      </c>
      <c r="D2" s="485"/>
    </row>
    <row r="3" spans="1:4" s="68" customFormat="1" ht="24.75" thickBot="1">
      <c r="A3" s="432" t="s">
        <v>154</v>
      </c>
      <c r="B3" s="414" t="s">
        <v>324</v>
      </c>
      <c r="C3" s="433" t="s">
        <v>47</v>
      </c>
      <c r="D3" s="485"/>
    </row>
    <row r="4" spans="1:4" s="69" customFormat="1" ht="15.75" customHeight="1" thickBot="1">
      <c r="A4" s="416"/>
      <c r="B4" s="416"/>
      <c r="C4" s="417">
        <f>'ÖNK államig.'!C4</f>
        <v>0</v>
      </c>
      <c r="D4" s="486"/>
    </row>
    <row r="5" spans="1:3" ht="13.5" thickBot="1">
      <c r="A5" s="418" t="s">
        <v>156</v>
      </c>
      <c r="B5" s="419" t="s">
        <v>480</v>
      </c>
      <c r="C5" s="434" t="s">
        <v>48</v>
      </c>
    </row>
    <row r="6" spans="1:4" s="62" customFormat="1" ht="12.75" customHeight="1" thickBot="1">
      <c r="A6" s="421"/>
      <c r="B6" s="422" t="s">
        <v>418</v>
      </c>
      <c r="C6" s="423" t="s">
        <v>419</v>
      </c>
      <c r="D6" s="488"/>
    </row>
    <row r="7" spans="1:4" s="62" customFormat="1" ht="15.75" customHeight="1" thickBot="1">
      <c r="A7" s="138"/>
      <c r="B7" s="139" t="s">
        <v>49</v>
      </c>
      <c r="C7" s="140"/>
      <c r="D7" s="488"/>
    </row>
    <row r="8" spans="1:4" s="70" customFormat="1" ht="12" customHeight="1" thickBot="1">
      <c r="A8" s="125" t="s">
        <v>12</v>
      </c>
      <c r="B8" s="141" t="s">
        <v>437</v>
      </c>
      <c r="C8" s="193">
        <f>SUM(C9:C19)</f>
        <v>0</v>
      </c>
      <c r="D8" s="489"/>
    </row>
    <row r="9" spans="1:4" s="70" customFormat="1" ht="12" customHeight="1">
      <c r="A9" s="303" t="s">
        <v>85</v>
      </c>
      <c r="B9" s="10" t="s">
        <v>203</v>
      </c>
      <c r="C9" s="229"/>
      <c r="D9" s="489"/>
    </row>
    <row r="10" spans="1:4" s="70" customFormat="1" ht="12" customHeight="1">
      <c r="A10" s="304" t="s">
        <v>86</v>
      </c>
      <c r="B10" s="8" t="s">
        <v>204</v>
      </c>
      <c r="C10" s="191"/>
      <c r="D10" s="489">
        <v>60000</v>
      </c>
    </row>
    <row r="11" spans="1:4" s="70" customFormat="1" ht="12" customHeight="1">
      <c r="A11" s="304" t="s">
        <v>87</v>
      </c>
      <c r="B11" s="8" t="s">
        <v>205</v>
      </c>
      <c r="C11" s="191"/>
      <c r="D11" s="489"/>
    </row>
    <row r="12" spans="1:4" s="70" customFormat="1" ht="12" customHeight="1">
      <c r="A12" s="304" t="s">
        <v>88</v>
      </c>
      <c r="B12" s="8" t="s">
        <v>206</v>
      </c>
      <c r="C12" s="191"/>
      <c r="D12" s="489"/>
    </row>
    <row r="13" spans="1:4" s="70" customFormat="1" ht="12" customHeight="1">
      <c r="A13" s="304" t="s">
        <v>114</v>
      </c>
      <c r="B13" s="8" t="s">
        <v>207</v>
      </c>
      <c r="C13" s="191"/>
      <c r="D13" s="489"/>
    </row>
    <row r="14" spans="1:4" s="70" customFormat="1" ht="12" customHeight="1">
      <c r="A14" s="304" t="s">
        <v>89</v>
      </c>
      <c r="B14" s="8" t="s">
        <v>325</v>
      </c>
      <c r="C14" s="191"/>
      <c r="D14" s="489"/>
    </row>
    <row r="15" spans="1:4" s="70" customFormat="1" ht="12" customHeight="1">
      <c r="A15" s="304" t="s">
        <v>90</v>
      </c>
      <c r="B15" s="7" t="s">
        <v>326</v>
      </c>
      <c r="C15" s="191"/>
      <c r="D15" s="489"/>
    </row>
    <row r="16" spans="1:4" s="70" customFormat="1" ht="12" customHeight="1">
      <c r="A16" s="304" t="s">
        <v>100</v>
      </c>
      <c r="B16" s="8" t="s">
        <v>210</v>
      </c>
      <c r="C16" s="230"/>
      <c r="D16" s="489"/>
    </row>
    <row r="17" spans="1:4" s="71" customFormat="1" ht="12" customHeight="1">
      <c r="A17" s="304" t="s">
        <v>101</v>
      </c>
      <c r="B17" s="8" t="s">
        <v>211</v>
      </c>
      <c r="C17" s="191"/>
      <c r="D17" s="490"/>
    </row>
    <row r="18" spans="1:4" s="71" customFormat="1" ht="12" customHeight="1">
      <c r="A18" s="304" t="s">
        <v>102</v>
      </c>
      <c r="B18" s="8" t="s">
        <v>361</v>
      </c>
      <c r="C18" s="192"/>
      <c r="D18" s="490"/>
    </row>
    <row r="19" spans="1:4" s="71" customFormat="1" ht="12" customHeight="1" thickBot="1">
      <c r="A19" s="304" t="s">
        <v>103</v>
      </c>
      <c r="B19" s="7" t="s">
        <v>212</v>
      </c>
      <c r="C19" s="192"/>
      <c r="D19" s="490">
        <v>317350</v>
      </c>
    </row>
    <row r="20" spans="1:4" s="70" customFormat="1" ht="12" customHeight="1" thickBot="1">
      <c r="A20" s="125" t="s">
        <v>13</v>
      </c>
      <c r="B20" s="141" t="s">
        <v>327</v>
      </c>
      <c r="C20" s="193">
        <f>SUM(C21:C23)</f>
        <v>0</v>
      </c>
      <c r="D20" s="489"/>
    </row>
    <row r="21" spans="1:4" s="71" customFormat="1" ht="12" customHeight="1">
      <c r="A21" s="304" t="s">
        <v>91</v>
      </c>
      <c r="B21" s="9" t="s">
        <v>184</v>
      </c>
      <c r="C21" s="191"/>
      <c r="D21" s="490"/>
    </row>
    <row r="22" spans="1:4" s="71" customFormat="1" ht="12" customHeight="1">
      <c r="A22" s="304" t="s">
        <v>92</v>
      </c>
      <c r="B22" s="8" t="s">
        <v>328</v>
      </c>
      <c r="C22" s="191"/>
      <c r="D22" s="490"/>
    </row>
    <row r="23" spans="1:4" s="71" customFormat="1" ht="12" customHeight="1">
      <c r="A23" s="304" t="s">
        <v>93</v>
      </c>
      <c r="B23" s="8" t="s">
        <v>329</v>
      </c>
      <c r="C23" s="191"/>
      <c r="D23" s="490">
        <v>950066</v>
      </c>
    </row>
    <row r="24" spans="1:4" s="71" customFormat="1" ht="12" customHeight="1" thickBot="1">
      <c r="A24" s="304" t="s">
        <v>94</v>
      </c>
      <c r="B24" s="8" t="s">
        <v>438</v>
      </c>
      <c r="C24" s="191"/>
      <c r="D24" s="490"/>
    </row>
    <row r="25" spans="1:4" s="71" customFormat="1" ht="12" customHeight="1" thickBot="1">
      <c r="A25" s="128" t="s">
        <v>14</v>
      </c>
      <c r="B25" s="100" t="s">
        <v>131</v>
      </c>
      <c r="C25" s="218"/>
      <c r="D25" s="490"/>
    </row>
    <row r="26" spans="1:4" s="71" customFormat="1" ht="12" customHeight="1" thickBot="1">
      <c r="A26" s="128" t="s">
        <v>15</v>
      </c>
      <c r="B26" s="100" t="s">
        <v>439</v>
      </c>
      <c r="C26" s="193">
        <f>+C27+C28+C29</f>
        <v>0</v>
      </c>
      <c r="D26" s="490"/>
    </row>
    <row r="27" spans="1:4" s="71" customFormat="1" ht="12" customHeight="1">
      <c r="A27" s="305" t="s">
        <v>194</v>
      </c>
      <c r="B27" s="306" t="s">
        <v>189</v>
      </c>
      <c r="C27" s="63"/>
      <c r="D27" s="490"/>
    </row>
    <row r="28" spans="1:4" s="71" customFormat="1" ht="12" customHeight="1">
      <c r="A28" s="305" t="s">
        <v>195</v>
      </c>
      <c r="B28" s="306" t="s">
        <v>328</v>
      </c>
      <c r="C28" s="191"/>
      <c r="D28" s="490"/>
    </row>
    <row r="29" spans="1:4" s="71" customFormat="1" ht="12" customHeight="1">
      <c r="A29" s="305" t="s">
        <v>196</v>
      </c>
      <c r="B29" s="307" t="s">
        <v>331</v>
      </c>
      <c r="C29" s="191"/>
      <c r="D29" s="490"/>
    </row>
    <row r="30" spans="1:4" s="71" customFormat="1" ht="12" customHeight="1" thickBot="1">
      <c r="A30" s="304" t="s">
        <v>197</v>
      </c>
      <c r="B30" s="110" t="s">
        <v>440</v>
      </c>
      <c r="C30" s="66"/>
      <c r="D30" s="490"/>
    </row>
    <row r="31" spans="1:4" s="71" customFormat="1" ht="12" customHeight="1" thickBot="1">
      <c r="A31" s="128" t="s">
        <v>16</v>
      </c>
      <c r="B31" s="100" t="s">
        <v>332</v>
      </c>
      <c r="C31" s="193">
        <f>+C32+C33+C34</f>
        <v>0</v>
      </c>
      <c r="D31" s="490"/>
    </row>
    <row r="32" spans="1:4" s="71" customFormat="1" ht="12" customHeight="1">
      <c r="A32" s="305" t="s">
        <v>78</v>
      </c>
      <c r="B32" s="306" t="s">
        <v>217</v>
      </c>
      <c r="C32" s="63"/>
      <c r="D32" s="490"/>
    </row>
    <row r="33" spans="1:4" s="71" customFormat="1" ht="12" customHeight="1">
      <c r="A33" s="305" t="s">
        <v>79</v>
      </c>
      <c r="B33" s="307" t="s">
        <v>218</v>
      </c>
      <c r="C33" s="194"/>
      <c r="D33" s="490"/>
    </row>
    <row r="34" spans="1:4" s="71" customFormat="1" ht="12" customHeight="1" thickBot="1">
      <c r="A34" s="304" t="s">
        <v>80</v>
      </c>
      <c r="B34" s="110" t="s">
        <v>219</v>
      </c>
      <c r="C34" s="66"/>
      <c r="D34" s="490"/>
    </row>
    <row r="35" spans="1:4" s="70" customFormat="1" ht="12" customHeight="1" thickBot="1">
      <c r="A35" s="128" t="s">
        <v>17</v>
      </c>
      <c r="B35" s="100" t="s">
        <v>302</v>
      </c>
      <c r="C35" s="218"/>
      <c r="D35" s="489"/>
    </row>
    <row r="36" spans="1:4" s="70" customFormat="1" ht="12" customHeight="1" thickBot="1">
      <c r="A36" s="128" t="s">
        <v>18</v>
      </c>
      <c r="B36" s="100" t="s">
        <v>333</v>
      </c>
      <c r="C36" s="231"/>
      <c r="D36" s="489"/>
    </row>
    <row r="37" spans="1:4" s="70" customFormat="1" ht="12" customHeight="1" thickBot="1">
      <c r="A37" s="125" t="s">
        <v>19</v>
      </c>
      <c r="B37" s="100" t="s">
        <v>334</v>
      </c>
      <c r="C37" s="232">
        <f>+C8+C20+C25+C26+C31+C35+C36</f>
        <v>0</v>
      </c>
      <c r="D37" s="489"/>
    </row>
    <row r="38" spans="1:4" s="70" customFormat="1" ht="12" customHeight="1" thickBot="1">
      <c r="A38" s="142" t="s">
        <v>20</v>
      </c>
      <c r="B38" s="100" t="s">
        <v>335</v>
      </c>
      <c r="C38" s="232">
        <f>+C39+C40+C41</f>
        <v>50690744</v>
      </c>
      <c r="D38" s="489"/>
    </row>
    <row r="39" spans="1:4" s="70" customFormat="1" ht="12" customHeight="1">
      <c r="A39" s="305" t="s">
        <v>336</v>
      </c>
      <c r="B39" s="306" t="s">
        <v>166</v>
      </c>
      <c r="C39" s="63">
        <v>899227</v>
      </c>
      <c r="D39" s="489">
        <v>382608</v>
      </c>
    </row>
    <row r="40" spans="1:4" s="70" customFormat="1" ht="12" customHeight="1">
      <c r="A40" s="305" t="s">
        <v>337</v>
      </c>
      <c r="B40" s="307" t="s">
        <v>2</v>
      </c>
      <c r="C40" s="194"/>
      <c r="D40" s="489"/>
    </row>
    <row r="41" spans="1:4" s="71" customFormat="1" ht="12" customHeight="1" thickBot="1">
      <c r="A41" s="304" t="s">
        <v>338</v>
      </c>
      <c r="B41" s="110" t="s">
        <v>339</v>
      </c>
      <c r="C41" s="66">
        <v>49791517</v>
      </c>
      <c r="D41" s="490">
        <v>41749270</v>
      </c>
    </row>
    <row r="42" spans="1:4" s="71" customFormat="1" ht="15" customHeight="1" thickBot="1">
      <c r="A42" s="142" t="s">
        <v>21</v>
      </c>
      <c r="B42" s="143" t="s">
        <v>340</v>
      </c>
      <c r="C42" s="235">
        <f>+C37+C38</f>
        <v>50690744</v>
      </c>
      <c r="D42" s="490"/>
    </row>
    <row r="43" spans="1:4" s="71" customFormat="1" ht="15" customHeight="1">
      <c r="A43" s="144"/>
      <c r="B43" s="145"/>
      <c r="C43" s="233"/>
      <c r="D43" s="490"/>
    </row>
    <row r="44" spans="1:3" ht="13.5" thickBot="1">
      <c r="A44" s="146"/>
      <c r="B44" s="147"/>
      <c r="C44" s="234"/>
    </row>
    <row r="45" spans="1:4" s="62" customFormat="1" ht="16.5" customHeight="1" thickBot="1">
      <c r="A45" s="148"/>
      <c r="B45" s="149" t="s">
        <v>50</v>
      </c>
      <c r="C45" s="235"/>
      <c r="D45" s="488"/>
    </row>
    <row r="46" spans="1:4" s="72" customFormat="1" ht="12" customHeight="1" thickBot="1">
      <c r="A46" s="128" t="s">
        <v>12</v>
      </c>
      <c r="B46" s="100" t="s">
        <v>341</v>
      </c>
      <c r="C46" s="193">
        <f>SUM(C47:C51)</f>
        <v>50190744</v>
      </c>
      <c r="D46" s="491"/>
    </row>
    <row r="47" spans="1:4" ht="12" customHeight="1">
      <c r="A47" s="304" t="s">
        <v>85</v>
      </c>
      <c r="B47" s="9" t="s">
        <v>43</v>
      </c>
      <c r="C47" s="63">
        <v>37851000</v>
      </c>
      <c r="D47" s="487">
        <v>31418004</v>
      </c>
    </row>
    <row r="48" spans="1:4" ht="12" customHeight="1">
      <c r="A48" s="304" t="s">
        <v>86</v>
      </c>
      <c r="B48" s="8" t="s">
        <v>140</v>
      </c>
      <c r="C48" s="65">
        <v>7582284</v>
      </c>
      <c r="D48" s="487">
        <v>6492997</v>
      </c>
    </row>
    <row r="49" spans="1:4" ht="12" customHeight="1">
      <c r="A49" s="304" t="s">
        <v>87</v>
      </c>
      <c r="B49" s="8" t="s">
        <v>113</v>
      </c>
      <c r="C49" s="65">
        <v>4757460</v>
      </c>
      <c r="D49" s="487">
        <v>4324964</v>
      </c>
    </row>
    <row r="50" spans="1:3" ht="12" customHeight="1">
      <c r="A50" s="304" t="s">
        <v>88</v>
      </c>
      <c r="B50" s="8" t="s">
        <v>141</v>
      </c>
      <c r="C50" s="65"/>
    </row>
    <row r="51" spans="1:3" ht="12" customHeight="1" thickBot="1">
      <c r="A51" s="304" t="s">
        <v>114</v>
      </c>
      <c r="B51" s="8" t="s">
        <v>142</v>
      </c>
      <c r="C51" s="65"/>
    </row>
    <row r="52" spans="1:3" ht="12" customHeight="1" thickBot="1">
      <c r="A52" s="128" t="s">
        <v>13</v>
      </c>
      <c r="B52" s="100" t="s">
        <v>342</v>
      </c>
      <c r="C52" s="193">
        <f>SUM(C53:C55)</f>
        <v>500000</v>
      </c>
    </row>
    <row r="53" spans="1:4" s="72" customFormat="1" ht="12" customHeight="1">
      <c r="A53" s="304" t="s">
        <v>91</v>
      </c>
      <c r="B53" s="9" t="s">
        <v>160</v>
      </c>
      <c r="C53" s="63">
        <v>500000</v>
      </c>
      <c r="D53" s="491">
        <v>328458</v>
      </c>
    </row>
    <row r="54" spans="1:3" ht="12" customHeight="1">
      <c r="A54" s="304" t="s">
        <v>92</v>
      </c>
      <c r="B54" s="8" t="s">
        <v>144</v>
      </c>
      <c r="C54" s="65"/>
    </row>
    <row r="55" spans="1:3" ht="12" customHeight="1">
      <c r="A55" s="304" t="s">
        <v>93</v>
      </c>
      <c r="B55" s="8" t="s">
        <v>51</v>
      </c>
      <c r="C55" s="65"/>
    </row>
    <row r="56" spans="1:3" ht="12" customHeight="1" thickBot="1">
      <c r="A56" s="304" t="s">
        <v>94</v>
      </c>
      <c r="B56" s="8" t="s">
        <v>441</v>
      </c>
      <c r="C56" s="65"/>
    </row>
    <row r="57" spans="1:3" ht="12" customHeight="1" thickBot="1">
      <c r="A57" s="128" t="s">
        <v>14</v>
      </c>
      <c r="B57" s="100" t="s">
        <v>7</v>
      </c>
      <c r="C57" s="218"/>
    </row>
    <row r="58" spans="1:3" ht="15" customHeight="1" thickBot="1">
      <c r="A58" s="128" t="s">
        <v>15</v>
      </c>
      <c r="B58" s="150" t="s">
        <v>446</v>
      </c>
      <c r="C58" s="236">
        <f>+C46+C52+C57</f>
        <v>50690744</v>
      </c>
    </row>
    <row r="59" ht="13.5" thickBot="1">
      <c r="C59" s="438">
        <f>C42-C58</f>
        <v>0</v>
      </c>
    </row>
    <row r="60" spans="1:3" ht="15" customHeight="1" thickBot="1">
      <c r="A60" s="152" t="s">
        <v>436</v>
      </c>
      <c r="B60" s="153"/>
      <c r="C60" s="98">
        <v>10</v>
      </c>
    </row>
    <row r="61" spans="1:3" ht="14.25" customHeight="1" thickBot="1">
      <c r="A61" s="152" t="s">
        <v>157</v>
      </c>
      <c r="B61" s="153"/>
      <c r="C61" s="98"/>
    </row>
    <row r="62" spans="1:3" ht="12.75">
      <c r="A62" s="435"/>
      <c r="B62" s="436"/>
      <c r="C62" s="436"/>
    </row>
    <row r="63" spans="1:2" ht="12.75">
      <c r="A63" s="435"/>
      <c r="B63" s="436"/>
    </row>
    <row r="64" spans="1:3" ht="12.75">
      <c r="A64" s="435"/>
      <c r="B64" s="436"/>
      <c r="C64" s="436"/>
    </row>
    <row r="65" spans="1:3" ht="12.75">
      <c r="A65" s="435"/>
      <c r="B65" s="436"/>
      <c r="C65" s="436"/>
    </row>
    <row r="66" spans="1:3" ht="12.75">
      <c r="A66" s="435"/>
      <c r="B66" s="436"/>
      <c r="C66" s="436"/>
    </row>
    <row r="67" spans="1:3" ht="12.75">
      <c r="A67" s="435"/>
      <c r="B67" s="436"/>
      <c r="C67" s="436"/>
    </row>
    <row r="68" spans="1:3" ht="12.75">
      <c r="A68" s="435"/>
      <c r="B68" s="436"/>
      <c r="C68" s="436"/>
    </row>
    <row r="69" spans="1:3" ht="12.75">
      <c r="A69" s="435"/>
      <c r="B69" s="436"/>
      <c r="C69" s="436"/>
    </row>
    <row r="70" spans="1:3" ht="12.75">
      <c r="A70" s="435"/>
      <c r="B70" s="436"/>
      <c r="C70" s="436"/>
    </row>
    <row r="71" spans="1:3" ht="12.75">
      <c r="A71" s="435"/>
      <c r="B71" s="436"/>
      <c r="C71" s="436"/>
    </row>
    <row r="72" spans="1:3" ht="12.75">
      <c r="A72" s="435"/>
      <c r="B72" s="436"/>
      <c r="C72" s="436"/>
    </row>
    <row r="73" spans="1:3" ht="12.75">
      <c r="A73" s="435"/>
      <c r="B73" s="436"/>
      <c r="C73" s="436"/>
    </row>
    <row r="74" spans="1:3" ht="12.75">
      <c r="A74" s="435"/>
      <c r="B74" s="436"/>
      <c r="C74" s="436"/>
    </row>
    <row r="75" spans="1:3" ht="12.75">
      <c r="A75" s="435"/>
      <c r="B75" s="436"/>
      <c r="C75" s="436"/>
    </row>
    <row r="76" spans="1:3" ht="12.75">
      <c r="A76" s="435"/>
      <c r="B76" s="436"/>
      <c r="C76" s="436"/>
    </row>
    <row r="77" spans="1:3" ht="12.75">
      <c r="A77" s="435"/>
      <c r="B77" s="436"/>
      <c r="C77" s="436"/>
    </row>
    <row r="78" spans="1:3" ht="12.75">
      <c r="A78" s="435"/>
      <c r="B78" s="436"/>
      <c r="C78" s="436"/>
    </row>
    <row r="79" spans="1:3" ht="12.75">
      <c r="A79" s="435"/>
      <c r="B79" s="436"/>
      <c r="C79" s="436"/>
    </row>
    <row r="80" spans="1:3" ht="12.75">
      <c r="A80" s="435"/>
      <c r="B80" s="436"/>
      <c r="C80" s="436"/>
    </row>
    <row r="81" spans="1:3" ht="12.75">
      <c r="A81" s="435"/>
      <c r="B81" s="436"/>
      <c r="C81" s="436"/>
    </row>
    <row r="82" spans="1:3" ht="12.75">
      <c r="A82" s="435"/>
      <c r="B82" s="436"/>
      <c r="C82" s="436"/>
    </row>
    <row r="83" spans="1:3" ht="12.75">
      <c r="A83" s="435"/>
      <c r="B83" s="436"/>
      <c r="C83" s="43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13.875" style="151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33"/>
      <c r="B1" s="134"/>
      <c r="C1" s="403" t="s">
        <v>680</v>
      </c>
    </row>
    <row r="2" spans="1:3" s="68" customFormat="1" ht="36">
      <c r="A2" s="267" t="s">
        <v>155</v>
      </c>
      <c r="B2" s="401" t="str">
        <f>CONCATENATE(ALAPADATOK!A11)</f>
        <v>Karácsondi Polgármesteri Hivatal</v>
      </c>
      <c r="C2" s="237" t="s">
        <v>52</v>
      </c>
    </row>
    <row r="3" spans="1:3" s="68" customFormat="1" ht="24.75" thickBot="1">
      <c r="A3" s="302" t="s">
        <v>154</v>
      </c>
      <c r="B3" s="402" t="s">
        <v>343</v>
      </c>
      <c r="C3" s="238" t="s">
        <v>52</v>
      </c>
    </row>
    <row r="4" spans="1:3" s="69" customFormat="1" ht="15.75" customHeight="1" thickBot="1">
      <c r="A4" s="135"/>
      <c r="B4" s="135"/>
      <c r="C4" s="4">
        <f>PH!C4</f>
        <v>0</v>
      </c>
    </row>
    <row r="5" spans="1:3" ht="13.5" thickBot="1">
      <c r="A5" s="268" t="s">
        <v>156</v>
      </c>
      <c r="B5" s="136" t="s">
        <v>480</v>
      </c>
      <c r="C5" s="137" t="s">
        <v>48</v>
      </c>
    </row>
    <row r="6" spans="1:3" s="62" customFormat="1" ht="12.75" customHeight="1" thickBot="1">
      <c r="A6" s="125"/>
      <c r="B6" s="126" t="s">
        <v>418</v>
      </c>
      <c r="C6" s="127" t="s">
        <v>419</v>
      </c>
    </row>
    <row r="7" spans="1:3" s="62" customFormat="1" ht="15.75" customHeight="1" thickBot="1">
      <c r="A7" s="138"/>
      <c r="B7" s="139" t="s">
        <v>49</v>
      </c>
      <c r="C7" s="140"/>
    </row>
    <row r="8" spans="1:3" s="70" customFormat="1" ht="12" customHeight="1" thickBot="1">
      <c r="A8" s="125" t="s">
        <v>12</v>
      </c>
      <c r="B8" s="141" t="s">
        <v>437</v>
      </c>
      <c r="C8" s="193">
        <f>SUM(C9:C19)</f>
        <v>0</v>
      </c>
    </row>
    <row r="9" spans="1:3" s="70" customFormat="1" ht="12" customHeight="1">
      <c r="A9" s="303" t="s">
        <v>85</v>
      </c>
      <c r="B9" s="10" t="s">
        <v>203</v>
      </c>
      <c r="C9" s="229"/>
    </row>
    <row r="10" spans="1:3" s="70" customFormat="1" ht="12" customHeight="1">
      <c r="A10" s="304" t="s">
        <v>86</v>
      </c>
      <c r="B10" s="8" t="s">
        <v>204</v>
      </c>
      <c r="C10" s="191"/>
    </row>
    <row r="11" spans="1:3" s="70" customFormat="1" ht="12" customHeight="1">
      <c r="A11" s="304" t="s">
        <v>87</v>
      </c>
      <c r="B11" s="8" t="s">
        <v>205</v>
      </c>
      <c r="C11" s="191"/>
    </row>
    <row r="12" spans="1:3" s="70" customFormat="1" ht="12" customHeight="1">
      <c r="A12" s="304" t="s">
        <v>88</v>
      </c>
      <c r="B12" s="8" t="s">
        <v>206</v>
      </c>
      <c r="C12" s="191"/>
    </row>
    <row r="13" spans="1:3" s="70" customFormat="1" ht="12" customHeight="1">
      <c r="A13" s="304" t="s">
        <v>114</v>
      </c>
      <c r="B13" s="8" t="s">
        <v>207</v>
      </c>
      <c r="C13" s="191"/>
    </row>
    <row r="14" spans="1:3" s="70" customFormat="1" ht="12" customHeight="1">
      <c r="A14" s="304" t="s">
        <v>89</v>
      </c>
      <c r="B14" s="8" t="s">
        <v>325</v>
      </c>
      <c r="C14" s="191"/>
    </row>
    <row r="15" spans="1:3" s="70" customFormat="1" ht="12" customHeight="1">
      <c r="A15" s="304" t="s">
        <v>90</v>
      </c>
      <c r="B15" s="7" t="s">
        <v>326</v>
      </c>
      <c r="C15" s="191"/>
    </row>
    <row r="16" spans="1:3" s="70" customFormat="1" ht="12" customHeight="1">
      <c r="A16" s="304" t="s">
        <v>100</v>
      </c>
      <c r="B16" s="8" t="s">
        <v>210</v>
      </c>
      <c r="C16" s="230"/>
    </row>
    <row r="17" spans="1:3" s="71" customFormat="1" ht="12" customHeight="1">
      <c r="A17" s="304" t="s">
        <v>101</v>
      </c>
      <c r="B17" s="8" t="s">
        <v>211</v>
      </c>
      <c r="C17" s="191"/>
    </row>
    <row r="18" spans="1:3" s="71" customFormat="1" ht="12" customHeight="1">
      <c r="A18" s="304" t="s">
        <v>102</v>
      </c>
      <c r="B18" s="8" t="s">
        <v>361</v>
      </c>
      <c r="C18" s="192"/>
    </row>
    <row r="19" spans="1:3" s="71" customFormat="1" ht="12" customHeight="1" thickBot="1">
      <c r="A19" s="304" t="s">
        <v>103</v>
      </c>
      <c r="B19" s="7" t="s">
        <v>212</v>
      </c>
      <c r="C19" s="192"/>
    </row>
    <row r="20" spans="1:3" s="70" customFormat="1" ht="12" customHeight="1" thickBot="1">
      <c r="A20" s="125" t="s">
        <v>13</v>
      </c>
      <c r="B20" s="141" t="s">
        <v>327</v>
      </c>
      <c r="C20" s="193">
        <f>SUM(C21:C23)</f>
        <v>0</v>
      </c>
    </row>
    <row r="21" spans="1:3" s="71" customFormat="1" ht="12" customHeight="1">
      <c r="A21" s="304" t="s">
        <v>91</v>
      </c>
      <c r="B21" s="9" t="s">
        <v>184</v>
      </c>
      <c r="C21" s="191"/>
    </row>
    <row r="22" spans="1:3" s="71" customFormat="1" ht="12" customHeight="1">
      <c r="A22" s="304" t="s">
        <v>92</v>
      </c>
      <c r="B22" s="8" t="s">
        <v>328</v>
      </c>
      <c r="C22" s="191"/>
    </row>
    <row r="23" spans="1:3" s="71" customFormat="1" ht="12" customHeight="1">
      <c r="A23" s="304" t="s">
        <v>93</v>
      </c>
      <c r="B23" s="8" t="s">
        <v>329</v>
      </c>
      <c r="C23" s="191"/>
    </row>
    <row r="24" spans="1:3" s="71" customFormat="1" ht="12" customHeight="1" thickBot="1">
      <c r="A24" s="304" t="s">
        <v>94</v>
      </c>
      <c r="B24" s="8" t="s">
        <v>438</v>
      </c>
      <c r="C24" s="191"/>
    </row>
    <row r="25" spans="1:3" s="71" customFormat="1" ht="12" customHeight="1" thickBot="1">
      <c r="A25" s="128" t="s">
        <v>14</v>
      </c>
      <c r="B25" s="100" t="s">
        <v>131</v>
      </c>
      <c r="C25" s="218"/>
    </row>
    <row r="26" spans="1:3" s="71" customFormat="1" ht="12" customHeight="1" thickBot="1">
      <c r="A26" s="128" t="s">
        <v>15</v>
      </c>
      <c r="B26" s="100" t="s">
        <v>439</v>
      </c>
      <c r="C26" s="193">
        <f>+C27+C28+C29</f>
        <v>0</v>
      </c>
    </row>
    <row r="27" spans="1:3" s="71" customFormat="1" ht="12" customHeight="1">
      <c r="A27" s="305" t="s">
        <v>194</v>
      </c>
      <c r="B27" s="306" t="s">
        <v>189</v>
      </c>
      <c r="C27" s="63"/>
    </row>
    <row r="28" spans="1:3" s="71" customFormat="1" ht="12" customHeight="1">
      <c r="A28" s="305" t="s">
        <v>195</v>
      </c>
      <c r="B28" s="306" t="s">
        <v>328</v>
      </c>
      <c r="C28" s="191"/>
    </row>
    <row r="29" spans="1:3" s="71" customFormat="1" ht="12" customHeight="1">
      <c r="A29" s="305" t="s">
        <v>196</v>
      </c>
      <c r="B29" s="307" t="s">
        <v>331</v>
      </c>
      <c r="C29" s="191"/>
    </row>
    <row r="30" spans="1:3" s="71" customFormat="1" ht="12" customHeight="1" thickBot="1">
      <c r="A30" s="304" t="s">
        <v>197</v>
      </c>
      <c r="B30" s="110" t="s">
        <v>440</v>
      </c>
      <c r="C30" s="66"/>
    </row>
    <row r="31" spans="1:3" s="71" customFormat="1" ht="12" customHeight="1" thickBot="1">
      <c r="A31" s="128" t="s">
        <v>16</v>
      </c>
      <c r="B31" s="100" t="s">
        <v>332</v>
      </c>
      <c r="C31" s="193">
        <f>+C32+C33+C34</f>
        <v>0</v>
      </c>
    </row>
    <row r="32" spans="1:3" s="71" customFormat="1" ht="12" customHeight="1">
      <c r="A32" s="305" t="s">
        <v>78</v>
      </c>
      <c r="B32" s="306" t="s">
        <v>217</v>
      </c>
      <c r="C32" s="63"/>
    </row>
    <row r="33" spans="1:3" s="71" customFormat="1" ht="12" customHeight="1">
      <c r="A33" s="305" t="s">
        <v>79</v>
      </c>
      <c r="B33" s="307" t="s">
        <v>218</v>
      </c>
      <c r="C33" s="194"/>
    </row>
    <row r="34" spans="1:3" s="71" customFormat="1" ht="12" customHeight="1" thickBot="1">
      <c r="A34" s="304" t="s">
        <v>80</v>
      </c>
      <c r="B34" s="110" t="s">
        <v>219</v>
      </c>
      <c r="C34" s="66"/>
    </row>
    <row r="35" spans="1:3" s="70" customFormat="1" ht="12" customHeight="1" thickBot="1">
      <c r="A35" s="128" t="s">
        <v>17</v>
      </c>
      <c r="B35" s="100" t="s">
        <v>302</v>
      </c>
      <c r="C35" s="218"/>
    </row>
    <row r="36" spans="1:3" s="70" customFormat="1" ht="12" customHeight="1" thickBot="1">
      <c r="A36" s="128" t="s">
        <v>18</v>
      </c>
      <c r="B36" s="100" t="s">
        <v>333</v>
      </c>
      <c r="C36" s="231"/>
    </row>
    <row r="37" spans="1:3" s="70" customFormat="1" ht="12" customHeight="1" thickBot="1">
      <c r="A37" s="125" t="s">
        <v>19</v>
      </c>
      <c r="B37" s="100" t="s">
        <v>334</v>
      </c>
      <c r="C37" s="232">
        <f>+C8+C20+C25+C26+C31+C35+C36</f>
        <v>0</v>
      </c>
    </row>
    <row r="38" spans="1:3" s="70" customFormat="1" ht="12" customHeight="1" thickBot="1">
      <c r="A38" s="142" t="s">
        <v>20</v>
      </c>
      <c r="B38" s="100" t="s">
        <v>335</v>
      </c>
      <c r="C38" s="232">
        <f>+C39+C40+C41</f>
        <v>5069074</v>
      </c>
    </row>
    <row r="39" spans="1:3" s="70" customFormat="1" ht="12" customHeight="1">
      <c r="A39" s="305" t="s">
        <v>336</v>
      </c>
      <c r="B39" s="306" t="s">
        <v>166</v>
      </c>
      <c r="C39" s="63">
        <v>89923</v>
      </c>
    </row>
    <row r="40" spans="1:3" s="70" customFormat="1" ht="12" customHeight="1">
      <c r="A40" s="305" t="s">
        <v>337</v>
      </c>
      <c r="B40" s="307" t="s">
        <v>2</v>
      </c>
      <c r="C40" s="194"/>
    </row>
    <row r="41" spans="1:3" s="71" customFormat="1" ht="12" customHeight="1" thickBot="1">
      <c r="A41" s="304" t="s">
        <v>338</v>
      </c>
      <c r="B41" s="110" t="s">
        <v>339</v>
      </c>
      <c r="C41" s="66">
        <v>4979151</v>
      </c>
    </row>
    <row r="42" spans="1:3" s="71" customFormat="1" ht="15" customHeight="1" thickBot="1">
      <c r="A42" s="142" t="s">
        <v>21</v>
      </c>
      <c r="B42" s="143" t="s">
        <v>340</v>
      </c>
      <c r="C42" s="235">
        <f>+C37+C38</f>
        <v>5069074</v>
      </c>
    </row>
    <row r="43" spans="1:3" s="71" customFormat="1" ht="15" customHeight="1">
      <c r="A43" s="144"/>
      <c r="B43" s="145"/>
      <c r="C43" s="233"/>
    </row>
    <row r="44" spans="1:3" ht="13.5" thickBot="1">
      <c r="A44" s="146"/>
      <c r="B44" s="147"/>
      <c r="C44" s="234"/>
    </row>
    <row r="45" spans="1:3" s="62" customFormat="1" ht="16.5" customHeight="1" thickBot="1">
      <c r="A45" s="148"/>
      <c r="B45" s="149" t="s">
        <v>50</v>
      </c>
      <c r="C45" s="235"/>
    </row>
    <row r="46" spans="1:3" s="72" customFormat="1" ht="12" customHeight="1" thickBot="1">
      <c r="A46" s="128" t="s">
        <v>12</v>
      </c>
      <c r="B46" s="100" t="s">
        <v>341</v>
      </c>
      <c r="C46" s="193">
        <f>SUM(C47:C51)</f>
        <v>5019074</v>
      </c>
    </row>
    <row r="47" spans="1:3" ht="12" customHeight="1">
      <c r="A47" s="304" t="s">
        <v>85</v>
      </c>
      <c r="B47" s="9" t="s">
        <v>43</v>
      </c>
      <c r="C47" s="63">
        <v>3785100</v>
      </c>
    </row>
    <row r="48" spans="1:3" ht="12" customHeight="1">
      <c r="A48" s="304" t="s">
        <v>86</v>
      </c>
      <c r="B48" s="8" t="s">
        <v>140</v>
      </c>
      <c r="C48" s="65">
        <v>758229</v>
      </c>
    </row>
    <row r="49" spans="1:3" ht="12" customHeight="1">
      <c r="A49" s="304" t="s">
        <v>87</v>
      </c>
      <c r="B49" s="8" t="s">
        <v>113</v>
      </c>
      <c r="C49" s="65">
        <v>475745</v>
      </c>
    </row>
    <row r="50" spans="1:3" ht="12" customHeight="1">
      <c r="A50" s="304" t="s">
        <v>88</v>
      </c>
      <c r="B50" s="8" t="s">
        <v>141</v>
      </c>
      <c r="C50" s="65"/>
    </row>
    <row r="51" spans="1:3" ht="12" customHeight="1" thickBot="1">
      <c r="A51" s="304" t="s">
        <v>114</v>
      </c>
      <c r="B51" s="8" t="s">
        <v>142</v>
      </c>
      <c r="C51" s="65"/>
    </row>
    <row r="52" spans="1:3" ht="12" customHeight="1" thickBot="1">
      <c r="A52" s="128" t="s">
        <v>13</v>
      </c>
      <c r="B52" s="100" t="s">
        <v>342</v>
      </c>
      <c r="C52" s="193">
        <f>SUM(C53:C55)</f>
        <v>50000</v>
      </c>
    </row>
    <row r="53" spans="1:3" s="72" customFormat="1" ht="12" customHeight="1">
      <c r="A53" s="304" t="s">
        <v>91</v>
      </c>
      <c r="B53" s="9" t="s">
        <v>160</v>
      </c>
      <c r="C53" s="63">
        <v>50000</v>
      </c>
    </row>
    <row r="54" spans="1:3" ht="12" customHeight="1">
      <c r="A54" s="304" t="s">
        <v>92</v>
      </c>
      <c r="B54" s="8" t="s">
        <v>144</v>
      </c>
      <c r="C54" s="65"/>
    </row>
    <row r="55" spans="1:3" ht="12" customHeight="1">
      <c r="A55" s="304" t="s">
        <v>93</v>
      </c>
      <c r="B55" s="8" t="s">
        <v>51</v>
      </c>
      <c r="C55" s="65"/>
    </row>
    <row r="56" spans="1:3" ht="12" customHeight="1" thickBot="1">
      <c r="A56" s="304" t="s">
        <v>94</v>
      </c>
      <c r="B56" s="8" t="s">
        <v>441</v>
      </c>
      <c r="C56" s="65"/>
    </row>
    <row r="57" spans="1:3" ht="15" customHeight="1" thickBot="1">
      <c r="A57" s="128" t="s">
        <v>14</v>
      </c>
      <c r="B57" s="100" t="s">
        <v>7</v>
      </c>
      <c r="C57" s="218"/>
    </row>
    <row r="58" spans="1:3" ht="13.5" thickBot="1">
      <c r="A58" s="128" t="s">
        <v>15</v>
      </c>
      <c r="B58" s="150" t="s">
        <v>446</v>
      </c>
      <c r="C58" s="236">
        <f>+C46+C52+C57</f>
        <v>5069074</v>
      </c>
    </row>
    <row r="59" ht="15" customHeight="1" thickBot="1">
      <c r="C59" s="438">
        <f>C42-C58</f>
        <v>0</v>
      </c>
    </row>
    <row r="60" spans="1:3" ht="14.25" customHeight="1" thickBot="1">
      <c r="A60" s="152" t="s">
        <v>436</v>
      </c>
      <c r="B60" s="153"/>
      <c r="C60" s="98">
        <v>1</v>
      </c>
    </row>
    <row r="61" spans="1:3" ht="13.5" thickBot="1">
      <c r="A61" s="152" t="s">
        <v>157</v>
      </c>
      <c r="B61" s="153"/>
      <c r="C61" s="98"/>
    </row>
    <row r="63" ht="12.75">
      <c r="C63" s="3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33"/>
      <c r="B1" s="134"/>
      <c r="C1" s="403" t="s">
        <v>681</v>
      </c>
    </row>
    <row r="2" spans="1:3" s="68" customFormat="1" ht="36">
      <c r="A2" s="267" t="s">
        <v>155</v>
      </c>
      <c r="B2" s="401" t="str">
        <f>CONCATENATE(ALAPADATOK!A11)</f>
        <v>Karácsondi Polgármesteri Hivatal</v>
      </c>
      <c r="C2" s="237" t="s">
        <v>52</v>
      </c>
    </row>
    <row r="3" spans="1:3" s="68" customFormat="1" ht="24.75" thickBot="1">
      <c r="A3" s="302" t="s">
        <v>154</v>
      </c>
      <c r="B3" s="402" t="s">
        <v>447</v>
      </c>
      <c r="C3" s="238" t="s">
        <v>356</v>
      </c>
    </row>
    <row r="4" spans="1:3" s="69" customFormat="1" ht="15.75" customHeight="1" thickBot="1">
      <c r="A4" s="135"/>
      <c r="B4" s="135"/>
      <c r="C4" s="4"/>
    </row>
    <row r="5" spans="1:3" ht="13.5" thickBot="1">
      <c r="A5" s="268" t="s">
        <v>156</v>
      </c>
      <c r="B5" s="136" t="s">
        <v>480</v>
      </c>
      <c r="C5" s="137" t="s">
        <v>48</v>
      </c>
    </row>
    <row r="6" spans="1:3" s="62" customFormat="1" ht="12.75" customHeight="1" thickBot="1">
      <c r="A6" s="125"/>
      <c r="B6" s="126" t="s">
        <v>418</v>
      </c>
      <c r="C6" s="127" t="s">
        <v>419</v>
      </c>
    </row>
    <row r="7" spans="1:3" s="62" customFormat="1" ht="15.75" customHeight="1" thickBot="1">
      <c r="A7" s="138"/>
      <c r="B7" s="139" t="s">
        <v>49</v>
      </c>
      <c r="C7" s="140"/>
    </row>
    <row r="8" spans="1:3" s="70" customFormat="1" ht="12" customHeight="1" thickBot="1">
      <c r="A8" s="125" t="s">
        <v>12</v>
      </c>
      <c r="B8" s="141" t="s">
        <v>437</v>
      </c>
      <c r="C8" s="193">
        <f>SUM(C9:C19)</f>
        <v>0</v>
      </c>
    </row>
    <row r="9" spans="1:3" s="70" customFormat="1" ht="12" customHeight="1">
      <c r="A9" s="303" t="s">
        <v>85</v>
      </c>
      <c r="B9" s="10" t="s">
        <v>203</v>
      </c>
      <c r="C9" s="229"/>
    </row>
    <row r="10" spans="1:3" s="70" customFormat="1" ht="12" customHeight="1">
      <c r="A10" s="304" t="s">
        <v>86</v>
      </c>
      <c r="B10" s="8" t="s">
        <v>204</v>
      </c>
      <c r="C10" s="191"/>
    </row>
    <row r="11" spans="1:3" s="70" customFormat="1" ht="12" customHeight="1">
      <c r="A11" s="304" t="s">
        <v>87</v>
      </c>
      <c r="B11" s="8" t="s">
        <v>205</v>
      </c>
      <c r="C11" s="191"/>
    </row>
    <row r="12" spans="1:3" s="70" customFormat="1" ht="12" customHeight="1">
      <c r="A12" s="304" t="s">
        <v>88</v>
      </c>
      <c r="B12" s="8" t="s">
        <v>206</v>
      </c>
      <c r="C12" s="191"/>
    </row>
    <row r="13" spans="1:3" s="70" customFormat="1" ht="12" customHeight="1">
      <c r="A13" s="304" t="s">
        <v>114</v>
      </c>
      <c r="B13" s="8" t="s">
        <v>207</v>
      </c>
      <c r="C13" s="191"/>
    </row>
    <row r="14" spans="1:3" s="70" customFormat="1" ht="12" customHeight="1">
      <c r="A14" s="304" t="s">
        <v>89</v>
      </c>
      <c r="B14" s="8" t="s">
        <v>325</v>
      </c>
      <c r="C14" s="191"/>
    </row>
    <row r="15" spans="1:3" s="70" customFormat="1" ht="12" customHeight="1">
      <c r="A15" s="304" t="s">
        <v>90</v>
      </c>
      <c r="B15" s="7" t="s">
        <v>326</v>
      </c>
      <c r="C15" s="191"/>
    </row>
    <row r="16" spans="1:3" s="70" customFormat="1" ht="12" customHeight="1">
      <c r="A16" s="304" t="s">
        <v>100</v>
      </c>
      <c r="B16" s="8" t="s">
        <v>210</v>
      </c>
      <c r="C16" s="230"/>
    </row>
    <row r="17" spans="1:3" s="71" customFormat="1" ht="12" customHeight="1">
      <c r="A17" s="304" t="s">
        <v>101</v>
      </c>
      <c r="B17" s="8" t="s">
        <v>211</v>
      </c>
      <c r="C17" s="191"/>
    </row>
    <row r="18" spans="1:3" s="71" customFormat="1" ht="12" customHeight="1">
      <c r="A18" s="304" t="s">
        <v>102</v>
      </c>
      <c r="B18" s="8" t="s">
        <v>361</v>
      </c>
      <c r="C18" s="192"/>
    </row>
    <row r="19" spans="1:3" s="71" customFormat="1" ht="12" customHeight="1" thickBot="1">
      <c r="A19" s="304" t="s">
        <v>103</v>
      </c>
      <c r="B19" s="7" t="s">
        <v>212</v>
      </c>
      <c r="C19" s="192"/>
    </row>
    <row r="20" spans="1:3" s="70" customFormat="1" ht="12" customHeight="1" thickBot="1">
      <c r="A20" s="125" t="s">
        <v>13</v>
      </c>
      <c r="B20" s="141" t="s">
        <v>327</v>
      </c>
      <c r="C20" s="193">
        <f>SUM(C21:C23)</f>
        <v>0</v>
      </c>
    </row>
    <row r="21" spans="1:3" s="71" customFormat="1" ht="12" customHeight="1">
      <c r="A21" s="304" t="s">
        <v>91</v>
      </c>
      <c r="B21" s="9" t="s">
        <v>184</v>
      </c>
      <c r="C21" s="191"/>
    </row>
    <row r="22" spans="1:3" s="71" customFormat="1" ht="12" customHeight="1">
      <c r="A22" s="304" t="s">
        <v>92</v>
      </c>
      <c r="B22" s="8" t="s">
        <v>328</v>
      </c>
      <c r="C22" s="191"/>
    </row>
    <row r="23" spans="1:3" s="71" customFormat="1" ht="12" customHeight="1">
      <c r="A23" s="304" t="s">
        <v>93</v>
      </c>
      <c r="B23" s="8" t="s">
        <v>329</v>
      </c>
      <c r="C23" s="191"/>
    </row>
    <row r="24" spans="1:3" s="71" customFormat="1" ht="12" customHeight="1" thickBot="1">
      <c r="A24" s="304" t="s">
        <v>94</v>
      </c>
      <c r="B24" s="8" t="s">
        <v>438</v>
      </c>
      <c r="C24" s="191"/>
    </row>
    <row r="25" spans="1:3" s="71" customFormat="1" ht="12" customHeight="1" thickBot="1">
      <c r="A25" s="128" t="s">
        <v>14</v>
      </c>
      <c r="B25" s="100" t="s">
        <v>131</v>
      </c>
      <c r="C25" s="218"/>
    </row>
    <row r="26" spans="1:3" s="71" customFormat="1" ht="12" customHeight="1" thickBot="1">
      <c r="A26" s="128" t="s">
        <v>15</v>
      </c>
      <c r="B26" s="100" t="s">
        <v>439</v>
      </c>
      <c r="C26" s="193">
        <f>+C27+C28+C29</f>
        <v>0</v>
      </c>
    </row>
    <row r="27" spans="1:3" s="71" customFormat="1" ht="12" customHeight="1">
      <c r="A27" s="305" t="s">
        <v>194</v>
      </c>
      <c r="B27" s="306" t="s">
        <v>189</v>
      </c>
      <c r="C27" s="63"/>
    </row>
    <row r="28" spans="1:3" s="71" customFormat="1" ht="12" customHeight="1">
      <c r="A28" s="305" t="s">
        <v>195</v>
      </c>
      <c r="B28" s="306" t="s">
        <v>328</v>
      </c>
      <c r="C28" s="191"/>
    </row>
    <row r="29" spans="1:3" s="71" customFormat="1" ht="12" customHeight="1">
      <c r="A29" s="305" t="s">
        <v>196</v>
      </c>
      <c r="B29" s="307" t="s">
        <v>331</v>
      </c>
      <c r="C29" s="191"/>
    </row>
    <row r="30" spans="1:3" s="71" customFormat="1" ht="12" customHeight="1" thickBot="1">
      <c r="A30" s="304" t="s">
        <v>197</v>
      </c>
      <c r="B30" s="110" t="s">
        <v>440</v>
      </c>
      <c r="C30" s="66"/>
    </row>
    <row r="31" spans="1:3" s="71" customFormat="1" ht="12" customHeight="1" thickBot="1">
      <c r="A31" s="128" t="s">
        <v>16</v>
      </c>
      <c r="B31" s="100" t="s">
        <v>332</v>
      </c>
      <c r="C31" s="193">
        <f>+C32+C33+C34</f>
        <v>0</v>
      </c>
    </row>
    <row r="32" spans="1:3" s="71" customFormat="1" ht="12" customHeight="1">
      <c r="A32" s="305" t="s">
        <v>78</v>
      </c>
      <c r="B32" s="306" t="s">
        <v>217</v>
      </c>
      <c r="C32" s="63"/>
    </row>
    <row r="33" spans="1:3" s="71" customFormat="1" ht="12" customHeight="1">
      <c r="A33" s="305" t="s">
        <v>79</v>
      </c>
      <c r="B33" s="307" t="s">
        <v>218</v>
      </c>
      <c r="C33" s="194"/>
    </row>
    <row r="34" spans="1:3" s="71" customFormat="1" ht="12" customHeight="1" thickBot="1">
      <c r="A34" s="304" t="s">
        <v>80</v>
      </c>
      <c r="B34" s="110" t="s">
        <v>219</v>
      </c>
      <c r="C34" s="66"/>
    </row>
    <row r="35" spans="1:3" s="70" customFormat="1" ht="12" customHeight="1" thickBot="1">
      <c r="A35" s="128" t="s">
        <v>17</v>
      </c>
      <c r="B35" s="100" t="s">
        <v>302</v>
      </c>
      <c r="C35" s="218"/>
    </row>
    <row r="36" spans="1:3" s="70" customFormat="1" ht="12" customHeight="1" thickBot="1">
      <c r="A36" s="128" t="s">
        <v>18</v>
      </c>
      <c r="B36" s="100" t="s">
        <v>333</v>
      </c>
      <c r="C36" s="231"/>
    </row>
    <row r="37" spans="1:3" s="70" customFormat="1" ht="12" customHeight="1" thickBot="1">
      <c r="A37" s="125" t="s">
        <v>19</v>
      </c>
      <c r="B37" s="100" t="s">
        <v>334</v>
      </c>
      <c r="C37" s="232">
        <f>+C8+C20+C25+C26+C31+C35+C36</f>
        <v>0</v>
      </c>
    </row>
    <row r="38" spans="1:3" s="70" customFormat="1" ht="12" customHeight="1" thickBot="1">
      <c r="A38" s="142" t="s">
        <v>20</v>
      </c>
      <c r="B38" s="100" t="s">
        <v>335</v>
      </c>
      <c r="C38" s="232">
        <f>+C39+C40+C41</f>
        <v>45621669</v>
      </c>
    </row>
    <row r="39" spans="1:3" s="70" customFormat="1" ht="12" customHeight="1">
      <c r="A39" s="305" t="s">
        <v>336</v>
      </c>
      <c r="B39" s="306" t="s">
        <v>166</v>
      </c>
      <c r="C39" s="63">
        <v>809304</v>
      </c>
    </row>
    <row r="40" spans="1:3" s="70" customFormat="1" ht="12" customHeight="1">
      <c r="A40" s="305" t="s">
        <v>337</v>
      </c>
      <c r="B40" s="307" t="s">
        <v>2</v>
      </c>
      <c r="C40" s="194"/>
    </row>
    <row r="41" spans="1:3" s="71" customFormat="1" ht="12" customHeight="1" thickBot="1">
      <c r="A41" s="304" t="s">
        <v>338</v>
      </c>
      <c r="B41" s="110" t="s">
        <v>339</v>
      </c>
      <c r="C41" s="66">
        <v>44812365</v>
      </c>
    </row>
    <row r="42" spans="1:3" s="71" customFormat="1" ht="15" customHeight="1" thickBot="1">
      <c r="A42" s="142" t="s">
        <v>21</v>
      </c>
      <c r="B42" s="143" t="s">
        <v>340</v>
      </c>
      <c r="C42" s="235">
        <f>+C37+C38</f>
        <v>45621669</v>
      </c>
    </row>
    <row r="43" spans="1:3" s="71" customFormat="1" ht="15" customHeight="1">
      <c r="A43" s="144"/>
      <c r="B43" s="145"/>
      <c r="C43" s="233"/>
    </row>
    <row r="44" spans="1:3" ht="13.5" thickBot="1">
      <c r="A44" s="146"/>
      <c r="B44" s="147"/>
      <c r="C44" s="234"/>
    </row>
    <row r="45" spans="1:3" s="62" customFormat="1" ht="16.5" customHeight="1" thickBot="1">
      <c r="A45" s="148"/>
      <c r="B45" s="149" t="s">
        <v>50</v>
      </c>
      <c r="C45" s="235"/>
    </row>
    <row r="46" spans="1:3" s="72" customFormat="1" ht="12" customHeight="1" thickBot="1">
      <c r="A46" s="128" t="s">
        <v>12</v>
      </c>
      <c r="B46" s="100" t="s">
        <v>341</v>
      </c>
      <c r="C46" s="193">
        <f>SUM(C47:C51)</f>
        <v>45171669</v>
      </c>
    </row>
    <row r="47" spans="1:3" ht="12" customHeight="1">
      <c r="A47" s="304" t="s">
        <v>85</v>
      </c>
      <c r="B47" s="9" t="s">
        <v>43</v>
      </c>
      <c r="C47" s="63">
        <v>34065900</v>
      </c>
    </row>
    <row r="48" spans="1:3" ht="12" customHeight="1">
      <c r="A48" s="304" t="s">
        <v>86</v>
      </c>
      <c r="B48" s="8" t="s">
        <v>140</v>
      </c>
      <c r="C48" s="65">
        <v>6824055</v>
      </c>
    </row>
    <row r="49" spans="1:3" ht="12" customHeight="1">
      <c r="A49" s="304" t="s">
        <v>87</v>
      </c>
      <c r="B49" s="8" t="s">
        <v>113</v>
      </c>
      <c r="C49" s="65">
        <v>4281714</v>
      </c>
    </row>
    <row r="50" spans="1:3" ht="12" customHeight="1">
      <c r="A50" s="304" t="s">
        <v>88</v>
      </c>
      <c r="B50" s="8" t="s">
        <v>141</v>
      </c>
      <c r="C50" s="65"/>
    </row>
    <row r="51" spans="1:3" ht="12" customHeight="1" thickBot="1">
      <c r="A51" s="304" t="s">
        <v>114</v>
      </c>
      <c r="B51" s="8" t="s">
        <v>142</v>
      </c>
      <c r="C51" s="65"/>
    </row>
    <row r="52" spans="1:3" ht="12" customHeight="1" thickBot="1">
      <c r="A52" s="128" t="s">
        <v>13</v>
      </c>
      <c r="B52" s="100" t="s">
        <v>342</v>
      </c>
      <c r="C52" s="193">
        <f>SUM(C53:C55)</f>
        <v>450000</v>
      </c>
    </row>
    <row r="53" spans="1:3" s="72" customFormat="1" ht="12" customHeight="1">
      <c r="A53" s="304" t="s">
        <v>91</v>
      </c>
      <c r="B53" s="9" t="s">
        <v>160</v>
      </c>
      <c r="C53" s="63">
        <v>450000</v>
      </c>
    </row>
    <row r="54" spans="1:3" ht="12" customHeight="1">
      <c r="A54" s="304" t="s">
        <v>92</v>
      </c>
      <c r="B54" s="8" t="s">
        <v>144</v>
      </c>
      <c r="C54" s="65"/>
    </row>
    <row r="55" spans="1:3" ht="12" customHeight="1">
      <c r="A55" s="304" t="s">
        <v>93</v>
      </c>
      <c r="B55" s="8" t="s">
        <v>51</v>
      </c>
      <c r="C55" s="65"/>
    </row>
    <row r="56" spans="1:3" ht="12" customHeight="1" thickBot="1">
      <c r="A56" s="304" t="s">
        <v>94</v>
      </c>
      <c r="B56" s="8" t="s">
        <v>441</v>
      </c>
      <c r="C56" s="65"/>
    </row>
    <row r="57" spans="1:3" ht="15" customHeight="1" thickBot="1">
      <c r="A57" s="128" t="s">
        <v>14</v>
      </c>
      <c r="B57" s="100" t="s">
        <v>7</v>
      </c>
      <c r="C57" s="218"/>
    </row>
    <row r="58" spans="1:3" ht="13.5" thickBot="1">
      <c r="A58" s="128" t="s">
        <v>15</v>
      </c>
      <c r="B58" s="150" t="s">
        <v>446</v>
      </c>
      <c r="C58" s="236">
        <f>+C46+C52+C57</f>
        <v>45621669</v>
      </c>
    </row>
    <row r="59" ht="15" customHeight="1" thickBot="1">
      <c r="C59" s="438">
        <f>C42-C58</f>
        <v>0</v>
      </c>
    </row>
    <row r="60" spans="1:3" ht="14.25" customHeight="1" thickBot="1">
      <c r="A60" s="152" t="s">
        <v>436</v>
      </c>
      <c r="B60" s="153"/>
      <c r="C60" s="98">
        <v>9</v>
      </c>
    </row>
    <row r="61" spans="1:3" ht="13.5" thickBot="1">
      <c r="A61" s="152" t="s">
        <v>157</v>
      </c>
      <c r="B61" s="153"/>
      <c r="C61" s="9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H3" sqref="H3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504" t="s">
        <v>502</v>
      </c>
      <c r="B1" s="504"/>
      <c r="C1" s="504"/>
      <c r="D1" s="504"/>
      <c r="E1" s="504"/>
      <c r="F1" s="504"/>
      <c r="G1" s="504"/>
      <c r="H1" s="504"/>
      <c r="I1" s="504"/>
      <c r="J1" s="504"/>
    </row>
    <row r="3" spans="1:9" ht="15.75">
      <c r="A3" s="507" t="s">
        <v>603</v>
      </c>
      <c r="B3" s="508"/>
      <c r="C3" s="508"/>
      <c r="D3" s="508"/>
      <c r="E3" s="508"/>
      <c r="F3" s="508"/>
      <c r="G3" s="118"/>
      <c r="H3" s="118"/>
      <c r="I3" s="118"/>
    </row>
    <row r="6" ht="15">
      <c r="A6" s="389" t="s">
        <v>596</v>
      </c>
    </row>
    <row r="7" spans="1:11" ht="12.75">
      <c r="A7" s="469" t="s">
        <v>572</v>
      </c>
      <c r="B7" s="483" t="s">
        <v>571</v>
      </c>
      <c r="C7" s="470" t="s">
        <v>568</v>
      </c>
      <c r="D7" s="470">
        <v>2019</v>
      </c>
      <c r="E7" s="470" t="s">
        <v>569</v>
      </c>
      <c r="F7" s="483" t="s">
        <v>571</v>
      </c>
      <c r="G7" s="470" t="s">
        <v>570</v>
      </c>
      <c r="H7" s="470" t="s">
        <v>573</v>
      </c>
      <c r="I7" s="470"/>
      <c r="J7" s="470"/>
      <c r="K7" s="470"/>
    </row>
    <row r="8" spans="1:6" ht="12.75">
      <c r="A8" s="405"/>
      <c r="B8" s="404"/>
      <c r="F8" s="404"/>
    </row>
    <row r="9" spans="1:6" ht="12.75">
      <c r="A9" s="405"/>
      <c r="B9" s="404"/>
      <c r="F9" s="404"/>
    </row>
    <row r="11" spans="1:10" ht="15.75">
      <c r="A11" s="507" t="s">
        <v>604</v>
      </c>
      <c r="B11" s="508"/>
      <c r="C11" s="508"/>
      <c r="D11" s="508"/>
      <c r="E11" s="508"/>
      <c r="F11" s="508"/>
      <c r="G11" s="508"/>
      <c r="H11" s="509"/>
      <c r="I11" s="509"/>
      <c r="J11" s="509"/>
    </row>
    <row r="13" spans="1:10" ht="14.25">
      <c r="A13" s="400" t="s">
        <v>504</v>
      </c>
      <c r="B13" s="505" t="s">
        <v>602</v>
      </c>
      <c r="C13" s="506"/>
      <c r="D13" s="506"/>
      <c r="E13" s="506"/>
      <c r="F13" s="506"/>
      <c r="G13" s="506"/>
      <c r="H13" s="506"/>
      <c r="I13" s="506"/>
      <c r="J13" s="506"/>
    </row>
    <row r="14" spans="2:10" ht="14.25">
      <c r="B14" s="464"/>
      <c r="C14" s="118"/>
      <c r="D14" s="118"/>
      <c r="E14" s="118"/>
      <c r="F14" s="118"/>
      <c r="G14" s="118"/>
      <c r="H14" s="118"/>
      <c r="I14" s="118"/>
      <c r="J14" s="118"/>
    </row>
    <row r="15" spans="1:10" ht="14.25">
      <c r="A15" s="400" t="s">
        <v>505</v>
      </c>
      <c r="B15" s="505" t="s">
        <v>513</v>
      </c>
      <c r="C15" s="506"/>
      <c r="D15" s="506"/>
      <c r="E15" s="506"/>
      <c r="F15" s="506"/>
      <c r="G15" s="506"/>
      <c r="H15" s="506"/>
      <c r="I15" s="506"/>
      <c r="J15" s="506"/>
    </row>
    <row r="16" spans="2:10" ht="14.25">
      <c r="B16" s="464"/>
      <c r="C16" s="118"/>
      <c r="D16" s="118"/>
      <c r="E16" s="118"/>
      <c r="F16" s="118"/>
      <c r="G16" s="118"/>
      <c r="H16" s="118"/>
      <c r="I16" s="118"/>
      <c r="J16" s="118"/>
    </row>
    <row r="17" spans="1:10" ht="14.25">
      <c r="A17" s="400" t="s">
        <v>506</v>
      </c>
      <c r="B17" s="505" t="s">
        <v>597</v>
      </c>
      <c r="C17" s="506"/>
      <c r="D17" s="506"/>
      <c r="E17" s="506"/>
      <c r="F17" s="506"/>
      <c r="G17" s="506"/>
      <c r="H17" s="506"/>
      <c r="I17" s="506"/>
      <c r="J17" s="506"/>
    </row>
    <row r="18" spans="2:10" ht="14.25">
      <c r="B18" s="464"/>
      <c r="C18" s="118"/>
      <c r="D18" s="118"/>
      <c r="E18" s="118"/>
      <c r="F18" s="118"/>
      <c r="G18" s="118"/>
      <c r="H18" s="118"/>
      <c r="I18" s="118"/>
      <c r="J18" s="118"/>
    </row>
    <row r="19" spans="1:10" ht="14.25">
      <c r="A19" s="400" t="s">
        <v>507</v>
      </c>
      <c r="B19" s="505" t="s">
        <v>514</v>
      </c>
      <c r="C19" s="506"/>
      <c r="D19" s="506"/>
      <c r="E19" s="506"/>
      <c r="F19" s="506"/>
      <c r="G19" s="506"/>
      <c r="H19" s="506"/>
      <c r="I19" s="506"/>
      <c r="J19" s="506"/>
    </row>
    <row r="20" spans="2:10" ht="14.25">
      <c r="B20" s="464"/>
      <c r="C20" s="118"/>
      <c r="D20" s="118"/>
      <c r="E20" s="118"/>
      <c r="F20" s="118"/>
      <c r="G20" s="118"/>
      <c r="H20" s="118"/>
      <c r="I20" s="118"/>
      <c r="J20" s="118"/>
    </row>
    <row r="21" spans="1:10" ht="14.25">
      <c r="A21" s="400" t="s">
        <v>508</v>
      </c>
      <c r="B21" s="505" t="s">
        <v>515</v>
      </c>
      <c r="C21" s="506"/>
      <c r="D21" s="506"/>
      <c r="E21" s="506"/>
      <c r="F21" s="506"/>
      <c r="G21" s="506"/>
      <c r="H21" s="506"/>
      <c r="I21" s="506"/>
      <c r="J21" s="506"/>
    </row>
    <row r="22" spans="2:10" ht="14.25">
      <c r="B22" s="464"/>
      <c r="C22" s="118"/>
      <c r="D22" s="118"/>
      <c r="E22" s="118"/>
      <c r="F22" s="118"/>
      <c r="G22" s="118"/>
      <c r="H22" s="118"/>
      <c r="I22" s="118"/>
      <c r="J22" s="118"/>
    </row>
    <row r="23" spans="1:10" ht="14.25">
      <c r="A23" s="400" t="s">
        <v>509</v>
      </c>
      <c r="B23" s="505" t="s">
        <v>516</v>
      </c>
      <c r="C23" s="506"/>
      <c r="D23" s="506"/>
      <c r="E23" s="506"/>
      <c r="F23" s="506"/>
      <c r="G23" s="506"/>
      <c r="H23" s="506"/>
      <c r="I23" s="506"/>
      <c r="J23" s="506"/>
    </row>
    <row r="24" spans="2:10" ht="14.25">
      <c r="B24" s="464"/>
      <c r="C24" s="118"/>
      <c r="D24" s="118"/>
      <c r="E24" s="118"/>
      <c r="F24" s="118"/>
      <c r="G24" s="118"/>
      <c r="H24" s="118"/>
      <c r="I24" s="118"/>
      <c r="J24" s="118"/>
    </row>
    <row r="25" spans="1:10" ht="14.25">
      <c r="A25" s="400" t="s">
        <v>510</v>
      </c>
      <c r="B25" s="505" t="s">
        <v>517</v>
      </c>
      <c r="C25" s="506"/>
      <c r="D25" s="506"/>
      <c r="E25" s="506"/>
      <c r="F25" s="506"/>
      <c r="G25" s="506"/>
      <c r="H25" s="506"/>
      <c r="I25" s="506"/>
      <c r="J25" s="506"/>
    </row>
    <row r="26" spans="2:10" ht="14.25">
      <c r="B26" s="464"/>
      <c r="C26" s="118"/>
      <c r="D26" s="118"/>
      <c r="E26" s="118"/>
      <c r="F26" s="118"/>
      <c r="G26" s="118"/>
      <c r="H26" s="118"/>
      <c r="I26" s="118"/>
      <c r="J26" s="118"/>
    </row>
    <row r="27" spans="1:10" ht="14.25">
      <c r="A27" s="400" t="s">
        <v>511</v>
      </c>
      <c r="B27" s="505" t="s">
        <v>518</v>
      </c>
      <c r="C27" s="506"/>
      <c r="D27" s="506"/>
      <c r="E27" s="506"/>
      <c r="F27" s="506"/>
      <c r="G27" s="506"/>
      <c r="H27" s="506"/>
      <c r="I27" s="506"/>
      <c r="J27" s="506"/>
    </row>
    <row r="28" spans="2:10" ht="14.25">
      <c r="B28" s="464"/>
      <c r="C28" s="118"/>
      <c r="D28" s="118"/>
      <c r="E28" s="118"/>
      <c r="F28" s="118"/>
      <c r="G28" s="118"/>
      <c r="H28" s="118"/>
      <c r="I28" s="118"/>
      <c r="J28" s="118"/>
    </row>
    <row r="29" spans="1:10" ht="14.25">
      <c r="A29" s="400" t="s">
        <v>511</v>
      </c>
      <c r="B29" s="505" t="s">
        <v>519</v>
      </c>
      <c r="C29" s="506"/>
      <c r="D29" s="506"/>
      <c r="E29" s="506"/>
      <c r="F29" s="506"/>
      <c r="G29" s="506"/>
      <c r="H29" s="506"/>
      <c r="I29" s="506"/>
      <c r="J29" s="506"/>
    </row>
    <row r="30" spans="2:10" ht="14.25">
      <c r="B30" s="464"/>
      <c r="C30" s="118"/>
      <c r="D30" s="118"/>
      <c r="E30" s="118"/>
      <c r="F30" s="118"/>
      <c r="G30" s="118"/>
      <c r="H30" s="118"/>
      <c r="I30" s="118"/>
      <c r="J30" s="118"/>
    </row>
    <row r="31" spans="1:10" ht="14.25">
      <c r="A31" s="400" t="s">
        <v>512</v>
      </c>
      <c r="B31" s="505" t="s">
        <v>520</v>
      </c>
      <c r="C31" s="506"/>
      <c r="D31" s="506"/>
      <c r="E31" s="506"/>
      <c r="F31" s="506"/>
      <c r="G31" s="506"/>
      <c r="H31" s="506"/>
      <c r="I31" s="506"/>
      <c r="J31" s="506"/>
    </row>
    <row r="33" ht="14.25">
      <c r="A33" s="400"/>
    </row>
  </sheetData>
  <sheetProtection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0"/>
  <sheetViews>
    <sheetView zoomScale="120" zoomScaleNormal="120" workbookViewId="0" topLeftCell="B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3" customWidth="1"/>
    <col min="3" max="3" width="31.375" style="3" customWidth="1"/>
    <col min="4" max="4" width="14.00390625" style="487" customWidth="1"/>
    <col min="5" max="16384" width="9.375" style="3" customWidth="1"/>
  </cols>
  <sheetData>
    <row r="1" spans="1:4" s="2" customFormat="1" ht="21" customHeight="1" thickBot="1">
      <c r="A1" s="133"/>
      <c r="B1" s="134"/>
      <c r="C1" s="403" t="s">
        <v>682</v>
      </c>
      <c r="D1" s="484"/>
    </row>
    <row r="2" spans="1:4" s="68" customFormat="1" ht="36">
      <c r="A2" s="267" t="s">
        <v>155</v>
      </c>
      <c r="B2" s="455" t="str">
        <f>CONCATENATE(ALAPADATOK!B13)</f>
        <v>Karácsond Általános Művelődési Központ</v>
      </c>
      <c r="C2" s="237" t="s">
        <v>53</v>
      </c>
      <c r="D2" s="485"/>
    </row>
    <row r="3" spans="1:4" s="68" customFormat="1" ht="24.75" thickBot="1">
      <c r="A3" s="302" t="s">
        <v>154</v>
      </c>
      <c r="B3" s="402" t="s">
        <v>324</v>
      </c>
      <c r="C3" s="238" t="s">
        <v>47</v>
      </c>
      <c r="D3" s="485"/>
    </row>
    <row r="4" spans="1:4" s="69" customFormat="1" ht="15.75" customHeight="1" thickBot="1">
      <c r="A4" s="135"/>
      <c r="B4" s="135"/>
      <c r="C4" s="4">
        <f>'PH államig.'!C4</f>
        <v>0</v>
      </c>
      <c r="D4" s="486"/>
    </row>
    <row r="5" spans="1:3" ht="13.5" thickBot="1">
      <c r="A5" s="268" t="s">
        <v>156</v>
      </c>
      <c r="B5" s="136" t="s">
        <v>480</v>
      </c>
      <c r="C5" s="137" t="s">
        <v>48</v>
      </c>
    </row>
    <row r="6" spans="1:4" s="62" customFormat="1" ht="12.75" customHeight="1" thickBot="1">
      <c r="A6" s="125"/>
      <c r="B6" s="126" t="s">
        <v>418</v>
      </c>
      <c r="C6" s="127" t="s">
        <v>419</v>
      </c>
      <c r="D6" s="488"/>
    </row>
    <row r="7" spans="1:4" s="62" customFormat="1" ht="15.75" customHeight="1" thickBot="1">
      <c r="A7" s="138"/>
      <c r="B7" s="139" t="s">
        <v>49</v>
      </c>
      <c r="C7" s="140"/>
      <c r="D7" s="488"/>
    </row>
    <row r="8" spans="1:4" s="70" customFormat="1" ht="12" customHeight="1" thickBot="1">
      <c r="A8" s="125" t="s">
        <v>12</v>
      </c>
      <c r="B8" s="141" t="s">
        <v>437</v>
      </c>
      <c r="C8" s="193">
        <f>SUM(C9:C19)</f>
        <v>508000</v>
      </c>
      <c r="D8" s="489"/>
    </row>
    <row r="9" spans="1:4" s="70" customFormat="1" ht="12" customHeight="1">
      <c r="A9" s="303" t="s">
        <v>85</v>
      </c>
      <c r="B9" s="10" t="s">
        <v>203</v>
      </c>
      <c r="C9" s="229"/>
      <c r="D9" s="489"/>
    </row>
    <row r="10" spans="1:4" s="70" customFormat="1" ht="12" customHeight="1">
      <c r="A10" s="304" t="s">
        <v>86</v>
      </c>
      <c r="B10" s="8" t="s">
        <v>204</v>
      </c>
      <c r="C10" s="191"/>
      <c r="D10" s="489">
        <v>43900</v>
      </c>
    </row>
    <row r="11" spans="1:4" s="70" customFormat="1" ht="12" customHeight="1">
      <c r="A11" s="304" t="s">
        <v>87</v>
      </c>
      <c r="B11" s="8" t="s">
        <v>205</v>
      </c>
      <c r="C11" s="191"/>
      <c r="D11" s="489"/>
    </row>
    <row r="12" spans="1:4" s="70" customFormat="1" ht="12" customHeight="1">
      <c r="A12" s="304" t="s">
        <v>88</v>
      </c>
      <c r="B12" s="8" t="s">
        <v>206</v>
      </c>
      <c r="C12" s="191"/>
      <c r="D12" s="489">
        <v>476400</v>
      </c>
    </row>
    <row r="13" spans="1:4" s="70" customFormat="1" ht="12" customHeight="1">
      <c r="A13" s="304" t="s">
        <v>114</v>
      </c>
      <c r="B13" s="8" t="s">
        <v>207</v>
      </c>
      <c r="C13" s="191">
        <v>400000</v>
      </c>
      <c r="D13" s="489">
        <v>450343</v>
      </c>
    </row>
    <row r="14" spans="1:4" s="70" customFormat="1" ht="12" customHeight="1">
      <c r="A14" s="304" t="s">
        <v>89</v>
      </c>
      <c r="B14" s="8" t="s">
        <v>325</v>
      </c>
      <c r="C14" s="191">
        <v>108000</v>
      </c>
      <c r="D14" s="489">
        <v>125844</v>
      </c>
    </row>
    <row r="15" spans="1:4" s="70" customFormat="1" ht="12" customHeight="1">
      <c r="A15" s="304" t="s">
        <v>90</v>
      </c>
      <c r="B15" s="7" t="s">
        <v>326</v>
      </c>
      <c r="C15" s="191"/>
      <c r="D15" s="489"/>
    </row>
    <row r="16" spans="1:4" s="70" customFormat="1" ht="12" customHeight="1">
      <c r="A16" s="304" t="s">
        <v>100</v>
      </c>
      <c r="B16" s="8" t="s">
        <v>210</v>
      </c>
      <c r="C16" s="230"/>
      <c r="D16" s="489">
        <v>1500</v>
      </c>
    </row>
    <row r="17" spans="1:4" s="71" customFormat="1" ht="12" customHeight="1">
      <c r="A17" s="304" t="s">
        <v>101</v>
      </c>
      <c r="B17" s="8" t="s">
        <v>211</v>
      </c>
      <c r="C17" s="191"/>
      <c r="D17" s="490">
        <v>190885</v>
      </c>
    </row>
    <row r="18" spans="1:4" s="71" customFormat="1" ht="12" customHeight="1">
      <c r="A18" s="304" t="s">
        <v>102</v>
      </c>
      <c r="B18" s="8" t="s">
        <v>361</v>
      </c>
      <c r="C18" s="192"/>
      <c r="D18" s="490"/>
    </row>
    <row r="19" spans="1:4" s="71" customFormat="1" ht="12" customHeight="1" thickBot="1">
      <c r="A19" s="304" t="s">
        <v>103</v>
      </c>
      <c r="B19" s="7" t="s">
        <v>212</v>
      </c>
      <c r="C19" s="192"/>
      <c r="D19" s="490"/>
    </row>
    <row r="20" spans="1:4" s="70" customFormat="1" ht="12" customHeight="1" thickBot="1">
      <c r="A20" s="125" t="s">
        <v>13</v>
      </c>
      <c r="B20" s="141" t="s">
        <v>327</v>
      </c>
      <c r="C20" s="193">
        <f>SUM(C21:C23)</f>
        <v>3156114</v>
      </c>
      <c r="D20" s="489"/>
    </row>
    <row r="21" spans="1:4" s="71" customFormat="1" ht="12" customHeight="1">
      <c r="A21" s="304" t="s">
        <v>91</v>
      </c>
      <c r="B21" s="9" t="s">
        <v>184</v>
      </c>
      <c r="C21" s="191"/>
      <c r="D21" s="490"/>
    </row>
    <row r="22" spans="1:4" s="71" customFormat="1" ht="12" customHeight="1">
      <c r="A22" s="304" t="s">
        <v>92</v>
      </c>
      <c r="B22" s="8" t="s">
        <v>328</v>
      </c>
      <c r="C22" s="191"/>
      <c r="D22" s="490"/>
    </row>
    <row r="23" spans="1:4" s="71" customFormat="1" ht="12" customHeight="1">
      <c r="A23" s="304" t="s">
        <v>93</v>
      </c>
      <c r="B23" s="8" t="s">
        <v>329</v>
      </c>
      <c r="C23" s="191">
        <v>3156114</v>
      </c>
      <c r="D23" s="490">
        <v>3451168</v>
      </c>
    </row>
    <row r="24" spans="1:4" s="71" customFormat="1" ht="12" customHeight="1" thickBot="1">
      <c r="A24" s="304" t="s">
        <v>94</v>
      </c>
      <c r="B24" s="8" t="s">
        <v>442</v>
      </c>
      <c r="C24" s="191"/>
      <c r="D24" s="490">
        <v>3019772</v>
      </c>
    </row>
    <row r="25" spans="1:4" s="71" customFormat="1" ht="12" customHeight="1" thickBot="1">
      <c r="A25" s="128" t="s">
        <v>14</v>
      </c>
      <c r="B25" s="100" t="s">
        <v>131</v>
      </c>
      <c r="C25" s="218"/>
      <c r="D25" s="490"/>
    </row>
    <row r="26" spans="1:4" s="71" customFormat="1" ht="12" customHeight="1" thickBot="1">
      <c r="A26" s="128" t="s">
        <v>15</v>
      </c>
      <c r="B26" s="100" t="s">
        <v>330</v>
      </c>
      <c r="C26" s="193">
        <f>+C27+C28</f>
        <v>0</v>
      </c>
      <c r="D26" s="490"/>
    </row>
    <row r="27" spans="1:4" s="71" customFormat="1" ht="12" customHeight="1">
      <c r="A27" s="305" t="s">
        <v>194</v>
      </c>
      <c r="B27" s="306" t="s">
        <v>328</v>
      </c>
      <c r="C27" s="63"/>
      <c r="D27" s="490"/>
    </row>
    <row r="28" spans="1:4" s="71" customFormat="1" ht="12" customHeight="1">
      <c r="A28" s="305" t="s">
        <v>195</v>
      </c>
      <c r="B28" s="307" t="s">
        <v>331</v>
      </c>
      <c r="C28" s="194"/>
      <c r="D28" s="490"/>
    </row>
    <row r="29" spans="1:4" s="71" customFormat="1" ht="12" customHeight="1" thickBot="1">
      <c r="A29" s="304" t="s">
        <v>196</v>
      </c>
      <c r="B29" s="110" t="s">
        <v>443</v>
      </c>
      <c r="C29" s="66"/>
      <c r="D29" s="490"/>
    </row>
    <row r="30" spans="1:4" s="71" customFormat="1" ht="12" customHeight="1" thickBot="1">
      <c r="A30" s="128" t="s">
        <v>16</v>
      </c>
      <c r="B30" s="100" t="s">
        <v>332</v>
      </c>
      <c r="C30" s="193">
        <f>+C31+C32+C33</f>
        <v>0</v>
      </c>
      <c r="D30" s="490"/>
    </row>
    <row r="31" spans="1:4" s="71" customFormat="1" ht="12" customHeight="1">
      <c r="A31" s="305" t="s">
        <v>78</v>
      </c>
      <c r="B31" s="306" t="s">
        <v>217</v>
      </c>
      <c r="C31" s="63"/>
      <c r="D31" s="490"/>
    </row>
    <row r="32" spans="1:4" s="71" customFormat="1" ht="12" customHeight="1">
      <c r="A32" s="305" t="s">
        <v>79</v>
      </c>
      <c r="B32" s="307" t="s">
        <v>218</v>
      </c>
      <c r="C32" s="194"/>
      <c r="D32" s="490"/>
    </row>
    <row r="33" spans="1:4" s="71" customFormat="1" ht="12" customHeight="1" thickBot="1">
      <c r="A33" s="304" t="s">
        <v>80</v>
      </c>
      <c r="B33" s="110" t="s">
        <v>219</v>
      </c>
      <c r="C33" s="66"/>
      <c r="D33" s="490"/>
    </row>
    <row r="34" spans="1:4" s="70" customFormat="1" ht="12" customHeight="1" thickBot="1">
      <c r="A34" s="128" t="s">
        <v>17</v>
      </c>
      <c r="B34" s="100" t="s">
        <v>302</v>
      </c>
      <c r="C34" s="218"/>
      <c r="D34" s="489">
        <v>508422</v>
      </c>
    </row>
    <row r="35" spans="1:4" s="70" customFormat="1" ht="12" customHeight="1" thickBot="1">
      <c r="A35" s="128" t="s">
        <v>18</v>
      </c>
      <c r="B35" s="100" t="s">
        <v>333</v>
      </c>
      <c r="C35" s="231"/>
      <c r="D35" s="489"/>
    </row>
    <row r="36" spans="1:4" s="70" customFormat="1" ht="12" customHeight="1" thickBot="1">
      <c r="A36" s="125" t="s">
        <v>19</v>
      </c>
      <c r="B36" s="100" t="s">
        <v>444</v>
      </c>
      <c r="C36" s="232">
        <f>+C8+C20+C25+C26+C30+C34+C35</f>
        <v>3664114</v>
      </c>
      <c r="D36" s="489"/>
    </row>
    <row r="37" spans="1:4" s="70" customFormat="1" ht="12" customHeight="1" thickBot="1">
      <c r="A37" s="142" t="s">
        <v>20</v>
      </c>
      <c r="B37" s="100" t="s">
        <v>335</v>
      </c>
      <c r="C37" s="232">
        <f>+C38+C39+C40</f>
        <v>99478195</v>
      </c>
      <c r="D37" s="489"/>
    </row>
    <row r="38" spans="1:4" s="70" customFormat="1" ht="12" customHeight="1">
      <c r="A38" s="305" t="s">
        <v>336</v>
      </c>
      <c r="B38" s="306" t="s">
        <v>166</v>
      </c>
      <c r="C38" s="63">
        <v>395174</v>
      </c>
      <c r="D38" s="489">
        <v>823513</v>
      </c>
    </row>
    <row r="39" spans="1:4" s="70" customFormat="1" ht="12" customHeight="1">
      <c r="A39" s="305" t="s">
        <v>337</v>
      </c>
      <c r="B39" s="307" t="s">
        <v>2</v>
      </c>
      <c r="C39" s="194"/>
      <c r="D39" s="489"/>
    </row>
    <row r="40" spans="1:4" s="71" customFormat="1" ht="12" customHeight="1" thickBot="1">
      <c r="A40" s="304" t="s">
        <v>338</v>
      </c>
      <c r="B40" s="110" t="s">
        <v>339</v>
      </c>
      <c r="C40" s="66">
        <v>99083021</v>
      </c>
      <c r="D40" s="490">
        <v>80013532</v>
      </c>
    </row>
    <row r="41" spans="1:4" s="71" customFormat="1" ht="15" customHeight="1" thickBot="1">
      <c r="A41" s="142" t="s">
        <v>21</v>
      </c>
      <c r="B41" s="143" t="s">
        <v>340</v>
      </c>
      <c r="C41" s="235">
        <f>+C36+C37</f>
        <v>103142309</v>
      </c>
      <c r="D41" s="490"/>
    </row>
    <row r="42" spans="1:4" s="71" customFormat="1" ht="15" customHeight="1">
      <c r="A42" s="144"/>
      <c r="B42" s="145"/>
      <c r="C42" s="233"/>
      <c r="D42" s="490"/>
    </row>
    <row r="43" spans="1:3" ht="13.5" thickBot="1">
      <c r="A43" s="146"/>
      <c r="B43" s="147"/>
      <c r="C43" s="234"/>
    </row>
    <row r="44" spans="1:4" s="62" customFormat="1" ht="16.5" customHeight="1" thickBot="1">
      <c r="A44" s="148"/>
      <c r="B44" s="149" t="s">
        <v>50</v>
      </c>
      <c r="C44" s="235"/>
      <c r="D44" s="488"/>
    </row>
    <row r="45" spans="1:4" s="72" customFormat="1" ht="12" customHeight="1" thickBot="1">
      <c r="A45" s="128" t="s">
        <v>12</v>
      </c>
      <c r="B45" s="100" t="s">
        <v>341</v>
      </c>
      <c r="C45" s="193">
        <f>SUM(C46:C50)</f>
        <v>101640309</v>
      </c>
      <c r="D45" s="491"/>
    </row>
    <row r="46" spans="1:4" ht="12" customHeight="1">
      <c r="A46" s="304" t="s">
        <v>85</v>
      </c>
      <c r="B46" s="9" t="s">
        <v>43</v>
      </c>
      <c r="C46" s="63">
        <v>68416648</v>
      </c>
      <c r="D46" s="487">
        <v>56628825</v>
      </c>
    </row>
    <row r="47" spans="1:4" ht="12" customHeight="1">
      <c r="A47" s="304" t="s">
        <v>86</v>
      </c>
      <c r="B47" s="8" t="s">
        <v>140</v>
      </c>
      <c r="C47" s="65">
        <v>13732649</v>
      </c>
      <c r="D47" s="487">
        <v>11283675</v>
      </c>
    </row>
    <row r="48" spans="1:4" ht="12" customHeight="1">
      <c r="A48" s="304" t="s">
        <v>87</v>
      </c>
      <c r="B48" s="8" t="s">
        <v>113</v>
      </c>
      <c r="C48" s="65">
        <v>19491012</v>
      </c>
      <c r="D48" s="487">
        <v>17719102</v>
      </c>
    </row>
    <row r="49" spans="1:3" ht="12" customHeight="1">
      <c r="A49" s="304" t="s">
        <v>88</v>
      </c>
      <c r="B49" s="8" t="s">
        <v>141</v>
      </c>
      <c r="C49" s="65"/>
    </row>
    <row r="50" spans="1:4" ht="12" customHeight="1" thickBot="1">
      <c r="A50" s="304" t="s">
        <v>114</v>
      </c>
      <c r="B50" s="8" t="s">
        <v>142</v>
      </c>
      <c r="C50" s="65"/>
      <c r="D50" s="487">
        <v>44990</v>
      </c>
    </row>
    <row r="51" spans="1:3" ht="12" customHeight="1" thickBot="1">
      <c r="A51" s="128" t="s">
        <v>13</v>
      </c>
      <c r="B51" s="100" t="s">
        <v>342</v>
      </c>
      <c r="C51" s="193">
        <f>SUM(C52:C54)</f>
        <v>1502000</v>
      </c>
    </row>
    <row r="52" spans="1:4" s="72" customFormat="1" ht="12" customHeight="1">
      <c r="A52" s="304" t="s">
        <v>91</v>
      </c>
      <c r="B52" s="9" t="s">
        <v>160</v>
      </c>
      <c r="C52" s="63">
        <v>1502000</v>
      </c>
      <c r="D52" s="491">
        <v>348835</v>
      </c>
    </row>
    <row r="53" spans="1:3" ht="12" customHeight="1">
      <c r="A53" s="304" t="s">
        <v>92</v>
      </c>
      <c r="B53" s="8" t="s">
        <v>144</v>
      </c>
      <c r="C53" s="65"/>
    </row>
    <row r="54" spans="1:3" ht="12" customHeight="1">
      <c r="A54" s="304" t="s">
        <v>93</v>
      </c>
      <c r="B54" s="8" t="s">
        <v>51</v>
      </c>
      <c r="C54" s="65"/>
    </row>
    <row r="55" spans="1:3" ht="12" customHeight="1" thickBot="1">
      <c r="A55" s="304" t="s">
        <v>94</v>
      </c>
      <c r="B55" s="8" t="s">
        <v>441</v>
      </c>
      <c r="C55" s="65"/>
    </row>
    <row r="56" spans="1:3" ht="15" customHeight="1" thickBot="1">
      <c r="A56" s="128" t="s">
        <v>14</v>
      </c>
      <c r="B56" s="100" t="s">
        <v>7</v>
      </c>
      <c r="C56" s="218"/>
    </row>
    <row r="57" spans="1:4" ht="13.5" thickBot="1">
      <c r="A57" s="128" t="s">
        <v>15</v>
      </c>
      <c r="B57" s="150" t="s">
        <v>446</v>
      </c>
      <c r="C57" s="236">
        <f>+C45+C51+C56</f>
        <v>103142309</v>
      </c>
      <c r="D57" s="487">
        <v>86025427</v>
      </c>
    </row>
    <row r="58" ht="15" customHeight="1" thickBot="1">
      <c r="C58" s="438">
        <f>C41-C57</f>
        <v>0</v>
      </c>
    </row>
    <row r="59" spans="1:3" ht="14.25" customHeight="1" thickBot="1">
      <c r="A59" s="152" t="s">
        <v>436</v>
      </c>
      <c r="B59" s="153"/>
      <c r="C59" s="98">
        <v>20</v>
      </c>
    </row>
    <row r="60" spans="1:3" ht="13.5" thickBot="1">
      <c r="A60" s="152" t="s">
        <v>157</v>
      </c>
      <c r="B60" s="153"/>
      <c r="C60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zoomScale="120" zoomScaleNormal="120" workbookViewId="0" topLeftCell="A1">
      <selection activeCell="C1" sqref="C1"/>
    </sheetView>
  </sheetViews>
  <sheetFormatPr defaultColWidth="9.00390625" defaultRowHeight="12.75"/>
  <cols>
    <col min="1" max="1" width="13.875" style="151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133"/>
      <c r="B1" s="134"/>
      <c r="C1" s="403" t="s">
        <v>683</v>
      </c>
    </row>
    <row r="2" spans="1:3" s="68" customFormat="1" ht="36">
      <c r="A2" s="267" t="s">
        <v>155</v>
      </c>
      <c r="B2" s="401" t="str">
        <f>CONCATENATE(ÁMK!B2)</f>
        <v>Karácsond Általános Művelődési Központ</v>
      </c>
      <c r="C2" s="237" t="s">
        <v>53</v>
      </c>
    </row>
    <row r="3" spans="1:3" s="68" customFormat="1" ht="24.75" thickBot="1">
      <c r="A3" s="302" t="s">
        <v>154</v>
      </c>
      <c r="B3" s="402" t="s">
        <v>343</v>
      </c>
      <c r="C3" s="238" t="s">
        <v>52</v>
      </c>
    </row>
    <row r="4" spans="1:3" s="69" customFormat="1" ht="15.75" customHeight="1" thickBot="1">
      <c r="A4" s="135"/>
      <c r="B4" s="135"/>
      <c r="C4" s="4"/>
    </row>
    <row r="5" spans="1:3" ht="13.5" thickBot="1">
      <c r="A5" s="268" t="s">
        <v>156</v>
      </c>
      <c r="B5" s="136" t="s">
        <v>480</v>
      </c>
      <c r="C5" s="137" t="s">
        <v>48</v>
      </c>
    </row>
    <row r="6" spans="1:3" s="62" customFormat="1" ht="12.75" customHeight="1" thickBot="1">
      <c r="A6" s="125"/>
      <c r="B6" s="126" t="s">
        <v>418</v>
      </c>
      <c r="C6" s="127" t="s">
        <v>419</v>
      </c>
    </row>
    <row r="7" spans="1:3" s="62" customFormat="1" ht="15.75" customHeight="1" thickBot="1">
      <c r="A7" s="138"/>
      <c r="B7" s="139" t="s">
        <v>49</v>
      </c>
      <c r="C7" s="140"/>
    </row>
    <row r="8" spans="1:3" s="70" customFormat="1" ht="12" customHeight="1" thickBot="1">
      <c r="A8" s="125" t="s">
        <v>12</v>
      </c>
      <c r="B8" s="141" t="s">
        <v>437</v>
      </c>
      <c r="C8" s="193">
        <f>SUM(C9:C19)</f>
        <v>508000</v>
      </c>
    </row>
    <row r="9" spans="1:3" s="70" customFormat="1" ht="12" customHeight="1">
      <c r="A9" s="303" t="s">
        <v>85</v>
      </c>
      <c r="B9" s="10" t="s">
        <v>203</v>
      </c>
      <c r="C9" s="229"/>
    </row>
    <row r="10" spans="1:3" s="70" customFormat="1" ht="12" customHeight="1">
      <c r="A10" s="304" t="s">
        <v>86</v>
      </c>
      <c r="B10" s="8" t="s">
        <v>204</v>
      </c>
      <c r="C10" s="191"/>
    </row>
    <row r="11" spans="1:3" s="70" customFormat="1" ht="12" customHeight="1">
      <c r="A11" s="304" t="s">
        <v>87</v>
      </c>
      <c r="B11" s="8" t="s">
        <v>205</v>
      </c>
      <c r="C11" s="191"/>
    </row>
    <row r="12" spans="1:3" s="70" customFormat="1" ht="12" customHeight="1">
      <c r="A12" s="304" t="s">
        <v>88</v>
      </c>
      <c r="B12" s="8" t="s">
        <v>206</v>
      </c>
      <c r="C12" s="191"/>
    </row>
    <row r="13" spans="1:3" s="70" customFormat="1" ht="12" customHeight="1">
      <c r="A13" s="304" t="s">
        <v>114</v>
      </c>
      <c r="B13" s="8" t="s">
        <v>207</v>
      </c>
      <c r="C13" s="191">
        <v>400000</v>
      </c>
    </row>
    <row r="14" spans="1:3" s="70" customFormat="1" ht="12" customHeight="1">
      <c r="A14" s="304" t="s">
        <v>89</v>
      </c>
      <c r="B14" s="8" t="s">
        <v>325</v>
      </c>
      <c r="C14" s="191">
        <v>108000</v>
      </c>
    </row>
    <row r="15" spans="1:3" s="70" customFormat="1" ht="12" customHeight="1">
      <c r="A15" s="304" t="s">
        <v>90</v>
      </c>
      <c r="B15" s="7" t="s">
        <v>326</v>
      </c>
      <c r="C15" s="191"/>
    </row>
    <row r="16" spans="1:3" s="70" customFormat="1" ht="12" customHeight="1">
      <c r="A16" s="304" t="s">
        <v>100</v>
      </c>
      <c r="B16" s="8" t="s">
        <v>210</v>
      </c>
      <c r="C16" s="230"/>
    </row>
    <row r="17" spans="1:3" s="71" customFormat="1" ht="12" customHeight="1">
      <c r="A17" s="304" t="s">
        <v>101</v>
      </c>
      <c r="B17" s="8" t="s">
        <v>211</v>
      </c>
      <c r="C17" s="191"/>
    </row>
    <row r="18" spans="1:3" s="71" customFormat="1" ht="12" customHeight="1">
      <c r="A18" s="304" t="s">
        <v>102</v>
      </c>
      <c r="B18" s="8" t="s">
        <v>361</v>
      </c>
      <c r="C18" s="192"/>
    </row>
    <row r="19" spans="1:3" s="71" customFormat="1" ht="12" customHeight="1" thickBot="1">
      <c r="A19" s="304" t="s">
        <v>103</v>
      </c>
      <c r="B19" s="7" t="s">
        <v>212</v>
      </c>
      <c r="C19" s="192"/>
    </row>
    <row r="20" spans="1:3" s="70" customFormat="1" ht="12" customHeight="1" thickBot="1">
      <c r="A20" s="125" t="s">
        <v>13</v>
      </c>
      <c r="B20" s="141" t="s">
        <v>327</v>
      </c>
      <c r="C20" s="193">
        <f>SUM(C21:C23)</f>
        <v>3156114</v>
      </c>
    </row>
    <row r="21" spans="1:3" s="71" customFormat="1" ht="12" customHeight="1">
      <c r="A21" s="304" t="s">
        <v>91</v>
      </c>
      <c r="B21" s="9" t="s">
        <v>184</v>
      </c>
      <c r="C21" s="191"/>
    </row>
    <row r="22" spans="1:3" s="71" customFormat="1" ht="12" customHeight="1">
      <c r="A22" s="304" t="s">
        <v>92</v>
      </c>
      <c r="B22" s="8" t="s">
        <v>328</v>
      </c>
      <c r="C22" s="191"/>
    </row>
    <row r="23" spans="1:3" s="71" customFormat="1" ht="12" customHeight="1">
      <c r="A23" s="304" t="s">
        <v>93</v>
      </c>
      <c r="B23" s="8" t="s">
        <v>329</v>
      </c>
      <c r="C23" s="191">
        <v>3156114</v>
      </c>
    </row>
    <row r="24" spans="1:3" s="71" customFormat="1" ht="12" customHeight="1" thickBot="1">
      <c r="A24" s="304" t="s">
        <v>94</v>
      </c>
      <c r="B24" s="8" t="s">
        <v>442</v>
      </c>
      <c r="C24" s="191"/>
    </row>
    <row r="25" spans="1:3" s="71" customFormat="1" ht="12" customHeight="1" thickBot="1">
      <c r="A25" s="128" t="s">
        <v>14</v>
      </c>
      <c r="B25" s="100" t="s">
        <v>131</v>
      </c>
      <c r="C25" s="218"/>
    </row>
    <row r="26" spans="1:3" s="71" customFormat="1" ht="12" customHeight="1" thickBot="1">
      <c r="A26" s="128" t="s">
        <v>15</v>
      </c>
      <c r="B26" s="100" t="s">
        <v>330</v>
      </c>
      <c r="C26" s="193">
        <f>+C27+C28</f>
        <v>0</v>
      </c>
    </row>
    <row r="27" spans="1:3" s="71" customFormat="1" ht="12" customHeight="1">
      <c r="A27" s="305" t="s">
        <v>194</v>
      </c>
      <c r="B27" s="306" t="s">
        <v>328</v>
      </c>
      <c r="C27" s="63"/>
    </row>
    <row r="28" spans="1:3" s="71" customFormat="1" ht="12" customHeight="1">
      <c r="A28" s="305" t="s">
        <v>195</v>
      </c>
      <c r="B28" s="307" t="s">
        <v>331</v>
      </c>
      <c r="C28" s="194"/>
    </row>
    <row r="29" spans="1:3" s="71" customFormat="1" ht="12" customHeight="1" thickBot="1">
      <c r="A29" s="304" t="s">
        <v>196</v>
      </c>
      <c r="B29" s="110" t="s">
        <v>443</v>
      </c>
      <c r="C29" s="66"/>
    </row>
    <row r="30" spans="1:3" s="71" customFormat="1" ht="12" customHeight="1" thickBot="1">
      <c r="A30" s="128" t="s">
        <v>16</v>
      </c>
      <c r="B30" s="100" t="s">
        <v>332</v>
      </c>
      <c r="C30" s="193">
        <f>+C31+C32+C33</f>
        <v>0</v>
      </c>
    </row>
    <row r="31" spans="1:3" s="71" customFormat="1" ht="12" customHeight="1">
      <c r="A31" s="305" t="s">
        <v>78</v>
      </c>
      <c r="B31" s="306" t="s">
        <v>217</v>
      </c>
      <c r="C31" s="63"/>
    </row>
    <row r="32" spans="1:3" s="71" customFormat="1" ht="12" customHeight="1">
      <c r="A32" s="305" t="s">
        <v>79</v>
      </c>
      <c r="B32" s="307" t="s">
        <v>218</v>
      </c>
      <c r="C32" s="194"/>
    </row>
    <row r="33" spans="1:3" s="71" customFormat="1" ht="12" customHeight="1" thickBot="1">
      <c r="A33" s="304" t="s">
        <v>80</v>
      </c>
      <c r="B33" s="110" t="s">
        <v>219</v>
      </c>
      <c r="C33" s="66"/>
    </row>
    <row r="34" spans="1:3" s="70" customFormat="1" ht="12" customHeight="1" thickBot="1">
      <c r="A34" s="128" t="s">
        <v>17</v>
      </c>
      <c r="B34" s="100" t="s">
        <v>302</v>
      </c>
      <c r="C34" s="218"/>
    </row>
    <row r="35" spans="1:3" s="70" customFormat="1" ht="12" customHeight="1" thickBot="1">
      <c r="A35" s="128" t="s">
        <v>18</v>
      </c>
      <c r="B35" s="100" t="s">
        <v>333</v>
      </c>
      <c r="C35" s="231"/>
    </row>
    <row r="36" spans="1:3" s="70" customFormat="1" ht="12" customHeight="1" thickBot="1">
      <c r="A36" s="125" t="s">
        <v>19</v>
      </c>
      <c r="B36" s="100" t="s">
        <v>444</v>
      </c>
      <c r="C36" s="232">
        <f>+C8+C20+C25+C26+C30+C34+C35</f>
        <v>3664114</v>
      </c>
    </row>
    <row r="37" spans="1:3" s="70" customFormat="1" ht="12" customHeight="1" thickBot="1">
      <c r="A37" s="142" t="s">
        <v>20</v>
      </c>
      <c r="B37" s="100" t="s">
        <v>335</v>
      </c>
      <c r="C37" s="232">
        <f>+C38+C39+C40</f>
        <v>99478195</v>
      </c>
    </row>
    <row r="38" spans="1:3" s="70" customFormat="1" ht="12" customHeight="1">
      <c r="A38" s="305" t="s">
        <v>336</v>
      </c>
      <c r="B38" s="306" t="s">
        <v>166</v>
      </c>
      <c r="C38" s="63">
        <v>395174</v>
      </c>
    </row>
    <row r="39" spans="1:3" s="70" customFormat="1" ht="12" customHeight="1">
      <c r="A39" s="305" t="s">
        <v>337</v>
      </c>
      <c r="B39" s="307" t="s">
        <v>2</v>
      </c>
      <c r="C39" s="194"/>
    </row>
    <row r="40" spans="1:3" s="71" customFormat="1" ht="12" customHeight="1" thickBot="1">
      <c r="A40" s="304" t="s">
        <v>338</v>
      </c>
      <c r="B40" s="110" t="s">
        <v>339</v>
      </c>
      <c r="C40" s="66">
        <v>99083021</v>
      </c>
    </row>
    <row r="41" spans="1:3" s="71" customFormat="1" ht="15" customHeight="1" thickBot="1">
      <c r="A41" s="142" t="s">
        <v>21</v>
      </c>
      <c r="B41" s="143" t="s">
        <v>340</v>
      </c>
      <c r="C41" s="235">
        <f>+C36+C37</f>
        <v>103142309</v>
      </c>
    </row>
    <row r="42" spans="1:3" s="71" customFormat="1" ht="15" customHeight="1">
      <c r="A42" s="144"/>
      <c r="B42" s="145"/>
      <c r="C42" s="233"/>
    </row>
    <row r="43" spans="1:3" ht="13.5" thickBot="1">
      <c r="A43" s="146"/>
      <c r="B43" s="147"/>
      <c r="C43" s="234"/>
    </row>
    <row r="44" spans="1:3" s="62" customFormat="1" ht="16.5" customHeight="1" thickBot="1">
      <c r="A44" s="148"/>
      <c r="B44" s="149" t="s">
        <v>50</v>
      </c>
      <c r="C44" s="235"/>
    </row>
    <row r="45" spans="1:3" s="72" customFormat="1" ht="12" customHeight="1" thickBot="1">
      <c r="A45" s="128" t="s">
        <v>12</v>
      </c>
      <c r="B45" s="100" t="s">
        <v>341</v>
      </c>
      <c r="C45" s="193">
        <f>SUM(C46:C50)</f>
        <v>101640309</v>
      </c>
    </row>
    <row r="46" spans="1:3" ht="12" customHeight="1">
      <c r="A46" s="304" t="s">
        <v>85</v>
      </c>
      <c r="B46" s="9" t="s">
        <v>43</v>
      </c>
      <c r="C46" s="63">
        <v>68416648</v>
      </c>
    </row>
    <row r="47" spans="1:3" ht="12" customHeight="1">
      <c r="A47" s="304" t="s">
        <v>86</v>
      </c>
      <c r="B47" s="8" t="s">
        <v>140</v>
      </c>
      <c r="C47" s="65">
        <v>13732649</v>
      </c>
    </row>
    <row r="48" spans="1:3" ht="12" customHeight="1">
      <c r="A48" s="304" t="s">
        <v>87</v>
      </c>
      <c r="B48" s="8" t="s">
        <v>113</v>
      </c>
      <c r="C48" s="65">
        <v>19491012</v>
      </c>
    </row>
    <row r="49" spans="1:3" ht="12" customHeight="1">
      <c r="A49" s="304" t="s">
        <v>88</v>
      </c>
      <c r="B49" s="8" t="s">
        <v>141</v>
      </c>
      <c r="C49" s="65"/>
    </row>
    <row r="50" spans="1:3" ht="12" customHeight="1" thickBot="1">
      <c r="A50" s="304" t="s">
        <v>114</v>
      </c>
      <c r="B50" s="8" t="s">
        <v>142</v>
      </c>
      <c r="C50" s="65"/>
    </row>
    <row r="51" spans="1:3" ht="12" customHeight="1" thickBot="1">
      <c r="A51" s="128" t="s">
        <v>13</v>
      </c>
      <c r="B51" s="100" t="s">
        <v>342</v>
      </c>
      <c r="C51" s="193">
        <f>SUM(C52:C54)</f>
        <v>1502000</v>
      </c>
    </row>
    <row r="52" spans="1:3" s="72" customFormat="1" ht="12" customHeight="1">
      <c r="A52" s="304" t="s">
        <v>91</v>
      </c>
      <c r="B52" s="9" t="s">
        <v>160</v>
      </c>
      <c r="C52" s="63">
        <v>1502000</v>
      </c>
    </row>
    <row r="53" spans="1:3" ht="12" customHeight="1">
      <c r="A53" s="304" t="s">
        <v>92</v>
      </c>
      <c r="B53" s="8" t="s">
        <v>144</v>
      </c>
      <c r="C53" s="65"/>
    </row>
    <row r="54" spans="1:3" ht="12" customHeight="1">
      <c r="A54" s="304" t="s">
        <v>93</v>
      </c>
      <c r="B54" s="8" t="s">
        <v>51</v>
      </c>
      <c r="C54" s="65"/>
    </row>
    <row r="55" spans="1:3" ht="12" customHeight="1" thickBot="1">
      <c r="A55" s="304" t="s">
        <v>94</v>
      </c>
      <c r="B55" s="8" t="s">
        <v>441</v>
      </c>
      <c r="C55" s="65"/>
    </row>
    <row r="56" spans="1:3" ht="15" customHeight="1" thickBot="1">
      <c r="A56" s="128" t="s">
        <v>14</v>
      </c>
      <c r="B56" s="100" t="s">
        <v>7</v>
      </c>
      <c r="C56" s="218"/>
    </row>
    <row r="57" spans="1:3" ht="13.5" thickBot="1">
      <c r="A57" s="128" t="s">
        <v>15</v>
      </c>
      <c r="B57" s="150" t="s">
        <v>446</v>
      </c>
      <c r="C57" s="236">
        <f>+C45+C51+C56</f>
        <v>103142309</v>
      </c>
    </row>
    <row r="58" ht="15" customHeight="1" thickBot="1">
      <c r="C58" s="438">
        <f>C41-C57</f>
        <v>0</v>
      </c>
    </row>
    <row r="59" spans="1:3" ht="14.25" customHeight="1" thickBot="1">
      <c r="A59" s="152" t="s">
        <v>436</v>
      </c>
      <c r="B59" s="153"/>
      <c r="C59" s="98">
        <v>20</v>
      </c>
    </row>
    <row r="60" spans="1:3" ht="13.5" thickBot="1">
      <c r="A60" s="152" t="s">
        <v>157</v>
      </c>
      <c r="B60" s="153"/>
      <c r="C60" s="9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9"/>
  <sheetViews>
    <sheetView zoomScale="120" zoomScaleNormal="120" zoomScaleSheetLayoutView="100" workbookViewId="0" topLeftCell="A1">
      <selection activeCell="E1" sqref="E1"/>
    </sheetView>
  </sheetViews>
  <sheetFormatPr defaultColWidth="9.00390625" defaultRowHeight="12.75"/>
  <cols>
    <col min="1" max="1" width="9.00390625" style="36" customWidth="1"/>
    <col min="2" max="2" width="75.875" style="36" customWidth="1"/>
    <col min="3" max="3" width="15.50390625" style="247" customWidth="1"/>
    <col min="4" max="5" width="15.50390625" style="36" customWidth="1"/>
    <col min="6" max="6" width="9.00390625" style="36" customWidth="1"/>
    <col min="7" max="16384" width="9.375" style="36" customWidth="1"/>
  </cols>
  <sheetData>
    <row r="1" spans="1:5" ht="14.25" customHeight="1">
      <c r="A1" s="439"/>
      <c r="B1" s="439"/>
      <c r="C1" s="443"/>
      <c r="D1" s="439"/>
      <c r="E1" s="467" t="s">
        <v>686</v>
      </c>
    </row>
    <row r="2" spans="1:5" ht="15.75">
      <c r="A2" s="527" t="str">
        <f>CONCATENATE(ALAPADATOK!A3)</f>
        <v>Karácsond Községi Önkormányzat</v>
      </c>
      <c r="B2" s="527"/>
      <c r="C2" s="528"/>
      <c r="D2" s="527"/>
      <c r="E2" s="527"/>
    </row>
    <row r="3" spans="1:5" ht="15.75">
      <c r="A3" s="527" t="s">
        <v>521</v>
      </c>
      <c r="B3" s="527"/>
      <c r="C3" s="528"/>
      <c r="D3" s="527"/>
      <c r="E3" s="527"/>
    </row>
    <row r="4" spans="1:5" ht="15.75" customHeight="1">
      <c r="A4" s="512" t="s">
        <v>9</v>
      </c>
      <c r="B4" s="512"/>
      <c r="C4" s="512"/>
      <c r="D4" s="512"/>
      <c r="E4" s="512"/>
    </row>
    <row r="5" spans="1:5" ht="15.75" customHeight="1" thickBot="1">
      <c r="A5" s="513" t="s">
        <v>118</v>
      </c>
      <c r="B5" s="513"/>
      <c r="C5" s="443"/>
      <c r="D5" s="468"/>
      <c r="E5" s="472"/>
    </row>
    <row r="6" spans="1:5" ht="30.75" customHeight="1" thickBot="1">
      <c r="A6" s="444" t="s">
        <v>61</v>
      </c>
      <c r="B6" s="445" t="s">
        <v>11</v>
      </c>
      <c r="C6" s="445" t="str">
        <f>+CONCATENATE(LEFT(KV_ÖSSZEFÜGGÉSEK!A5,4)-2,". évi tény")</f>
        <v>2017. évi tény</v>
      </c>
      <c r="D6" s="473" t="str">
        <f>+CONCATENATE(LEFT(KV_ÖSSZEFÜGGÉSEK!A5,4)-1,". évi várható")</f>
        <v>2018. évi várható</v>
      </c>
      <c r="E6" s="474" t="str">
        <f>+ÖSSZÖNK!C8</f>
        <v>2019. évi előirányzat</v>
      </c>
    </row>
    <row r="7" spans="1:5" s="37" customFormat="1" ht="12" customHeight="1" thickBot="1">
      <c r="A7" s="32" t="s">
        <v>418</v>
      </c>
      <c r="B7" s="33" t="s">
        <v>419</v>
      </c>
      <c r="C7" s="33" t="s">
        <v>420</v>
      </c>
      <c r="D7" s="33" t="s">
        <v>422</v>
      </c>
      <c r="E7" s="301" t="s">
        <v>421</v>
      </c>
    </row>
    <row r="8" spans="1:5" s="1" customFormat="1" ht="12" customHeight="1" thickBot="1">
      <c r="A8" s="20" t="s">
        <v>12</v>
      </c>
      <c r="B8" s="21" t="s">
        <v>178</v>
      </c>
      <c r="C8" s="257">
        <f>+C9+C10+C11+C12+C13+C14</f>
        <v>156872964</v>
      </c>
      <c r="D8" s="257">
        <f>+D9+D10+D11+D12+D13+D14</f>
        <v>170173235</v>
      </c>
      <c r="E8" s="155">
        <f>+E9+E10+E11+E12+E13+E14</f>
        <v>144049665</v>
      </c>
    </row>
    <row r="9" spans="1:5" s="1" customFormat="1" ht="12" customHeight="1">
      <c r="A9" s="15" t="s">
        <v>85</v>
      </c>
      <c r="B9" s="273" t="s">
        <v>179</v>
      </c>
      <c r="C9" s="259">
        <v>55039646</v>
      </c>
      <c r="D9" s="259">
        <v>67636436</v>
      </c>
      <c r="E9" s="157">
        <v>59867636</v>
      </c>
    </row>
    <row r="10" spans="1:5" s="1" customFormat="1" ht="12" customHeight="1">
      <c r="A10" s="14" t="s">
        <v>86</v>
      </c>
      <c r="B10" s="274" t="s">
        <v>180</v>
      </c>
      <c r="C10" s="258">
        <v>55131740</v>
      </c>
      <c r="D10" s="258">
        <v>52000200</v>
      </c>
      <c r="E10" s="156">
        <v>52961800</v>
      </c>
    </row>
    <row r="11" spans="1:5" s="1" customFormat="1" ht="12" customHeight="1">
      <c r="A11" s="14" t="s">
        <v>87</v>
      </c>
      <c r="B11" s="274" t="s">
        <v>181</v>
      </c>
      <c r="C11" s="258">
        <v>33706152</v>
      </c>
      <c r="D11" s="258">
        <v>34173954</v>
      </c>
      <c r="E11" s="156">
        <v>27582969</v>
      </c>
    </row>
    <row r="12" spans="1:5" s="1" customFormat="1" ht="12" customHeight="1">
      <c r="A12" s="14" t="s">
        <v>88</v>
      </c>
      <c r="B12" s="274" t="s">
        <v>182</v>
      </c>
      <c r="C12" s="258">
        <v>3473580</v>
      </c>
      <c r="D12" s="258">
        <v>3701390</v>
      </c>
      <c r="E12" s="156">
        <v>3637260</v>
      </c>
    </row>
    <row r="13" spans="1:5" s="1" customFormat="1" ht="12" customHeight="1">
      <c r="A13" s="14" t="s">
        <v>114</v>
      </c>
      <c r="B13" s="169" t="s">
        <v>357</v>
      </c>
      <c r="C13" s="258">
        <v>9342326</v>
      </c>
      <c r="D13" s="258">
        <v>12661255</v>
      </c>
      <c r="E13" s="156"/>
    </row>
    <row r="14" spans="1:5" s="1" customFormat="1" ht="12" customHeight="1" thickBot="1">
      <c r="A14" s="16" t="s">
        <v>89</v>
      </c>
      <c r="B14" s="170" t="s">
        <v>358</v>
      </c>
      <c r="C14" s="258">
        <v>179520</v>
      </c>
      <c r="D14" s="258"/>
      <c r="E14" s="156"/>
    </row>
    <row r="15" spans="1:5" s="1" customFormat="1" ht="12" customHeight="1" thickBot="1">
      <c r="A15" s="20" t="s">
        <v>13</v>
      </c>
      <c r="B15" s="168" t="s">
        <v>183</v>
      </c>
      <c r="C15" s="257">
        <f>+C16+C17+C18+C19+C20</f>
        <v>40120878</v>
      </c>
      <c r="D15" s="257">
        <f>+D16+D17+D18+D19+D20</f>
        <v>28743650</v>
      </c>
      <c r="E15" s="155">
        <f>+E16+E17+E18+E19+E20</f>
        <v>27156114</v>
      </c>
    </row>
    <row r="16" spans="1:5" s="1" customFormat="1" ht="12" customHeight="1">
      <c r="A16" s="15" t="s">
        <v>91</v>
      </c>
      <c r="B16" s="273" t="s">
        <v>184</v>
      </c>
      <c r="C16" s="259"/>
      <c r="D16" s="259"/>
      <c r="E16" s="157"/>
    </row>
    <row r="17" spans="1:5" s="1" customFormat="1" ht="12" customHeight="1">
      <c r="A17" s="14" t="s">
        <v>92</v>
      </c>
      <c r="B17" s="274" t="s">
        <v>185</v>
      </c>
      <c r="C17" s="258"/>
      <c r="D17" s="258"/>
      <c r="E17" s="156"/>
    </row>
    <row r="18" spans="1:5" s="1" customFormat="1" ht="12" customHeight="1">
      <c r="A18" s="14" t="s">
        <v>93</v>
      </c>
      <c r="B18" s="274" t="s">
        <v>347</v>
      </c>
      <c r="C18" s="258"/>
      <c r="D18" s="258"/>
      <c r="E18" s="156"/>
    </row>
    <row r="19" spans="1:5" s="1" customFormat="1" ht="12" customHeight="1">
      <c r="A19" s="14" t="s">
        <v>94</v>
      </c>
      <c r="B19" s="274" t="s">
        <v>348</v>
      </c>
      <c r="C19" s="258"/>
      <c r="D19" s="258"/>
      <c r="E19" s="156"/>
    </row>
    <row r="20" spans="1:5" s="1" customFormat="1" ht="12" customHeight="1">
      <c r="A20" s="14" t="s">
        <v>95</v>
      </c>
      <c r="B20" s="274" t="s">
        <v>186</v>
      </c>
      <c r="C20" s="258">
        <v>40120878</v>
      </c>
      <c r="D20" s="258">
        <v>28743650</v>
      </c>
      <c r="E20" s="156">
        <v>27156114</v>
      </c>
    </row>
    <row r="21" spans="1:5" s="1" customFormat="1" ht="12" customHeight="1" thickBot="1">
      <c r="A21" s="16" t="s">
        <v>104</v>
      </c>
      <c r="B21" s="170" t="s">
        <v>187</v>
      </c>
      <c r="C21" s="260"/>
      <c r="D21" s="260"/>
      <c r="E21" s="158"/>
    </row>
    <row r="22" spans="1:5" s="1" customFormat="1" ht="12" customHeight="1" thickBot="1">
      <c r="A22" s="20" t="s">
        <v>14</v>
      </c>
      <c r="B22" s="21" t="s">
        <v>188</v>
      </c>
      <c r="C22" s="257">
        <f>+C23+C24+C25+C26+C27</f>
        <v>199407219</v>
      </c>
      <c r="D22" s="257">
        <f>+D23+D24+D25+D26+D27</f>
        <v>144518924</v>
      </c>
      <c r="E22" s="155">
        <f>+E23+E24+E25+E26+E27</f>
        <v>148219000</v>
      </c>
    </row>
    <row r="23" spans="1:5" s="1" customFormat="1" ht="12" customHeight="1">
      <c r="A23" s="15" t="s">
        <v>74</v>
      </c>
      <c r="B23" s="273" t="s">
        <v>189</v>
      </c>
      <c r="C23" s="259">
        <v>20394000</v>
      </c>
      <c r="D23" s="259">
        <v>15322000</v>
      </c>
      <c r="E23" s="157">
        <v>141219000</v>
      </c>
    </row>
    <row r="24" spans="1:5" s="1" customFormat="1" ht="12" customHeight="1">
      <c r="A24" s="14" t="s">
        <v>75</v>
      </c>
      <c r="B24" s="274" t="s">
        <v>190</v>
      </c>
      <c r="C24" s="258"/>
      <c r="D24" s="258"/>
      <c r="E24" s="156"/>
    </row>
    <row r="25" spans="1:5" s="1" customFormat="1" ht="12" customHeight="1">
      <c r="A25" s="14" t="s">
        <v>76</v>
      </c>
      <c r="B25" s="274" t="s">
        <v>349</v>
      </c>
      <c r="C25" s="258"/>
      <c r="D25" s="258"/>
      <c r="E25" s="156"/>
    </row>
    <row r="26" spans="1:5" s="1" customFormat="1" ht="12" customHeight="1">
      <c r="A26" s="14" t="s">
        <v>77</v>
      </c>
      <c r="B26" s="274" t="s">
        <v>350</v>
      </c>
      <c r="C26" s="258"/>
      <c r="D26" s="258"/>
      <c r="E26" s="156"/>
    </row>
    <row r="27" spans="1:5" s="1" customFormat="1" ht="12" customHeight="1">
      <c r="A27" s="14" t="s">
        <v>128</v>
      </c>
      <c r="B27" s="274" t="s">
        <v>191</v>
      </c>
      <c r="C27" s="258">
        <v>179013219</v>
      </c>
      <c r="D27" s="258">
        <v>129196924</v>
      </c>
      <c r="E27" s="156">
        <v>7000000</v>
      </c>
    </row>
    <row r="28" spans="1:5" s="1" customFormat="1" ht="12" customHeight="1" thickBot="1">
      <c r="A28" s="16" t="s">
        <v>129</v>
      </c>
      <c r="B28" s="275" t="s">
        <v>192</v>
      </c>
      <c r="C28" s="260">
        <v>174013219</v>
      </c>
      <c r="D28" s="260"/>
      <c r="E28" s="158"/>
    </row>
    <row r="29" spans="1:5" s="1" customFormat="1" ht="12" customHeight="1" thickBot="1">
      <c r="A29" s="20" t="s">
        <v>130</v>
      </c>
      <c r="B29" s="21" t="s">
        <v>193</v>
      </c>
      <c r="C29" s="264">
        <f>SUM(C30:C36)</f>
        <v>78253734</v>
      </c>
      <c r="D29" s="264">
        <f>SUM(D30:D36)</f>
        <v>89871153</v>
      </c>
      <c r="E29" s="300">
        <f>SUM(E30:E36)</f>
        <v>75580000</v>
      </c>
    </row>
    <row r="30" spans="1:5" s="1" customFormat="1" ht="12" customHeight="1">
      <c r="A30" s="15" t="s">
        <v>194</v>
      </c>
      <c r="B30" s="273" t="s">
        <v>472</v>
      </c>
      <c r="C30" s="259">
        <v>7099572</v>
      </c>
      <c r="D30" s="259">
        <v>8244657</v>
      </c>
      <c r="E30" s="174">
        <v>8000000</v>
      </c>
    </row>
    <row r="31" spans="1:5" s="1" customFormat="1" ht="12" customHeight="1">
      <c r="A31" s="14" t="s">
        <v>195</v>
      </c>
      <c r="B31" s="274" t="s">
        <v>473</v>
      </c>
      <c r="C31" s="258"/>
      <c r="D31" s="258">
        <v>263400</v>
      </c>
      <c r="E31" s="175">
        <v>400000</v>
      </c>
    </row>
    <row r="32" spans="1:5" s="1" customFormat="1" ht="12" customHeight="1">
      <c r="A32" s="14" t="s">
        <v>196</v>
      </c>
      <c r="B32" s="274" t="s">
        <v>474</v>
      </c>
      <c r="C32" s="258">
        <v>65412758</v>
      </c>
      <c r="D32" s="258">
        <v>72936226</v>
      </c>
      <c r="E32" s="175">
        <v>60000000</v>
      </c>
    </row>
    <row r="33" spans="1:5" s="1" customFormat="1" ht="12" customHeight="1">
      <c r="A33" s="14" t="s">
        <v>197</v>
      </c>
      <c r="B33" s="274" t="s">
        <v>475</v>
      </c>
      <c r="C33" s="258"/>
      <c r="D33" s="258"/>
      <c r="E33" s="175">
        <v>380000</v>
      </c>
    </row>
    <row r="34" spans="1:5" s="1" customFormat="1" ht="12" customHeight="1">
      <c r="A34" s="14" t="s">
        <v>469</v>
      </c>
      <c r="B34" s="274" t="s">
        <v>198</v>
      </c>
      <c r="C34" s="258">
        <v>5320737</v>
      </c>
      <c r="D34" s="258">
        <v>6867652</v>
      </c>
      <c r="E34" s="175">
        <v>6000000</v>
      </c>
    </row>
    <row r="35" spans="1:5" s="1" customFormat="1" ht="12" customHeight="1">
      <c r="A35" s="14" t="s">
        <v>470</v>
      </c>
      <c r="B35" s="274" t="s">
        <v>199</v>
      </c>
      <c r="C35" s="258"/>
      <c r="D35" s="258"/>
      <c r="E35" s="175"/>
    </row>
    <row r="36" spans="1:5" s="1" customFormat="1" ht="12" customHeight="1" thickBot="1">
      <c r="A36" s="16" t="s">
        <v>471</v>
      </c>
      <c r="B36" s="275" t="s">
        <v>200</v>
      </c>
      <c r="C36" s="260">
        <v>420667</v>
      </c>
      <c r="D36" s="260">
        <v>1559218</v>
      </c>
      <c r="E36" s="181">
        <v>800000</v>
      </c>
    </row>
    <row r="37" spans="1:5" s="1" customFormat="1" ht="12" customHeight="1" thickBot="1">
      <c r="A37" s="20" t="s">
        <v>16</v>
      </c>
      <c r="B37" s="21" t="s">
        <v>359</v>
      </c>
      <c r="C37" s="257">
        <f>SUM(C38:C48)</f>
        <v>13450371</v>
      </c>
      <c r="D37" s="257">
        <f>SUM(D38:D48)</f>
        <v>12492528</v>
      </c>
      <c r="E37" s="155">
        <f>SUM(E38:E48)</f>
        <v>7858000</v>
      </c>
    </row>
    <row r="38" spans="1:5" s="1" customFormat="1" ht="12" customHeight="1">
      <c r="A38" s="15" t="s">
        <v>78</v>
      </c>
      <c r="B38" s="273" t="s">
        <v>203</v>
      </c>
      <c r="C38" s="259">
        <v>1275510</v>
      </c>
      <c r="D38" s="259"/>
      <c r="E38" s="157"/>
    </row>
    <row r="39" spans="1:5" s="1" customFormat="1" ht="12" customHeight="1">
      <c r="A39" s="14" t="s">
        <v>79</v>
      </c>
      <c r="B39" s="274" t="s">
        <v>204</v>
      </c>
      <c r="C39" s="258">
        <v>52947</v>
      </c>
      <c r="D39" s="258">
        <v>103900</v>
      </c>
      <c r="E39" s="156"/>
    </row>
    <row r="40" spans="1:5" s="1" customFormat="1" ht="12" customHeight="1">
      <c r="A40" s="14" t="s">
        <v>80</v>
      </c>
      <c r="B40" s="274" t="s">
        <v>205</v>
      </c>
      <c r="C40" s="258">
        <v>1451385</v>
      </c>
      <c r="D40" s="258"/>
      <c r="E40" s="156"/>
    </row>
    <row r="41" spans="1:5" s="1" customFormat="1" ht="12" customHeight="1">
      <c r="A41" s="14" t="s">
        <v>132</v>
      </c>
      <c r="B41" s="274" t="s">
        <v>206</v>
      </c>
      <c r="C41" s="258">
        <v>4857783</v>
      </c>
      <c r="D41" s="258">
        <v>6694903</v>
      </c>
      <c r="E41" s="156">
        <v>4000000</v>
      </c>
    </row>
    <row r="42" spans="1:5" s="1" customFormat="1" ht="12" customHeight="1">
      <c r="A42" s="14" t="s">
        <v>133</v>
      </c>
      <c r="B42" s="274" t="s">
        <v>207</v>
      </c>
      <c r="C42" s="258">
        <v>550299</v>
      </c>
      <c r="D42" s="258"/>
      <c r="E42" s="156">
        <v>400000</v>
      </c>
    </row>
    <row r="43" spans="1:5" s="1" customFormat="1" ht="12" customHeight="1">
      <c r="A43" s="14" t="s">
        <v>134</v>
      </c>
      <c r="B43" s="274" t="s">
        <v>208</v>
      </c>
      <c r="C43" s="258">
        <v>161000</v>
      </c>
      <c r="D43" s="258">
        <v>366144</v>
      </c>
      <c r="E43" s="156">
        <v>258000</v>
      </c>
    </row>
    <row r="44" spans="1:5" s="1" customFormat="1" ht="12" customHeight="1">
      <c r="A44" s="14" t="s">
        <v>135</v>
      </c>
      <c r="B44" s="274" t="s">
        <v>209</v>
      </c>
      <c r="C44" s="258"/>
      <c r="D44" s="258"/>
      <c r="E44" s="156"/>
    </row>
    <row r="45" spans="1:5" s="1" customFormat="1" ht="12" customHeight="1">
      <c r="A45" s="14" t="s">
        <v>136</v>
      </c>
      <c r="B45" s="274" t="s">
        <v>476</v>
      </c>
      <c r="C45" s="258">
        <v>1033758</v>
      </c>
      <c r="D45" s="258"/>
      <c r="E45" s="156"/>
    </row>
    <row r="46" spans="1:5" s="1" customFormat="1" ht="12" customHeight="1">
      <c r="A46" s="14" t="s">
        <v>201</v>
      </c>
      <c r="B46" s="274" t="s">
        <v>211</v>
      </c>
      <c r="C46" s="261"/>
      <c r="D46" s="261"/>
      <c r="E46" s="159"/>
    </row>
    <row r="47" spans="1:5" s="1" customFormat="1" ht="12" customHeight="1">
      <c r="A47" s="16" t="s">
        <v>202</v>
      </c>
      <c r="B47" s="275" t="s">
        <v>361</v>
      </c>
      <c r="C47" s="262">
        <v>527715</v>
      </c>
      <c r="D47" s="262">
        <v>568234</v>
      </c>
      <c r="E47" s="160"/>
    </row>
    <row r="48" spans="1:5" s="1" customFormat="1" ht="12" customHeight="1" thickBot="1">
      <c r="A48" s="16" t="s">
        <v>360</v>
      </c>
      <c r="B48" s="170" t="s">
        <v>212</v>
      </c>
      <c r="C48" s="262">
        <v>3539974</v>
      </c>
      <c r="D48" s="262">
        <v>4759347</v>
      </c>
      <c r="E48" s="160">
        <v>3200000</v>
      </c>
    </row>
    <row r="49" spans="1:5" s="1" customFormat="1" ht="12" customHeight="1" thickBot="1">
      <c r="A49" s="20" t="s">
        <v>17</v>
      </c>
      <c r="B49" s="21" t="s">
        <v>213</v>
      </c>
      <c r="C49" s="257">
        <f>SUM(C50:C54)</f>
        <v>7920000</v>
      </c>
      <c r="D49" s="257">
        <f>SUM(D50:D54)</f>
        <v>0</v>
      </c>
      <c r="E49" s="155">
        <f>SUM(E50:E54)</f>
        <v>0</v>
      </c>
    </row>
    <row r="50" spans="1:5" s="1" customFormat="1" ht="12" customHeight="1">
      <c r="A50" s="15" t="s">
        <v>81</v>
      </c>
      <c r="B50" s="273" t="s">
        <v>217</v>
      </c>
      <c r="C50" s="310"/>
      <c r="D50" s="310"/>
      <c r="E50" s="166"/>
    </row>
    <row r="51" spans="1:5" s="1" customFormat="1" ht="12" customHeight="1">
      <c r="A51" s="14" t="s">
        <v>82</v>
      </c>
      <c r="B51" s="274" t="s">
        <v>218</v>
      </c>
      <c r="C51" s="261">
        <v>7500000</v>
      </c>
      <c r="D51" s="261"/>
      <c r="E51" s="159"/>
    </row>
    <row r="52" spans="1:5" s="1" customFormat="1" ht="12" customHeight="1">
      <c r="A52" s="14" t="s">
        <v>214</v>
      </c>
      <c r="B52" s="274" t="s">
        <v>219</v>
      </c>
      <c r="C52" s="261">
        <v>420000</v>
      </c>
      <c r="D52" s="261"/>
      <c r="E52" s="159"/>
    </row>
    <row r="53" spans="1:5" s="1" customFormat="1" ht="12" customHeight="1">
      <c r="A53" s="14" t="s">
        <v>215</v>
      </c>
      <c r="B53" s="274" t="s">
        <v>220</v>
      </c>
      <c r="C53" s="261"/>
      <c r="D53" s="261"/>
      <c r="E53" s="159"/>
    </row>
    <row r="54" spans="1:5" s="1" customFormat="1" ht="12" customHeight="1" thickBot="1">
      <c r="A54" s="16" t="s">
        <v>216</v>
      </c>
      <c r="B54" s="170" t="s">
        <v>221</v>
      </c>
      <c r="C54" s="262"/>
      <c r="D54" s="262"/>
      <c r="E54" s="160"/>
    </row>
    <row r="55" spans="1:5" s="1" customFormat="1" ht="12" customHeight="1" thickBot="1">
      <c r="A55" s="20" t="s">
        <v>137</v>
      </c>
      <c r="B55" s="21" t="s">
        <v>222</v>
      </c>
      <c r="C55" s="257">
        <f>SUM(C56:C58)</f>
        <v>0</v>
      </c>
      <c r="D55" s="257">
        <f>SUM(D56:D58)</f>
        <v>0</v>
      </c>
      <c r="E55" s="155">
        <f>SUM(E56:E58)</f>
        <v>0</v>
      </c>
    </row>
    <row r="56" spans="1:5" s="1" customFormat="1" ht="12" customHeight="1">
      <c r="A56" s="15" t="s">
        <v>83</v>
      </c>
      <c r="B56" s="273" t="s">
        <v>223</v>
      </c>
      <c r="C56" s="259"/>
      <c r="D56" s="259"/>
      <c r="E56" s="157"/>
    </row>
    <row r="57" spans="1:5" s="1" customFormat="1" ht="12" customHeight="1">
      <c r="A57" s="14" t="s">
        <v>84</v>
      </c>
      <c r="B57" s="274" t="s">
        <v>351</v>
      </c>
      <c r="C57" s="258"/>
      <c r="D57" s="258"/>
      <c r="E57" s="156"/>
    </row>
    <row r="58" spans="1:5" s="1" customFormat="1" ht="12" customHeight="1">
      <c r="A58" s="14" t="s">
        <v>226</v>
      </c>
      <c r="B58" s="274" t="s">
        <v>224</v>
      </c>
      <c r="C58" s="258"/>
      <c r="D58" s="258"/>
      <c r="E58" s="156"/>
    </row>
    <row r="59" spans="1:5" s="1" customFormat="1" ht="12" customHeight="1" thickBot="1">
      <c r="A59" s="16" t="s">
        <v>227</v>
      </c>
      <c r="B59" s="170" t="s">
        <v>225</v>
      </c>
      <c r="C59" s="260"/>
      <c r="D59" s="260"/>
      <c r="E59" s="158"/>
    </row>
    <row r="60" spans="1:5" s="1" customFormat="1" ht="12" customHeight="1" thickBot="1">
      <c r="A60" s="20" t="s">
        <v>19</v>
      </c>
      <c r="B60" s="168" t="s">
        <v>228</v>
      </c>
      <c r="C60" s="257">
        <f>SUM(C61:C63)</f>
        <v>0</v>
      </c>
      <c r="D60" s="257">
        <f>SUM(D61:D63)</f>
        <v>7937000</v>
      </c>
      <c r="E60" s="155">
        <f>SUM(E61:E63)</f>
        <v>2358395</v>
      </c>
    </row>
    <row r="61" spans="1:5" s="1" customFormat="1" ht="12" customHeight="1">
      <c r="A61" s="15" t="s">
        <v>138</v>
      </c>
      <c r="B61" s="273" t="s">
        <v>230</v>
      </c>
      <c r="C61" s="261"/>
      <c r="D61" s="261">
        <v>5964000</v>
      </c>
      <c r="E61" s="159"/>
    </row>
    <row r="62" spans="1:5" s="1" customFormat="1" ht="12" customHeight="1">
      <c r="A62" s="14" t="s">
        <v>139</v>
      </c>
      <c r="B62" s="274" t="s">
        <v>352</v>
      </c>
      <c r="C62" s="261"/>
      <c r="D62" s="261">
        <v>1973000</v>
      </c>
      <c r="E62" s="159">
        <v>2358395</v>
      </c>
    </row>
    <row r="63" spans="1:5" s="1" customFormat="1" ht="12" customHeight="1">
      <c r="A63" s="14" t="s">
        <v>161</v>
      </c>
      <c r="B63" s="274" t="s">
        <v>231</v>
      </c>
      <c r="C63" s="261"/>
      <c r="D63" s="261"/>
      <c r="E63" s="159"/>
    </row>
    <row r="64" spans="1:5" s="1" customFormat="1" ht="12" customHeight="1" thickBot="1">
      <c r="A64" s="16" t="s">
        <v>229</v>
      </c>
      <c r="B64" s="170" t="s">
        <v>232</v>
      </c>
      <c r="C64" s="261"/>
      <c r="D64" s="261"/>
      <c r="E64" s="159"/>
    </row>
    <row r="65" spans="1:5" s="1" customFormat="1" ht="12" customHeight="1" thickBot="1">
      <c r="A65" s="327" t="s">
        <v>401</v>
      </c>
      <c r="B65" s="21" t="s">
        <v>233</v>
      </c>
      <c r="C65" s="264">
        <f>+C8+C15+C22+C29+C37+C49+C55+C60</f>
        <v>496025166</v>
      </c>
      <c r="D65" s="264">
        <f>+D8+D15+D22+D29+D37+D49+D55+D60</f>
        <v>453736490</v>
      </c>
      <c r="E65" s="300">
        <f>+E8+E15+E22+E29+E37+E49+E55+E60</f>
        <v>405221174</v>
      </c>
    </row>
    <row r="66" spans="1:5" s="1" customFormat="1" ht="12" customHeight="1" thickBot="1">
      <c r="A66" s="311" t="s">
        <v>234</v>
      </c>
      <c r="B66" s="168" t="s">
        <v>460</v>
      </c>
      <c r="C66" s="257">
        <f>SUM(C67:C69)</f>
        <v>0</v>
      </c>
      <c r="D66" s="257">
        <f>SUM(D67:D69)</f>
        <v>0</v>
      </c>
      <c r="E66" s="155">
        <f>SUM(E67:E69)</f>
        <v>0</v>
      </c>
    </row>
    <row r="67" spans="1:5" s="1" customFormat="1" ht="12" customHeight="1">
      <c r="A67" s="15" t="s">
        <v>263</v>
      </c>
      <c r="B67" s="273" t="s">
        <v>236</v>
      </c>
      <c r="C67" s="261"/>
      <c r="D67" s="261"/>
      <c r="E67" s="159"/>
    </row>
    <row r="68" spans="1:5" s="1" customFormat="1" ht="12" customHeight="1">
      <c r="A68" s="14" t="s">
        <v>272</v>
      </c>
      <c r="B68" s="274" t="s">
        <v>237</v>
      </c>
      <c r="C68" s="261"/>
      <c r="D68" s="261"/>
      <c r="E68" s="159"/>
    </row>
    <row r="69" spans="1:5" s="1" customFormat="1" ht="12" customHeight="1" thickBot="1">
      <c r="A69" s="16" t="s">
        <v>273</v>
      </c>
      <c r="B69" s="321" t="s">
        <v>386</v>
      </c>
      <c r="C69" s="261"/>
      <c r="D69" s="261"/>
      <c r="E69" s="159"/>
    </row>
    <row r="70" spans="1:5" s="1" customFormat="1" ht="12" customHeight="1" thickBot="1">
      <c r="A70" s="311" t="s">
        <v>239</v>
      </c>
      <c r="B70" s="168" t="s">
        <v>240</v>
      </c>
      <c r="C70" s="257">
        <f>SUM(C71:C74)</f>
        <v>89000000</v>
      </c>
      <c r="D70" s="257">
        <f>SUM(D71:D74)</f>
        <v>0</v>
      </c>
      <c r="E70" s="155">
        <f>SUM(E71:E74)</f>
        <v>0</v>
      </c>
    </row>
    <row r="71" spans="1:5" s="1" customFormat="1" ht="12" customHeight="1">
      <c r="A71" s="15" t="s">
        <v>115</v>
      </c>
      <c r="B71" s="273" t="s">
        <v>241</v>
      </c>
      <c r="C71" s="261"/>
      <c r="D71" s="261"/>
      <c r="E71" s="159"/>
    </row>
    <row r="72" spans="1:7" s="1" customFormat="1" ht="13.5" customHeight="1">
      <c r="A72" s="14" t="s">
        <v>116</v>
      </c>
      <c r="B72" s="273" t="s">
        <v>486</v>
      </c>
      <c r="C72" s="261"/>
      <c r="D72" s="261"/>
      <c r="E72" s="159"/>
      <c r="G72" s="38"/>
    </row>
    <row r="73" spans="1:5" s="1" customFormat="1" ht="12" customHeight="1">
      <c r="A73" s="14" t="s">
        <v>264</v>
      </c>
      <c r="B73" s="273" t="s">
        <v>242</v>
      </c>
      <c r="C73" s="261">
        <v>89000000</v>
      </c>
      <c r="D73" s="261"/>
      <c r="E73" s="159"/>
    </row>
    <row r="74" spans="1:5" s="1" customFormat="1" ht="12" customHeight="1" thickBot="1">
      <c r="A74" s="16" t="s">
        <v>265</v>
      </c>
      <c r="B74" s="370" t="s">
        <v>487</v>
      </c>
      <c r="C74" s="261"/>
      <c r="D74" s="261"/>
      <c r="E74" s="159"/>
    </row>
    <row r="75" spans="1:5" s="1" customFormat="1" ht="12" customHeight="1" thickBot="1">
      <c r="A75" s="311" t="s">
        <v>243</v>
      </c>
      <c r="B75" s="168" t="s">
        <v>244</v>
      </c>
      <c r="C75" s="257">
        <f>SUM(C76:C77)</f>
        <v>36278027</v>
      </c>
      <c r="D75" s="257">
        <f>SUM(D76:D77)</f>
        <v>257015225</v>
      </c>
      <c r="E75" s="155">
        <f>SUM(E76:E77)</f>
        <v>456939023</v>
      </c>
    </row>
    <row r="76" spans="1:5" s="1" customFormat="1" ht="12" customHeight="1">
      <c r="A76" s="15" t="s">
        <v>266</v>
      </c>
      <c r="B76" s="273" t="s">
        <v>245</v>
      </c>
      <c r="C76" s="261">
        <v>36278027</v>
      </c>
      <c r="D76" s="261">
        <v>257015225</v>
      </c>
      <c r="E76" s="159">
        <v>456939023</v>
      </c>
    </row>
    <row r="77" spans="1:5" s="1" customFormat="1" ht="12" customHeight="1" thickBot="1">
      <c r="A77" s="16" t="s">
        <v>267</v>
      </c>
      <c r="B77" s="170" t="s">
        <v>246</v>
      </c>
      <c r="C77" s="261"/>
      <c r="D77" s="261"/>
      <c r="E77" s="159"/>
    </row>
    <row r="78" spans="1:5" s="1" customFormat="1" ht="12" customHeight="1" thickBot="1">
      <c r="A78" s="311" t="s">
        <v>247</v>
      </c>
      <c r="B78" s="168" t="s">
        <v>248</v>
      </c>
      <c r="C78" s="257">
        <f>SUM(C79:C81)</f>
        <v>5103372</v>
      </c>
      <c r="D78" s="257">
        <f>SUM(D79:D81)</f>
        <v>5486454</v>
      </c>
      <c r="E78" s="155">
        <f>SUM(E79:E81)</f>
        <v>5034671</v>
      </c>
    </row>
    <row r="79" spans="1:5" s="1" customFormat="1" ht="12" customHeight="1">
      <c r="A79" s="15" t="s">
        <v>268</v>
      </c>
      <c r="B79" s="273" t="s">
        <v>249</v>
      </c>
      <c r="C79" s="261">
        <v>5103372</v>
      </c>
      <c r="D79" s="261">
        <v>5486454</v>
      </c>
      <c r="E79" s="159">
        <v>5034671</v>
      </c>
    </row>
    <row r="80" spans="1:5" s="1" customFormat="1" ht="12" customHeight="1">
      <c r="A80" s="14" t="s">
        <v>269</v>
      </c>
      <c r="B80" s="274" t="s">
        <v>250</v>
      </c>
      <c r="C80" s="261"/>
      <c r="D80" s="261"/>
      <c r="E80" s="159"/>
    </row>
    <row r="81" spans="1:5" s="1" customFormat="1" ht="12" customHeight="1" thickBot="1">
      <c r="A81" s="16" t="s">
        <v>270</v>
      </c>
      <c r="B81" s="170" t="s">
        <v>488</v>
      </c>
      <c r="C81" s="261"/>
      <c r="D81" s="261"/>
      <c r="E81" s="159"/>
    </row>
    <row r="82" spans="1:5" s="1" customFormat="1" ht="12" customHeight="1" thickBot="1">
      <c r="A82" s="311" t="s">
        <v>251</v>
      </c>
      <c r="B82" s="168" t="s">
        <v>271</v>
      </c>
      <c r="C82" s="257">
        <f>SUM(C83:C86)</f>
        <v>0</v>
      </c>
      <c r="D82" s="257">
        <f>SUM(D83:D86)</f>
        <v>0</v>
      </c>
      <c r="E82" s="155">
        <f>SUM(E83:E86)</f>
        <v>0</v>
      </c>
    </row>
    <row r="83" spans="1:5" s="1" customFormat="1" ht="12" customHeight="1">
      <c r="A83" s="277" t="s">
        <v>252</v>
      </c>
      <c r="B83" s="273" t="s">
        <v>253</v>
      </c>
      <c r="C83" s="261"/>
      <c r="D83" s="261"/>
      <c r="E83" s="159"/>
    </row>
    <row r="84" spans="1:5" s="1" customFormat="1" ht="12" customHeight="1">
      <c r="A84" s="278" t="s">
        <v>254</v>
      </c>
      <c r="B84" s="274" t="s">
        <v>255</v>
      </c>
      <c r="C84" s="261"/>
      <c r="D84" s="261"/>
      <c r="E84" s="159"/>
    </row>
    <row r="85" spans="1:5" s="1" customFormat="1" ht="12" customHeight="1">
      <c r="A85" s="278" t="s">
        <v>256</v>
      </c>
      <c r="B85" s="274" t="s">
        <v>257</v>
      </c>
      <c r="C85" s="261"/>
      <c r="D85" s="261"/>
      <c r="E85" s="159"/>
    </row>
    <row r="86" spans="1:5" s="1" customFormat="1" ht="12" customHeight="1" thickBot="1">
      <c r="A86" s="279" t="s">
        <v>258</v>
      </c>
      <c r="B86" s="170" t="s">
        <v>259</v>
      </c>
      <c r="C86" s="261"/>
      <c r="D86" s="261"/>
      <c r="E86" s="159"/>
    </row>
    <row r="87" spans="1:5" s="1" customFormat="1" ht="12" customHeight="1" thickBot="1">
      <c r="A87" s="311" t="s">
        <v>260</v>
      </c>
      <c r="B87" s="168" t="s">
        <v>400</v>
      </c>
      <c r="C87" s="313"/>
      <c r="D87" s="313"/>
      <c r="E87" s="314"/>
    </row>
    <row r="88" spans="1:5" s="1" customFormat="1" ht="12" customHeight="1" thickBot="1">
      <c r="A88" s="311" t="s">
        <v>262</v>
      </c>
      <c r="B88" s="168" t="s">
        <v>261</v>
      </c>
      <c r="C88" s="313"/>
      <c r="D88" s="313"/>
      <c r="E88" s="314"/>
    </row>
    <row r="89" spans="1:5" s="1" customFormat="1" ht="12" customHeight="1" thickBot="1">
      <c r="A89" s="311" t="s">
        <v>274</v>
      </c>
      <c r="B89" s="280" t="s">
        <v>403</v>
      </c>
      <c r="C89" s="264">
        <f>+C66+C70+C75+C78+C82+C88+C87</f>
        <v>130381399</v>
      </c>
      <c r="D89" s="264">
        <f>+D66+D70+D75+D78+D82+D88+D87</f>
        <v>262501679</v>
      </c>
      <c r="E89" s="300">
        <f>+E66+E70+E75+E78+E82+E88+E87</f>
        <v>461973694</v>
      </c>
    </row>
    <row r="90" spans="1:5" s="1" customFormat="1" ht="12" customHeight="1" thickBot="1">
      <c r="A90" s="312" t="s">
        <v>402</v>
      </c>
      <c r="B90" s="281" t="s">
        <v>404</v>
      </c>
      <c r="C90" s="264">
        <f>+C65+C89</f>
        <v>626406565</v>
      </c>
      <c r="D90" s="264">
        <f>+D65+D89</f>
        <v>716238169</v>
      </c>
      <c r="E90" s="300">
        <f>+E65+E89</f>
        <v>867194868</v>
      </c>
    </row>
    <row r="91" spans="1:5" s="1" customFormat="1" ht="12" customHeight="1">
      <c r="A91" s="517" t="s">
        <v>41</v>
      </c>
      <c r="B91" s="517"/>
      <c r="C91" s="517"/>
      <c r="D91" s="517"/>
      <c r="E91" s="517"/>
    </row>
    <row r="92" spans="1:5" s="1" customFormat="1" ht="12" customHeight="1" thickBot="1">
      <c r="A92" s="514" t="s">
        <v>119</v>
      </c>
      <c r="B92" s="514"/>
      <c r="C92" s="247"/>
      <c r="D92" s="109"/>
      <c r="E92" s="183" t="s">
        <v>664</v>
      </c>
    </row>
    <row r="93" spans="1:5" s="1" customFormat="1" ht="24" customHeight="1" thickBot="1">
      <c r="A93" s="23" t="s">
        <v>10</v>
      </c>
      <c r="B93" s="24" t="s">
        <v>42</v>
      </c>
      <c r="C93" s="24" t="str">
        <f>+C6</f>
        <v>2017. évi tény</v>
      </c>
      <c r="D93" s="24" t="str">
        <f>+D6</f>
        <v>2018. évi várható</v>
      </c>
      <c r="E93" s="117" t="str">
        <f>+E6</f>
        <v>2019. évi előirányzat</v>
      </c>
    </row>
    <row r="94" spans="1:5" s="1" customFormat="1" ht="12" customHeight="1" thickBot="1">
      <c r="A94" s="32" t="s">
        <v>418</v>
      </c>
      <c r="B94" s="33" t="s">
        <v>419</v>
      </c>
      <c r="C94" s="33" t="s">
        <v>420</v>
      </c>
      <c r="D94" s="33" t="s">
        <v>422</v>
      </c>
      <c r="E94" s="301" t="s">
        <v>421</v>
      </c>
    </row>
    <row r="95" spans="1:5" s="1" customFormat="1" ht="15" customHeight="1" thickBot="1">
      <c r="A95" s="22" t="s">
        <v>12</v>
      </c>
      <c r="B95" s="28" t="s">
        <v>362</v>
      </c>
      <c r="C95" s="256">
        <f>C96+C97+C98+C99+C100+C113</f>
        <v>262975823</v>
      </c>
      <c r="D95" s="256">
        <f>D96+D97+D98+D99+D100+D113</f>
        <v>255070448</v>
      </c>
      <c r="E95" s="330">
        <f>E96+E97+E98+E99+E100+E113</f>
        <v>320445342</v>
      </c>
    </row>
    <row r="96" spans="1:5" s="1" customFormat="1" ht="12.75" customHeight="1">
      <c r="A96" s="17" t="s">
        <v>85</v>
      </c>
      <c r="B96" s="10" t="s">
        <v>43</v>
      </c>
      <c r="C96" s="337">
        <v>125146195</v>
      </c>
      <c r="D96" s="337">
        <v>127259524</v>
      </c>
      <c r="E96" s="331">
        <v>152250224</v>
      </c>
    </row>
    <row r="97" spans="1:5" ht="16.5" customHeight="1">
      <c r="A97" s="14" t="s">
        <v>86</v>
      </c>
      <c r="B97" s="8" t="s">
        <v>140</v>
      </c>
      <c r="C97" s="258">
        <v>25468852</v>
      </c>
      <c r="D97" s="258">
        <v>23969020</v>
      </c>
      <c r="E97" s="156">
        <v>30157889</v>
      </c>
    </row>
    <row r="98" spans="1:5" ht="15.75">
      <c r="A98" s="14" t="s">
        <v>87</v>
      </c>
      <c r="B98" s="8" t="s">
        <v>113</v>
      </c>
      <c r="C98" s="260">
        <v>79797053</v>
      </c>
      <c r="D98" s="260">
        <v>60667776</v>
      </c>
      <c r="E98" s="158">
        <v>71734850</v>
      </c>
    </row>
    <row r="99" spans="1:5" s="37" customFormat="1" ht="12" customHeight="1">
      <c r="A99" s="14" t="s">
        <v>88</v>
      </c>
      <c r="B99" s="11" t="s">
        <v>141</v>
      </c>
      <c r="C99" s="260">
        <v>4858615</v>
      </c>
      <c r="D99" s="260">
        <v>3530117</v>
      </c>
      <c r="E99" s="158">
        <v>3700000</v>
      </c>
    </row>
    <row r="100" spans="1:5" ht="12" customHeight="1">
      <c r="A100" s="14" t="s">
        <v>99</v>
      </c>
      <c r="B100" s="19" t="s">
        <v>142</v>
      </c>
      <c r="C100" s="260">
        <v>27705108</v>
      </c>
      <c r="D100" s="260">
        <v>39644011</v>
      </c>
      <c r="E100" s="158">
        <v>26796492</v>
      </c>
    </row>
    <row r="101" spans="1:5" ht="12" customHeight="1">
      <c r="A101" s="14" t="s">
        <v>89</v>
      </c>
      <c r="B101" s="8" t="s">
        <v>367</v>
      </c>
      <c r="C101" s="260"/>
      <c r="D101" s="260">
        <v>3471256</v>
      </c>
      <c r="E101" s="158">
        <v>3500000</v>
      </c>
    </row>
    <row r="102" spans="1:5" ht="12" customHeight="1">
      <c r="A102" s="14" t="s">
        <v>90</v>
      </c>
      <c r="B102" s="113" t="s">
        <v>366</v>
      </c>
      <c r="C102" s="260"/>
      <c r="D102" s="260"/>
      <c r="E102" s="158"/>
    </row>
    <row r="103" spans="1:5" ht="12" customHeight="1">
      <c r="A103" s="14" t="s">
        <v>100</v>
      </c>
      <c r="B103" s="113" t="s">
        <v>365</v>
      </c>
      <c r="C103" s="260">
        <v>1838248</v>
      </c>
      <c r="D103" s="260"/>
      <c r="E103" s="158"/>
    </row>
    <row r="104" spans="1:5" ht="12" customHeight="1">
      <c r="A104" s="14" t="s">
        <v>101</v>
      </c>
      <c r="B104" s="111" t="s">
        <v>277</v>
      </c>
      <c r="C104" s="260"/>
      <c r="D104" s="260"/>
      <c r="E104" s="158"/>
    </row>
    <row r="105" spans="1:5" ht="12" customHeight="1">
      <c r="A105" s="14" t="s">
        <v>102</v>
      </c>
      <c r="B105" s="112" t="s">
        <v>278</v>
      </c>
      <c r="C105" s="260"/>
      <c r="D105" s="260"/>
      <c r="E105" s="158"/>
    </row>
    <row r="106" spans="1:5" ht="12" customHeight="1">
      <c r="A106" s="14" t="s">
        <v>103</v>
      </c>
      <c r="B106" s="112" t="s">
        <v>279</v>
      </c>
      <c r="C106" s="260"/>
      <c r="D106" s="260"/>
      <c r="E106" s="158"/>
    </row>
    <row r="107" spans="1:5" ht="12" customHeight="1">
      <c r="A107" s="14" t="s">
        <v>105</v>
      </c>
      <c r="B107" s="111" t="s">
        <v>280</v>
      </c>
      <c r="C107" s="260">
        <v>18658988</v>
      </c>
      <c r="D107" s="260">
        <v>31323932</v>
      </c>
      <c r="E107" s="158">
        <v>14000000</v>
      </c>
    </row>
    <row r="108" spans="1:5" ht="12" customHeight="1">
      <c r="A108" s="14" t="s">
        <v>143</v>
      </c>
      <c r="B108" s="111" t="s">
        <v>281</v>
      </c>
      <c r="C108" s="260"/>
      <c r="D108" s="260"/>
      <c r="E108" s="158"/>
    </row>
    <row r="109" spans="1:5" ht="12" customHeight="1">
      <c r="A109" s="14" t="s">
        <v>275</v>
      </c>
      <c r="B109" s="112" t="s">
        <v>282</v>
      </c>
      <c r="C109" s="260"/>
      <c r="D109" s="260"/>
      <c r="E109" s="158"/>
    </row>
    <row r="110" spans="1:5" ht="12" customHeight="1">
      <c r="A110" s="13" t="s">
        <v>276</v>
      </c>
      <c r="B110" s="113" t="s">
        <v>283</v>
      </c>
      <c r="C110" s="260"/>
      <c r="D110" s="260"/>
      <c r="E110" s="158"/>
    </row>
    <row r="111" spans="1:5" ht="12" customHeight="1">
      <c r="A111" s="14" t="s">
        <v>363</v>
      </c>
      <c r="B111" s="113" t="s">
        <v>284</v>
      </c>
      <c r="C111" s="260"/>
      <c r="D111" s="260"/>
      <c r="E111" s="158"/>
    </row>
    <row r="112" spans="1:5" ht="12" customHeight="1">
      <c r="A112" s="16" t="s">
        <v>364</v>
      </c>
      <c r="B112" s="113" t="s">
        <v>285</v>
      </c>
      <c r="C112" s="260">
        <v>7210862</v>
      </c>
      <c r="D112" s="260">
        <v>4758843</v>
      </c>
      <c r="E112" s="158">
        <v>9296492</v>
      </c>
    </row>
    <row r="113" spans="1:5" ht="12" customHeight="1">
      <c r="A113" s="14" t="s">
        <v>368</v>
      </c>
      <c r="B113" s="11" t="s">
        <v>44</v>
      </c>
      <c r="C113" s="258"/>
      <c r="D113" s="258"/>
      <c r="E113" s="156">
        <v>35805887</v>
      </c>
    </row>
    <row r="114" spans="1:5" ht="12" customHeight="1">
      <c r="A114" s="14" t="s">
        <v>369</v>
      </c>
      <c r="B114" s="8" t="s">
        <v>371</v>
      </c>
      <c r="C114" s="258"/>
      <c r="D114" s="258"/>
      <c r="E114" s="156">
        <v>35805887</v>
      </c>
    </row>
    <row r="115" spans="1:5" ht="12" customHeight="1" thickBot="1">
      <c r="A115" s="18" t="s">
        <v>370</v>
      </c>
      <c r="B115" s="325" t="s">
        <v>372</v>
      </c>
      <c r="C115" s="338"/>
      <c r="D115" s="338"/>
      <c r="E115" s="332"/>
    </row>
    <row r="116" spans="1:5" ht="12" customHeight="1" thickBot="1">
      <c r="A116" s="322" t="s">
        <v>13</v>
      </c>
      <c r="B116" s="323" t="s">
        <v>286</v>
      </c>
      <c r="C116" s="339">
        <f>+C117+C119+C121</f>
        <v>56695227</v>
      </c>
      <c r="D116" s="339">
        <f>+D117+D119+D121</f>
        <v>58071626</v>
      </c>
      <c r="E116" s="333">
        <f>+E117+E119+E121</f>
        <v>541714855</v>
      </c>
    </row>
    <row r="117" spans="1:5" ht="12" customHeight="1">
      <c r="A117" s="15" t="s">
        <v>91</v>
      </c>
      <c r="B117" s="8" t="s">
        <v>160</v>
      </c>
      <c r="C117" s="259">
        <v>46699632</v>
      </c>
      <c r="D117" s="259">
        <v>5140681</v>
      </c>
      <c r="E117" s="157">
        <v>31292890</v>
      </c>
    </row>
    <row r="118" spans="1:5" ht="15.75">
      <c r="A118" s="15" t="s">
        <v>92</v>
      </c>
      <c r="B118" s="12" t="s">
        <v>290</v>
      </c>
      <c r="C118" s="259"/>
      <c r="D118" s="259"/>
      <c r="E118" s="157"/>
    </row>
    <row r="119" spans="1:5" ht="12" customHeight="1">
      <c r="A119" s="15" t="s">
        <v>93</v>
      </c>
      <c r="B119" s="12" t="s">
        <v>144</v>
      </c>
      <c r="C119" s="258">
        <v>5664200</v>
      </c>
      <c r="D119" s="258">
        <v>52930945</v>
      </c>
      <c r="E119" s="156">
        <v>510421965</v>
      </c>
    </row>
    <row r="120" spans="1:5" ht="12" customHeight="1">
      <c r="A120" s="15" t="s">
        <v>94</v>
      </c>
      <c r="B120" s="12" t="s">
        <v>291</v>
      </c>
      <c r="C120" s="258"/>
      <c r="D120" s="258"/>
      <c r="E120" s="156">
        <v>272166519</v>
      </c>
    </row>
    <row r="121" spans="1:5" ht="12" customHeight="1">
      <c r="A121" s="15" t="s">
        <v>95</v>
      </c>
      <c r="B121" s="170" t="s">
        <v>162</v>
      </c>
      <c r="C121" s="258">
        <v>4331395</v>
      </c>
      <c r="D121" s="258"/>
      <c r="E121" s="156"/>
    </row>
    <row r="122" spans="1:5" ht="12" customHeight="1">
      <c r="A122" s="15" t="s">
        <v>104</v>
      </c>
      <c r="B122" s="169" t="s">
        <v>353</v>
      </c>
      <c r="C122" s="258"/>
      <c r="D122" s="258"/>
      <c r="E122" s="156"/>
    </row>
    <row r="123" spans="1:5" ht="12" customHeight="1">
      <c r="A123" s="15" t="s">
        <v>106</v>
      </c>
      <c r="B123" s="272" t="s">
        <v>296</v>
      </c>
      <c r="C123" s="258"/>
      <c r="D123" s="258"/>
      <c r="E123" s="156"/>
    </row>
    <row r="124" spans="1:5" ht="12" customHeight="1">
      <c r="A124" s="15" t="s">
        <v>145</v>
      </c>
      <c r="B124" s="112" t="s">
        <v>279</v>
      </c>
      <c r="C124" s="258"/>
      <c r="D124" s="258"/>
      <c r="E124" s="156"/>
    </row>
    <row r="125" spans="1:5" ht="12" customHeight="1">
      <c r="A125" s="15" t="s">
        <v>146</v>
      </c>
      <c r="B125" s="112" t="s">
        <v>295</v>
      </c>
      <c r="C125" s="258"/>
      <c r="D125" s="258"/>
      <c r="E125" s="156"/>
    </row>
    <row r="126" spans="1:5" ht="12" customHeight="1">
      <c r="A126" s="15" t="s">
        <v>147</v>
      </c>
      <c r="B126" s="112" t="s">
        <v>294</v>
      </c>
      <c r="C126" s="258"/>
      <c r="D126" s="258"/>
      <c r="E126" s="156"/>
    </row>
    <row r="127" spans="1:5" ht="12" customHeight="1">
      <c r="A127" s="15" t="s">
        <v>287</v>
      </c>
      <c r="B127" s="112" t="s">
        <v>282</v>
      </c>
      <c r="C127" s="258"/>
      <c r="D127" s="258"/>
      <c r="E127" s="156"/>
    </row>
    <row r="128" spans="1:5" ht="12" customHeight="1">
      <c r="A128" s="15" t="s">
        <v>288</v>
      </c>
      <c r="B128" s="112" t="s">
        <v>293</v>
      </c>
      <c r="C128" s="258"/>
      <c r="D128" s="258"/>
      <c r="E128" s="156"/>
    </row>
    <row r="129" spans="1:5" ht="12" customHeight="1" thickBot="1">
      <c r="A129" s="13" t="s">
        <v>289</v>
      </c>
      <c r="B129" s="112" t="s">
        <v>292</v>
      </c>
      <c r="C129" s="260"/>
      <c r="D129" s="260"/>
      <c r="E129" s="158">
        <v>3600000</v>
      </c>
    </row>
    <row r="130" spans="1:5" ht="12" customHeight="1" thickBot="1">
      <c r="A130" s="20" t="s">
        <v>14</v>
      </c>
      <c r="B130" s="100" t="s">
        <v>373</v>
      </c>
      <c r="C130" s="257">
        <f>+C95+C116</f>
        <v>319671050</v>
      </c>
      <c r="D130" s="257">
        <f>+D95+D116</f>
        <v>313142074</v>
      </c>
      <c r="E130" s="155">
        <f>+E95+E116</f>
        <v>862160197</v>
      </c>
    </row>
    <row r="131" spans="1:5" ht="12" customHeight="1" thickBot="1">
      <c r="A131" s="20" t="s">
        <v>15</v>
      </c>
      <c r="B131" s="100" t="s">
        <v>374</v>
      </c>
      <c r="C131" s="257">
        <f>+C132+C133+C134</f>
        <v>0</v>
      </c>
      <c r="D131" s="257">
        <f>+D132+D133+D134</f>
        <v>0</v>
      </c>
      <c r="E131" s="155">
        <f>+E132+E133+E134</f>
        <v>0</v>
      </c>
    </row>
    <row r="132" spans="1:5" ht="12" customHeight="1">
      <c r="A132" s="15" t="s">
        <v>194</v>
      </c>
      <c r="B132" s="12" t="s">
        <v>381</v>
      </c>
      <c r="C132" s="258"/>
      <c r="D132" s="258"/>
      <c r="E132" s="156"/>
    </row>
    <row r="133" spans="1:5" ht="12" customHeight="1">
      <c r="A133" s="15" t="s">
        <v>195</v>
      </c>
      <c r="B133" s="12" t="s">
        <v>382</v>
      </c>
      <c r="C133" s="258"/>
      <c r="D133" s="258"/>
      <c r="E133" s="156"/>
    </row>
    <row r="134" spans="1:5" ht="12" customHeight="1" thickBot="1">
      <c r="A134" s="13" t="s">
        <v>196</v>
      </c>
      <c r="B134" s="12" t="s">
        <v>383</v>
      </c>
      <c r="C134" s="258"/>
      <c r="D134" s="258"/>
      <c r="E134" s="156"/>
    </row>
    <row r="135" spans="1:5" ht="12" customHeight="1" thickBot="1">
      <c r="A135" s="20" t="s">
        <v>16</v>
      </c>
      <c r="B135" s="100" t="s">
        <v>375</v>
      </c>
      <c r="C135" s="257">
        <f>SUM(C136:C141)</f>
        <v>45000000</v>
      </c>
      <c r="D135" s="257">
        <f>SUM(D136:D141)</f>
        <v>0</v>
      </c>
      <c r="E135" s="155">
        <f>SUM(E136:E141)</f>
        <v>0</v>
      </c>
    </row>
    <row r="136" spans="1:5" ht="12" customHeight="1">
      <c r="A136" s="15" t="s">
        <v>78</v>
      </c>
      <c r="B136" s="9" t="s">
        <v>384</v>
      </c>
      <c r="C136" s="258">
        <v>45000000</v>
      </c>
      <c r="D136" s="258"/>
      <c r="E136" s="156"/>
    </row>
    <row r="137" spans="1:5" ht="12" customHeight="1">
      <c r="A137" s="15" t="s">
        <v>79</v>
      </c>
      <c r="B137" s="9" t="s">
        <v>376</v>
      </c>
      <c r="C137" s="258"/>
      <c r="D137" s="258"/>
      <c r="E137" s="156"/>
    </row>
    <row r="138" spans="1:5" ht="12" customHeight="1">
      <c r="A138" s="15" t="s">
        <v>80</v>
      </c>
      <c r="B138" s="9" t="s">
        <v>377</v>
      </c>
      <c r="C138" s="258"/>
      <c r="D138" s="258"/>
      <c r="E138" s="156"/>
    </row>
    <row r="139" spans="1:5" ht="12" customHeight="1">
      <c r="A139" s="15" t="s">
        <v>132</v>
      </c>
      <c r="B139" s="9" t="s">
        <v>378</v>
      </c>
      <c r="C139" s="258"/>
      <c r="D139" s="258"/>
      <c r="E139" s="156"/>
    </row>
    <row r="140" spans="1:5" ht="12" customHeight="1">
      <c r="A140" s="15" t="s">
        <v>133</v>
      </c>
      <c r="B140" s="9" t="s">
        <v>379</v>
      </c>
      <c r="C140" s="258"/>
      <c r="D140" s="258"/>
      <c r="E140" s="156"/>
    </row>
    <row r="141" spans="1:5" ht="12" customHeight="1" thickBot="1">
      <c r="A141" s="13" t="s">
        <v>134</v>
      </c>
      <c r="B141" s="9" t="s">
        <v>380</v>
      </c>
      <c r="C141" s="258"/>
      <c r="D141" s="258"/>
      <c r="E141" s="156"/>
    </row>
    <row r="142" spans="1:5" ht="12" customHeight="1" thickBot="1">
      <c r="A142" s="20" t="s">
        <v>17</v>
      </c>
      <c r="B142" s="100" t="s">
        <v>388</v>
      </c>
      <c r="C142" s="264">
        <f>+C143+C144+C145+C146</f>
        <v>5103372</v>
      </c>
      <c r="D142" s="264">
        <f>+D143+D144+D145+D146</f>
        <v>5486454</v>
      </c>
      <c r="E142" s="300">
        <f>+E143+E144+E145+E146</f>
        <v>5034671</v>
      </c>
    </row>
    <row r="143" spans="1:5" ht="12" customHeight="1">
      <c r="A143" s="15" t="s">
        <v>81</v>
      </c>
      <c r="B143" s="9" t="s">
        <v>297</v>
      </c>
      <c r="C143" s="258"/>
      <c r="D143" s="258"/>
      <c r="E143" s="156"/>
    </row>
    <row r="144" spans="1:5" ht="12" customHeight="1">
      <c r="A144" s="15" t="s">
        <v>82</v>
      </c>
      <c r="B144" s="9" t="s">
        <v>298</v>
      </c>
      <c r="C144" s="258">
        <v>5103372</v>
      </c>
      <c r="D144" s="258">
        <v>5486454</v>
      </c>
      <c r="E144" s="156">
        <v>5034671</v>
      </c>
    </row>
    <row r="145" spans="1:5" ht="12" customHeight="1">
      <c r="A145" s="15" t="s">
        <v>214</v>
      </c>
      <c r="B145" s="9" t="s">
        <v>389</v>
      </c>
      <c r="C145" s="258"/>
      <c r="D145" s="258"/>
      <c r="E145" s="156"/>
    </row>
    <row r="146" spans="1:5" ht="12" customHeight="1" thickBot="1">
      <c r="A146" s="13" t="s">
        <v>215</v>
      </c>
      <c r="B146" s="7" t="s">
        <v>316</v>
      </c>
      <c r="C146" s="258"/>
      <c r="D146" s="258"/>
      <c r="E146" s="156"/>
    </row>
    <row r="147" spans="1:5" ht="12" customHeight="1" thickBot="1">
      <c r="A147" s="20" t="s">
        <v>18</v>
      </c>
      <c r="B147" s="100" t="s">
        <v>390</v>
      </c>
      <c r="C147" s="340">
        <f>SUM(C148:C152)</f>
        <v>0</v>
      </c>
      <c r="D147" s="340">
        <f>SUM(D148:D152)</f>
        <v>0</v>
      </c>
      <c r="E147" s="334">
        <f>SUM(E148:E152)</f>
        <v>0</v>
      </c>
    </row>
    <row r="148" spans="1:5" ht="12" customHeight="1">
      <c r="A148" s="15" t="s">
        <v>83</v>
      </c>
      <c r="B148" s="9" t="s">
        <v>385</v>
      </c>
      <c r="C148" s="258"/>
      <c r="D148" s="258"/>
      <c r="E148" s="156"/>
    </row>
    <row r="149" spans="1:5" ht="12" customHeight="1">
      <c r="A149" s="15" t="s">
        <v>84</v>
      </c>
      <c r="B149" s="9" t="s">
        <v>392</v>
      </c>
      <c r="C149" s="258"/>
      <c r="D149" s="258"/>
      <c r="E149" s="156"/>
    </row>
    <row r="150" spans="1:5" ht="12" customHeight="1">
      <c r="A150" s="15" t="s">
        <v>226</v>
      </c>
      <c r="B150" s="9" t="s">
        <v>387</v>
      </c>
      <c r="C150" s="258"/>
      <c r="D150" s="258"/>
      <c r="E150" s="156"/>
    </row>
    <row r="151" spans="1:5" ht="12" customHeight="1">
      <c r="A151" s="15" t="s">
        <v>227</v>
      </c>
      <c r="B151" s="9" t="s">
        <v>393</v>
      </c>
      <c r="C151" s="258"/>
      <c r="D151" s="258"/>
      <c r="E151" s="156"/>
    </row>
    <row r="152" spans="1:5" ht="12" customHeight="1" thickBot="1">
      <c r="A152" s="15" t="s">
        <v>391</v>
      </c>
      <c r="B152" s="9" t="s">
        <v>394</v>
      </c>
      <c r="C152" s="258"/>
      <c r="D152" s="258"/>
      <c r="E152" s="156"/>
    </row>
    <row r="153" spans="1:5" ht="12" customHeight="1" thickBot="1">
      <c r="A153" s="20" t="s">
        <v>19</v>
      </c>
      <c r="B153" s="100" t="s">
        <v>395</v>
      </c>
      <c r="C153" s="341"/>
      <c r="D153" s="341"/>
      <c r="E153" s="335"/>
    </row>
    <row r="154" spans="1:5" ht="12" customHeight="1" thickBot="1">
      <c r="A154" s="20" t="s">
        <v>20</v>
      </c>
      <c r="B154" s="100" t="s">
        <v>396</v>
      </c>
      <c r="C154" s="341"/>
      <c r="D154" s="341"/>
      <c r="E154" s="335"/>
    </row>
    <row r="155" spans="1:6" ht="15" customHeight="1" thickBot="1">
      <c r="A155" s="20" t="s">
        <v>21</v>
      </c>
      <c r="B155" s="100" t="s">
        <v>398</v>
      </c>
      <c r="C155" s="342">
        <f>+C131+C135+C142+C147+C153+C154</f>
        <v>50103372</v>
      </c>
      <c r="D155" s="342">
        <f>+D131+D135+D142+D147+D153+D154</f>
        <v>5486454</v>
      </c>
      <c r="E155" s="336">
        <f>+E131+E135+E142+E147+E153+E154</f>
        <v>5034671</v>
      </c>
      <c r="F155" s="101"/>
    </row>
    <row r="156" spans="1:5" s="1" customFormat="1" ht="12.75" customHeight="1" thickBot="1">
      <c r="A156" s="171" t="s">
        <v>22</v>
      </c>
      <c r="B156" s="246" t="s">
        <v>397</v>
      </c>
      <c r="C156" s="342">
        <f>+C130+C155</f>
        <v>369774422</v>
      </c>
      <c r="D156" s="342">
        <f>+D130+D155</f>
        <v>318628528</v>
      </c>
      <c r="E156" s="336">
        <f>+E130+E155</f>
        <v>867194868</v>
      </c>
    </row>
    <row r="157" spans="3:5" ht="15.75">
      <c r="C157" s="36"/>
      <c r="E157" s="463">
        <f>E90-E156</f>
        <v>0</v>
      </c>
    </row>
    <row r="158" ht="15.75">
      <c r="C158" s="36"/>
    </row>
    <row r="159" ht="15.75">
      <c r="C159" s="36"/>
    </row>
    <row r="160" ht="16.5" customHeight="1">
      <c r="C160" s="36"/>
    </row>
    <row r="161" ht="15.75">
      <c r="C161" s="36"/>
    </row>
    <row r="162" ht="15.75">
      <c r="C162" s="36"/>
    </row>
    <row r="163" ht="15.75">
      <c r="C163" s="36"/>
    </row>
    <row r="164" ht="15.75">
      <c r="C164" s="36"/>
    </row>
    <row r="165" ht="15.75">
      <c r="C165" s="36"/>
    </row>
    <row r="166" ht="15.75">
      <c r="C166" s="36"/>
    </row>
    <row r="167" ht="15.75">
      <c r="C167" s="36"/>
    </row>
    <row r="168" ht="15.75">
      <c r="C168" s="36"/>
    </row>
    <row r="169" ht="15.75">
      <c r="C169" s="36"/>
    </row>
  </sheetData>
  <sheetProtection/>
  <mergeCells count="6">
    <mergeCell ref="A4:E4"/>
    <mergeCell ref="A91:E91"/>
    <mergeCell ref="A92:B92"/>
    <mergeCell ref="A5:B5"/>
    <mergeCell ref="A2:E2"/>
    <mergeCell ref="A3:E3"/>
  </mergeCells>
  <printOptions horizontalCentered="1"/>
  <pageMargins left="0.7874015748031497" right="0.7874015748031497" top="0.2755905511811024" bottom="0.2755905511811024" header="0.3937007874015748" footer="0.1968503937007874"/>
  <pageSetup fitToHeight="0" fitToWidth="1" horizontalDpi="600" verticalDpi="600" orientation="portrait" paperSize="8" r:id="rId1"/>
  <rowBreaks count="1" manualBreakCount="1">
    <brk id="9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Q6" sqref="Q6"/>
    </sheetView>
  </sheetViews>
  <sheetFormatPr defaultColWidth="9.00390625" defaultRowHeight="12.75"/>
  <cols>
    <col min="1" max="1" width="4.875" style="76" customWidth="1"/>
    <col min="2" max="2" width="31.12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6" customWidth="1"/>
    <col min="16" max="16384" width="9.375" style="89" customWidth="1"/>
  </cols>
  <sheetData>
    <row r="1" spans="13:15" ht="15.75">
      <c r="M1" s="456"/>
      <c r="N1"/>
      <c r="O1" s="462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1:15" ht="31.5" customHeight="1">
      <c r="A2" s="532" t="str">
        <f>+CONCATENATE("Előirányzat-felhasználási terv",CHAR(10),LEFT(KV_ÖSSZEFÜGGÉSEK!A5,4),". évre")</f>
        <v>Előirányzat-felhasználási terv
2019. évre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ht="16.5" thickBot="1">
      <c r="O3" s="4" t="e">
        <f>#REF!</f>
        <v>#REF!</v>
      </c>
    </row>
    <row r="4" spans="1:15" s="76" customFormat="1" ht="25.5" customHeight="1" thickBot="1">
      <c r="A4" s="73" t="s">
        <v>10</v>
      </c>
      <c r="B4" s="74" t="s">
        <v>54</v>
      </c>
      <c r="C4" s="74" t="s">
        <v>62</v>
      </c>
      <c r="D4" s="74" t="s">
        <v>63</v>
      </c>
      <c r="E4" s="74" t="s">
        <v>64</v>
      </c>
      <c r="F4" s="74" t="s">
        <v>65</v>
      </c>
      <c r="G4" s="74" t="s">
        <v>66</v>
      </c>
      <c r="H4" s="74" t="s">
        <v>67</v>
      </c>
      <c r="I4" s="74" t="s">
        <v>68</v>
      </c>
      <c r="J4" s="74" t="s">
        <v>69</v>
      </c>
      <c r="K4" s="74" t="s">
        <v>70</v>
      </c>
      <c r="L4" s="74" t="s">
        <v>71</v>
      </c>
      <c r="M4" s="74" t="s">
        <v>72</v>
      </c>
      <c r="N4" s="74" t="s">
        <v>73</v>
      </c>
      <c r="O4" s="75" t="s">
        <v>46</v>
      </c>
    </row>
    <row r="5" spans="1:15" s="78" customFormat="1" ht="15" customHeight="1" thickBot="1">
      <c r="A5" s="77" t="s">
        <v>12</v>
      </c>
      <c r="B5" s="529" t="s">
        <v>49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1"/>
    </row>
    <row r="6" spans="1:17" s="78" customFormat="1" ht="22.5">
      <c r="A6" s="79" t="s">
        <v>13</v>
      </c>
      <c r="B6" s="320" t="s">
        <v>300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80">
        <f aca="true" t="shared" si="0" ref="O6:O26">SUM(C6:N6)</f>
        <v>0</v>
      </c>
      <c r="Q6" s="460"/>
    </row>
    <row r="7" spans="1:15" s="83" customFormat="1" ht="22.5">
      <c r="A7" s="81" t="s">
        <v>14</v>
      </c>
      <c r="B7" s="163" t="s">
        <v>344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82">
        <f t="shared" si="0"/>
        <v>0</v>
      </c>
    </row>
    <row r="8" spans="1:15" s="83" customFormat="1" ht="22.5">
      <c r="A8" s="81" t="s">
        <v>15</v>
      </c>
      <c r="B8" s="162" t="s">
        <v>345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84">
        <f t="shared" si="0"/>
        <v>0</v>
      </c>
    </row>
    <row r="9" spans="1:15" s="83" customFormat="1" ht="13.5" customHeight="1">
      <c r="A9" s="81" t="s">
        <v>16</v>
      </c>
      <c r="B9" s="161" t="s">
        <v>131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82">
        <f t="shared" si="0"/>
        <v>0</v>
      </c>
    </row>
    <row r="10" spans="1:15" s="83" customFormat="1" ht="13.5" customHeight="1">
      <c r="A10" s="81" t="s">
        <v>17</v>
      </c>
      <c r="B10" s="161" t="s">
        <v>346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82">
        <f t="shared" si="0"/>
        <v>0</v>
      </c>
    </row>
    <row r="11" spans="1:15" s="83" customFormat="1" ht="13.5" customHeight="1">
      <c r="A11" s="81" t="s">
        <v>18</v>
      </c>
      <c r="B11" s="161" t="s">
        <v>4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82">
        <f t="shared" si="0"/>
        <v>0</v>
      </c>
    </row>
    <row r="12" spans="1:15" s="83" customFormat="1" ht="13.5" customHeight="1">
      <c r="A12" s="81" t="s">
        <v>19</v>
      </c>
      <c r="B12" s="161" t="s">
        <v>302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82">
        <f t="shared" si="0"/>
        <v>0</v>
      </c>
    </row>
    <row r="13" spans="1:15" s="83" customFormat="1" ht="22.5">
      <c r="A13" s="81" t="s">
        <v>20</v>
      </c>
      <c r="B13" s="163" t="s">
        <v>333</v>
      </c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82">
        <f t="shared" si="0"/>
        <v>0</v>
      </c>
    </row>
    <row r="14" spans="1:15" s="83" customFormat="1" ht="13.5" customHeight="1" thickBot="1">
      <c r="A14" s="81" t="s">
        <v>21</v>
      </c>
      <c r="B14" s="161" t="s">
        <v>5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82">
        <f t="shared" si="0"/>
        <v>0</v>
      </c>
    </row>
    <row r="15" spans="1:15" s="78" customFormat="1" ht="15.75" customHeight="1" thickBot="1">
      <c r="A15" s="77" t="s">
        <v>22</v>
      </c>
      <c r="B15" s="35" t="s">
        <v>96</v>
      </c>
      <c r="C15" s="360">
        <f aca="true" t="shared" si="1" ref="C15:N15">SUM(C6:C14)</f>
        <v>0</v>
      </c>
      <c r="D15" s="360">
        <f t="shared" si="1"/>
        <v>0</v>
      </c>
      <c r="E15" s="360">
        <f t="shared" si="1"/>
        <v>0</v>
      </c>
      <c r="F15" s="360">
        <f t="shared" si="1"/>
        <v>0</v>
      </c>
      <c r="G15" s="360">
        <f t="shared" si="1"/>
        <v>0</v>
      </c>
      <c r="H15" s="360">
        <f t="shared" si="1"/>
        <v>0</v>
      </c>
      <c r="I15" s="360">
        <f t="shared" si="1"/>
        <v>0</v>
      </c>
      <c r="J15" s="360">
        <f t="shared" si="1"/>
        <v>0</v>
      </c>
      <c r="K15" s="360">
        <f t="shared" si="1"/>
        <v>0</v>
      </c>
      <c r="L15" s="360">
        <f t="shared" si="1"/>
        <v>0</v>
      </c>
      <c r="M15" s="360">
        <f t="shared" si="1"/>
        <v>0</v>
      </c>
      <c r="N15" s="360">
        <f t="shared" si="1"/>
        <v>0</v>
      </c>
      <c r="O15" s="85">
        <f>SUM(C15:N15)</f>
        <v>0</v>
      </c>
    </row>
    <row r="16" spans="1:15" s="78" customFormat="1" ht="15" customHeight="1" thickBot="1">
      <c r="A16" s="77" t="s">
        <v>23</v>
      </c>
      <c r="B16" s="529" t="s">
        <v>50</v>
      </c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1"/>
    </row>
    <row r="17" spans="1:15" s="83" customFormat="1" ht="13.5" customHeight="1">
      <c r="A17" s="86" t="s">
        <v>24</v>
      </c>
      <c r="B17" s="164" t="s">
        <v>55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84">
        <f t="shared" si="0"/>
        <v>0</v>
      </c>
    </row>
    <row r="18" spans="1:15" s="83" customFormat="1" ht="27" customHeight="1">
      <c r="A18" s="81" t="s">
        <v>25</v>
      </c>
      <c r="B18" s="163" t="s">
        <v>140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82">
        <f t="shared" si="0"/>
        <v>0</v>
      </c>
    </row>
    <row r="19" spans="1:15" s="83" customFormat="1" ht="13.5" customHeight="1">
      <c r="A19" s="81" t="s">
        <v>26</v>
      </c>
      <c r="B19" s="161" t="s">
        <v>113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82">
        <f t="shared" si="0"/>
        <v>0</v>
      </c>
    </row>
    <row r="20" spans="1:15" s="83" customFormat="1" ht="13.5" customHeight="1">
      <c r="A20" s="81" t="s">
        <v>27</v>
      </c>
      <c r="B20" s="161" t="s">
        <v>141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82">
        <f t="shared" si="0"/>
        <v>0</v>
      </c>
    </row>
    <row r="21" spans="1:15" s="83" customFormat="1" ht="13.5" customHeight="1">
      <c r="A21" s="81" t="s">
        <v>28</v>
      </c>
      <c r="B21" s="161" t="s">
        <v>6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82">
        <f t="shared" si="0"/>
        <v>0</v>
      </c>
    </row>
    <row r="22" spans="1:15" s="83" customFormat="1" ht="13.5" customHeight="1">
      <c r="A22" s="81" t="s">
        <v>29</v>
      </c>
      <c r="B22" s="161" t="s">
        <v>160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82">
        <f t="shared" si="0"/>
        <v>0</v>
      </c>
    </row>
    <row r="23" spans="1:15" s="83" customFormat="1" ht="15.75">
      <c r="A23" s="81" t="s">
        <v>30</v>
      </c>
      <c r="B23" s="163" t="s">
        <v>144</v>
      </c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82">
        <f t="shared" si="0"/>
        <v>0</v>
      </c>
    </row>
    <row r="24" spans="1:15" s="83" customFormat="1" ht="13.5" customHeight="1">
      <c r="A24" s="81" t="s">
        <v>31</v>
      </c>
      <c r="B24" s="161" t="s">
        <v>162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82">
        <f t="shared" si="0"/>
        <v>0</v>
      </c>
    </row>
    <row r="25" spans="1:15" s="83" customFormat="1" ht="13.5" customHeight="1" thickBot="1">
      <c r="A25" s="81" t="s">
        <v>32</v>
      </c>
      <c r="B25" s="161" t="s">
        <v>7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82">
        <f t="shared" si="0"/>
        <v>0</v>
      </c>
    </row>
    <row r="26" spans="1:15" s="78" customFormat="1" ht="15.75" customHeight="1" thickBot="1">
      <c r="A26" s="87" t="s">
        <v>33</v>
      </c>
      <c r="B26" s="35" t="s">
        <v>97</v>
      </c>
      <c r="C26" s="360">
        <f aca="true" t="shared" si="2" ref="C26:N26">SUM(C17:C25)</f>
        <v>0</v>
      </c>
      <c r="D26" s="360">
        <f t="shared" si="2"/>
        <v>0</v>
      </c>
      <c r="E26" s="360">
        <f t="shared" si="2"/>
        <v>0</v>
      </c>
      <c r="F26" s="360">
        <f t="shared" si="2"/>
        <v>0</v>
      </c>
      <c r="G26" s="360">
        <f t="shared" si="2"/>
        <v>0</v>
      </c>
      <c r="H26" s="360">
        <f t="shared" si="2"/>
        <v>0</v>
      </c>
      <c r="I26" s="360">
        <f t="shared" si="2"/>
        <v>0</v>
      </c>
      <c r="J26" s="360">
        <f t="shared" si="2"/>
        <v>0</v>
      </c>
      <c r="K26" s="360">
        <f t="shared" si="2"/>
        <v>0</v>
      </c>
      <c r="L26" s="360">
        <f t="shared" si="2"/>
        <v>0</v>
      </c>
      <c r="M26" s="360">
        <f t="shared" si="2"/>
        <v>0</v>
      </c>
      <c r="N26" s="360">
        <f t="shared" si="2"/>
        <v>0</v>
      </c>
      <c r="O26" s="85">
        <f t="shared" si="0"/>
        <v>0</v>
      </c>
    </row>
    <row r="27" spans="1:15" ht="16.5" thickBot="1">
      <c r="A27" s="87" t="s">
        <v>34</v>
      </c>
      <c r="B27" s="165" t="s">
        <v>98</v>
      </c>
      <c r="C27" s="361">
        <f aca="true" t="shared" si="3" ref="C27:O27">C15-C26</f>
        <v>0</v>
      </c>
      <c r="D27" s="361">
        <f t="shared" si="3"/>
        <v>0</v>
      </c>
      <c r="E27" s="361">
        <f t="shared" si="3"/>
        <v>0</v>
      </c>
      <c r="F27" s="361">
        <f t="shared" si="3"/>
        <v>0</v>
      </c>
      <c r="G27" s="361">
        <f t="shared" si="3"/>
        <v>0</v>
      </c>
      <c r="H27" s="361">
        <f t="shared" si="3"/>
        <v>0</v>
      </c>
      <c r="I27" s="361">
        <f t="shared" si="3"/>
        <v>0</v>
      </c>
      <c r="J27" s="361">
        <f t="shared" si="3"/>
        <v>0</v>
      </c>
      <c r="K27" s="361">
        <f t="shared" si="3"/>
        <v>0</v>
      </c>
      <c r="L27" s="361">
        <f t="shared" si="3"/>
        <v>0</v>
      </c>
      <c r="M27" s="361">
        <f t="shared" si="3"/>
        <v>0</v>
      </c>
      <c r="N27" s="361">
        <f t="shared" si="3"/>
        <v>0</v>
      </c>
      <c r="O27" s="88">
        <f t="shared" si="3"/>
        <v>0</v>
      </c>
    </row>
    <row r="28" ht="15.75">
      <c r="A28" s="90"/>
    </row>
    <row r="29" spans="2:15" ht="15.75">
      <c r="B29" s="91"/>
      <c r="C29" s="92"/>
      <c r="D29" s="92"/>
      <c r="O29" s="89"/>
    </row>
    <row r="30" ht="15.75"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E2" sqref="E2"/>
    </sheetView>
  </sheetViews>
  <sheetFormatPr defaultColWidth="9.00390625" defaultRowHeight="12.75"/>
  <cols>
    <col min="1" max="1" width="13.875" style="0" customWidth="1"/>
    <col min="2" max="2" width="88.625" style="0" customWidth="1"/>
    <col min="3" max="3" width="16.875" style="0" customWidth="1"/>
    <col min="4" max="4" width="4.875" style="482" customWidth="1"/>
  </cols>
  <sheetData>
    <row r="1" spans="2:4" ht="47.25" customHeight="1">
      <c r="B1" s="534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534"/>
      <c r="D1" s="535" t="str">
        <f>CONCATENATE("9. melléklet ",ALAPADATOK!A7," ",ALAPADATOK!B7," ",ALAPADATOK!C7," ",ALAPADATOK!D7," ",ALAPADATOK!E7," ",ALAPADATOK!F7," ",ALAPADATOK!G7," ",ALAPADATOK!H7)</f>
        <v>9. melléklet a … / 2019 ( … ) önkormányzati rendelethez</v>
      </c>
    </row>
    <row r="2" spans="2:4" ht="22.5" customHeight="1" thickBot="1">
      <c r="B2" s="544" t="s">
        <v>685</v>
      </c>
      <c r="C2" s="475" t="s">
        <v>598</v>
      </c>
      <c r="D2" s="535"/>
    </row>
    <row r="3" spans="1:8" ht="54" customHeight="1" thickBot="1">
      <c r="A3" s="476" t="s">
        <v>600</v>
      </c>
      <c r="B3" s="167" t="s">
        <v>45</v>
      </c>
      <c r="C3" s="465" t="str">
        <f>+CONCATENATE(LEFT(KV_ÖSSZEFÜGGÉSEK!A5,4),". évi tervezett támogatás összesen")</f>
        <v>2019. évi tervezett támogatás összesen</v>
      </c>
      <c r="D3" s="535"/>
      <c r="H3" s="462"/>
    </row>
    <row r="4" spans="1:4" s="43" customFormat="1" ht="13.5" thickBot="1">
      <c r="A4" s="477" t="s">
        <v>418</v>
      </c>
      <c r="B4" s="119" t="s">
        <v>419</v>
      </c>
      <c r="C4" s="120" t="s">
        <v>420</v>
      </c>
      <c r="D4" s="535"/>
    </row>
    <row r="5" spans="1:4" ht="12.75">
      <c r="A5" s="478"/>
      <c r="B5" s="93" t="s">
        <v>648</v>
      </c>
      <c r="C5" s="266">
        <v>36731600</v>
      </c>
      <c r="D5" s="535"/>
    </row>
    <row r="6" spans="1:4" ht="12.75" customHeight="1">
      <c r="A6" s="479"/>
      <c r="B6" s="94" t="s">
        <v>638</v>
      </c>
      <c r="C6" s="266">
        <v>6843870</v>
      </c>
      <c r="D6" s="535"/>
    </row>
    <row r="7" spans="1:4" ht="12.75">
      <c r="A7" s="479"/>
      <c r="B7" s="94" t="s">
        <v>639</v>
      </c>
      <c r="C7" s="266">
        <v>8256000</v>
      </c>
      <c r="D7" s="535"/>
    </row>
    <row r="8" spans="1:4" ht="12.75">
      <c r="A8" s="479"/>
      <c r="B8" s="94" t="s">
        <v>640</v>
      </c>
      <c r="C8" s="266">
        <v>100000</v>
      </c>
      <c r="D8" s="535"/>
    </row>
    <row r="9" spans="1:4" ht="12.75">
      <c r="A9" s="479"/>
      <c r="B9" s="94" t="s">
        <v>641</v>
      </c>
      <c r="C9" s="266">
        <v>5600090</v>
      </c>
      <c r="D9" s="535"/>
    </row>
    <row r="10" spans="1:4" ht="12.75">
      <c r="A10" s="479"/>
      <c r="B10" s="94" t="s">
        <v>642</v>
      </c>
      <c r="C10" s="266">
        <v>1325426</v>
      </c>
      <c r="D10" s="535"/>
    </row>
    <row r="11" spans="1:4" ht="12.75">
      <c r="A11" s="479"/>
      <c r="B11" s="94" t="s">
        <v>643</v>
      </c>
      <c r="C11" s="266">
        <v>38250</v>
      </c>
      <c r="D11" s="535"/>
    </row>
    <row r="12" spans="1:4" ht="12.75">
      <c r="A12" s="479"/>
      <c r="B12" s="94" t="s">
        <v>644</v>
      </c>
      <c r="C12" s="266">
        <v>972400</v>
      </c>
      <c r="D12" s="535"/>
    </row>
    <row r="13" spans="1:4" ht="12.75" customHeight="1">
      <c r="A13" s="479"/>
      <c r="B13" s="94" t="s">
        <v>614</v>
      </c>
      <c r="C13" s="266">
        <v>52961800</v>
      </c>
      <c r="D13" s="535"/>
    </row>
    <row r="14" spans="1:4" ht="12.75">
      <c r="A14" s="479"/>
      <c r="B14" s="94" t="s">
        <v>645</v>
      </c>
      <c r="C14" s="266">
        <v>15039025</v>
      </c>
      <c r="D14" s="535"/>
    </row>
    <row r="15" spans="1:4" ht="12.75">
      <c r="A15" s="479"/>
      <c r="B15" s="94" t="s">
        <v>646</v>
      </c>
      <c r="C15" s="266">
        <v>12543944</v>
      </c>
      <c r="D15" s="535"/>
    </row>
    <row r="16" spans="1:4" ht="12.75">
      <c r="A16" s="479"/>
      <c r="B16" s="94" t="s">
        <v>647</v>
      </c>
      <c r="C16" s="266">
        <v>3637260</v>
      </c>
      <c r="D16" s="535"/>
    </row>
    <row r="17" spans="1:4" ht="12.75">
      <c r="A17" s="479"/>
      <c r="B17" s="94"/>
      <c r="C17" s="266"/>
      <c r="D17" s="535"/>
    </row>
    <row r="18" spans="1:4" ht="12.75">
      <c r="A18" s="479"/>
      <c r="B18" s="94"/>
      <c r="C18" s="266"/>
      <c r="D18" s="535"/>
    </row>
    <row r="19" spans="1:4" ht="12.75">
      <c r="A19" s="479"/>
      <c r="B19" s="94"/>
      <c r="C19" s="266"/>
      <c r="D19" s="535"/>
    </row>
    <row r="20" spans="1:4" ht="12.75">
      <c r="A20" s="479"/>
      <c r="B20" s="94"/>
      <c r="C20" s="266"/>
      <c r="D20" s="535"/>
    </row>
    <row r="21" spans="1:4" ht="12.75">
      <c r="A21" s="479"/>
      <c r="B21" s="94"/>
      <c r="C21" s="266"/>
      <c r="D21" s="535"/>
    </row>
    <row r="22" spans="1:4" ht="12.75">
      <c r="A22" s="479"/>
      <c r="B22" s="94"/>
      <c r="C22" s="266"/>
      <c r="D22" s="535"/>
    </row>
    <row r="23" spans="1:4" ht="12.75">
      <c r="A23" s="479"/>
      <c r="B23" s="94"/>
      <c r="C23" s="266"/>
      <c r="D23" s="535"/>
    </row>
    <row r="24" spans="1:4" ht="13.5" thickBot="1">
      <c r="A24" s="480"/>
      <c r="B24" s="95"/>
      <c r="C24" s="266"/>
      <c r="D24" s="535"/>
    </row>
    <row r="25" spans="1:4" s="45" customFormat="1" ht="19.5" customHeight="1" thickBot="1">
      <c r="A25" s="481"/>
      <c r="B25" s="34" t="s">
        <v>46</v>
      </c>
      <c r="C25" s="44">
        <f>SUM(C5:C24)</f>
        <v>144049665</v>
      </c>
      <c r="D25" s="535"/>
    </row>
    <row r="26" spans="1:2" ht="12.75">
      <c r="A26" s="536" t="s">
        <v>599</v>
      </c>
      <c r="B26" s="536"/>
    </row>
  </sheetData>
  <sheetProtection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454"/>
      <c r="D1" s="461" t="s">
        <v>684</v>
      </c>
    </row>
    <row r="2" spans="1:4" ht="45" customHeight="1">
      <c r="A2" s="540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540"/>
      <c r="C2" s="540"/>
      <c r="D2" s="540"/>
    </row>
    <row r="3" spans="1:4" ht="17.25" customHeight="1">
      <c r="A3" s="242"/>
      <c r="B3" s="242"/>
      <c r="C3" s="242"/>
      <c r="D3" s="242"/>
    </row>
    <row r="4" spans="3:4" ht="13.5" thickBot="1">
      <c r="C4" s="537"/>
      <c r="D4" s="537"/>
    </row>
    <row r="5" spans="1:4" ht="42.75" customHeight="1" thickBot="1">
      <c r="A5" s="243" t="s">
        <v>61</v>
      </c>
      <c r="B5" s="244" t="s">
        <v>107</v>
      </c>
      <c r="C5" s="244" t="s">
        <v>108</v>
      </c>
      <c r="D5" s="245" t="s">
        <v>8</v>
      </c>
    </row>
    <row r="6" spans="1:4" ht="15.75" customHeight="1">
      <c r="A6" s="129" t="s">
        <v>12</v>
      </c>
      <c r="B6" s="29" t="s">
        <v>616</v>
      </c>
      <c r="C6" s="29" t="s">
        <v>634</v>
      </c>
      <c r="D6" s="362">
        <v>1265000</v>
      </c>
    </row>
    <row r="7" spans="1:4" ht="15.75" customHeight="1">
      <c r="A7" s="130" t="s">
        <v>13</v>
      </c>
      <c r="B7" s="30" t="s">
        <v>617</v>
      </c>
      <c r="C7" s="30" t="s">
        <v>634</v>
      </c>
      <c r="D7" s="363">
        <v>1416492</v>
      </c>
    </row>
    <row r="8" spans="1:4" ht="15.75" customHeight="1">
      <c r="A8" s="130" t="s">
        <v>14</v>
      </c>
      <c r="B8" s="30" t="s">
        <v>618</v>
      </c>
      <c r="C8" s="30" t="s">
        <v>635</v>
      </c>
      <c r="D8" s="363">
        <v>30000</v>
      </c>
    </row>
    <row r="9" spans="1:4" ht="15.75" customHeight="1">
      <c r="A9" s="130" t="s">
        <v>15</v>
      </c>
      <c r="B9" s="30" t="s">
        <v>619</v>
      </c>
      <c r="C9" s="30" t="s">
        <v>635</v>
      </c>
      <c r="D9" s="363">
        <v>30000</v>
      </c>
    </row>
    <row r="10" spans="1:4" ht="15.75" customHeight="1">
      <c r="A10" s="130" t="s">
        <v>16</v>
      </c>
      <c r="B10" s="30" t="s">
        <v>620</v>
      </c>
      <c r="C10" s="30" t="s">
        <v>635</v>
      </c>
      <c r="D10" s="363">
        <v>75000</v>
      </c>
    </row>
    <row r="11" spans="1:4" ht="15.75" customHeight="1">
      <c r="A11" s="130" t="s">
        <v>17</v>
      </c>
      <c r="B11" s="30" t="s">
        <v>621</v>
      </c>
      <c r="C11" s="30" t="s">
        <v>636</v>
      </c>
      <c r="D11" s="363">
        <v>700000</v>
      </c>
    </row>
    <row r="12" spans="1:4" ht="15.75" customHeight="1">
      <c r="A12" s="130" t="s">
        <v>18</v>
      </c>
      <c r="B12" s="30" t="s">
        <v>622</v>
      </c>
      <c r="C12" s="30" t="s">
        <v>636</v>
      </c>
      <c r="D12" s="363">
        <v>275000</v>
      </c>
    </row>
    <row r="13" spans="1:4" ht="15.75" customHeight="1">
      <c r="A13" s="130" t="s">
        <v>19</v>
      </c>
      <c r="B13" s="30" t="s">
        <v>623</v>
      </c>
      <c r="C13" s="30" t="s">
        <v>636</v>
      </c>
      <c r="D13" s="363">
        <v>400000</v>
      </c>
    </row>
    <row r="14" spans="1:4" ht="15.75" customHeight="1">
      <c r="A14" s="130" t="s">
        <v>20</v>
      </c>
      <c r="B14" s="30" t="s">
        <v>624</v>
      </c>
      <c r="C14" s="30" t="s">
        <v>636</v>
      </c>
      <c r="D14" s="363">
        <v>500000</v>
      </c>
    </row>
    <row r="15" spans="1:4" ht="15.75" customHeight="1">
      <c r="A15" s="130" t="s">
        <v>21</v>
      </c>
      <c r="B15" s="30" t="s">
        <v>625</v>
      </c>
      <c r="C15" s="30" t="s">
        <v>636</v>
      </c>
      <c r="D15" s="363">
        <v>540000</v>
      </c>
    </row>
    <row r="16" spans="1:4" ht="15.75" customHeight="1">
      <c r="A16" s="130" t="s">
        <v>22</v>
      </c>
      <c r="B16" s="30" t="s">
        <v>626</v>
      </c>
      <c r="C16" s="30" t="s">
        <v>636</v>
      </c>
      <c r="D16" s="363">
        <v>300000</v>
      </c>
    </row>
    <row r="17" spans="1:4" ht="15.75" customHeight="1">
      <c r="A17" s="130" t="s">
        <v>23</v>
      </c>
      <c r="B17" s="30" t="s">
        <v>627</v>
      </c>
      <c r="C17" s="30" t="s">
        <v>636</v>
      </c>
      <c r="D17" s="363">
        <v>150000</v>
      </c>
    </row>
    <row r="18" spans="1:4" ht="15.75" customHeight="1">
      <c r="A18" s="130" t="s">
        <v>24</v>
      </c>
      <c r="B18" s="30" t="s">
        <v>628</v>
      </c>
      <c r="C18" s="30" t="s">
        <v>636</v>
      </c>
      <c r="D18" s="363">
        <v>150000</v>
      </c>
    </row>
    <row r="19" spans="1:4" ht="15.75" customHeight="1">
      <c r="A19" s="130" t="s">
        <v>25</v>
      </c>
      <c r="B19" s="30" t="s">
        <v>629</v>
      </c>
      <c r="C19" s="30" t="s">
        <v>636</v>
      </c>
      <c r="D19" s="363">
        <v>150000</v>
      </c>
    </row>
    <row r="20" spans="1:4" ht="15.75" customHeight="1">
      <c r="A20" s="130" t="s">
        <v>26</v>
      </c>
      <c r="B20" s="30" t="s">
        <v>630</v>
      </c>
      <c r="C20" s="30" t="s">
        <v>636</v>
      </c>
      <c r="D20" s="363">
        <v>50000</v>
      </c>
    </row>
    <row r="21" spans="1:4" ht="15.75" customHeight="1">
      <c r="A21" s="130" t="s">
        <v>27</v>
      </c>
      <c r="B21" s="30" t="s">
        <v>631</v>
      </c>
      <c r="C21" s="30" t="s">
        <v>636</v>
      </c>
      <c r="D21" s="363">
        <v>50000</v>
      </c>
    </row>
    <row r="22" spans="1:4" ht="15.75" customHeight="1">
      <c r="A22" s="130" t="s">
        <v>28</v>
      </c>
      <c r="B22" s="30" t="s">
        <v>632</v>
      </c>
      <c r="C22" s="30" t="s">
        <v>636</v>
      </c>
      <c r="D22" s="363">
        <v>15000</v>
      </c>
    </row>
    <row r="23" spans="1:4" ht="15.75" customHeight="1">
      <c r="A23" s="130" t="s">
        <v>29</v>
      </c>
      <c r="B23" s="30" t="s">
        <v>633</v>
      </c>
      <c r="C23" s="30" t="s">
        <v>637</v>
      </c>
      <c r="D23" s="363">
        <v>3200000</v>
      </c>
    </row>
    <row r="24" spans="1:4" ht="15.75" customHeight="1">
      <c r="A24" s="130" t="s">
        <v>30</v>
      </c>
      <c r="B24" s="30"/>
      <c r="C24" s="30"/>
      <c r="D24" s="363"/>
    </row>
    <row r="25" spans="1:4" ht="15.75" customHeight="1">
      <c r="A25" s="130" t="s">
        <v>31</v>
      </c>
      <c r="B25" s="30"/>
      <c r="C25" s="30"/>
      <c r="D25" s="363"/>
    </row>
    <row r="26" spans="1:4" ht="15.75" customHeight="1">
      <c r="A26" s="130" t="s">
        <v>32</v>
      </c>
      <c r="B26" s="30"/>
      <c r="C26" s="30"/>
      <c r="D26" s="363"/>
    </row>
    <row r="27" spans="1:4" ht="15.75" customHeight="1">
      <c r="A27" s="130" t="s">
        <v>33</v>
      </c>
      <c r="B27" s="30"/>
      <c r="C27" s="30"/>
      <c r="D27" s="363"/>
    </row>
    <row r="28" spans="1:4" ht="15.75" customHeight="1">
      <c r="A28" s="130" t="s">
        <v>34</v>
      </c>
      <c r="B28" s="30"/>
      <c r="C28" s="30"/>
      <c r="D28" s="363"/>
    </row>
    <row r="29" spans="1:4" ht="15.75" customHeight="1">
      <c r="A29" s="130" t="s">
        <v>35</v>
      </c>
      <c r="B29" s="30"/>
      <c r="C29" s="30"/>
      <c r="D29" s="363"/>
    </row>
    <row r="30" spans="1:4" ht="15.75" customHeight="1">
      <c r="A30" s="130" t="s">
        <v>36</v>
      </c>
      <c r="B30" s="30"/>
      <c r="C30" s="30"/>
      <c r="D30" s="363"/>
    </row>
    <row r="31" spans="1:4" ht="15.75" customHeight="1">
      <c r="A31" s="130" t="s">
        <v>37</v>
      </c>
      <c r="B31" s="30"/>
      <c r="C31" s="30"/>
      <c r="D31" s="363"/>
    </row>
    <row r="32" spans="1:4" ht="15.75" customHeight="1">
      <c r="A32" s="130" t="s">
        <v>38</v>
      </c>
      <c r="B32" s="30"/>
      <c r="C32" s="30"/>
      <c r="D32" s="363"/>
    </row>
    <row r="33" spans="1:4" ht="15.75" customHeight="1">
      <c r="A33" s="130" t="s">
        <v>39</v>
      </c>
      <c r="B33" s="30"/>
      <c r="C33" s="30"/>
      <c r="D33" s="363"/>
    </row>
    <row r="34" spans="1:4" ht="15.75" customHeight="1">
      <c r="A34" s="130" t="s">
        <v>40</v>
      </c>
      <c r="B34" s="30"/>
      <c r="C34" s="30"/>
      <c r="D34" s="363"/>
    </row>
    <row r="35" spans="1:4" ht="15.75" customHeight="1">
      <c r="A35" s="130" t="s">
        <v>109</v>
      </c>
      <c r="B35" s="30"/>
      <c r="C35" s="30"/>
      <c r="D35" s="363"/>
    </row>
    <row r="36" spans="1:4" ht="15.75" customHeight="1">
      <c r="A36" s="130" t="s">
        <v>110</v>
      </c>
      <c r="B36" s="30"/>
      <c r="C36" s="30"/>
      <c r="D36" s="363"/>
    </row>
    <row r="37" spans="1:4" ht="15.75" customHeight="1">
      <c r="A37" s="130" t="s">
        <v>111</v>
      </c>
      <c r="B37" s="30"/>
      <c r="C37" s="30"/>
      <c r="D37" s="363"/>
    </row>
    <row r="38" spans="1:4" ht="15.75" customHeight="1" thickBot="1">
      <c r="A38" s="131" t="s">
        <v>112</v>
      </c>
      <c r="B38" s="31"/>
      <c r="C38" s="31"/>
      <c r="D38" s="364"/>
    </row>
    <row r="39" spans="1:4" ht="15.75" customHeight="1" thickBot="1">
      <c r="A39" s="538" t="s">
        <v>46</v>
      </c>
      <c r="B39" s="539"/>
      <c r="C39" s="132"/>
      <c r="D39" s="365">
        <f>SUM(D6:D38)</f>
        <v>9296492</v>
      </c>
    </row>
    <row r="40" ht="12.75">
      <c r="A40" t="s">
        <v>153</v>
      </c>
    </row>
  </sheetData>
  <sheetProtection/>
  <mergeCells count="3">
    <mergeCell ref="C4:D4"/>
    <mergeCell ref="A39:B39"/>
    <mergeCell ref="A2:D2"/>
  </mergeCells>
  <conditionalFormatting sqref="D39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tabSelected="1" zoomScale="120" zoomScaleNormal="120" zoomScaleSheetLayoutView="100" workbookViewId="0" topLeftCell="A1">
      <selection activeCell="E1" sqref="E1"/>
    </sheetView>
  </sheetViews>
  <sheetFormatPr defaultColWidth="9.00390625" defaultRowHeight="12.75"/>
  <cols>
    <col min="1" max="1" width="9.00390625" style="36" customWidth="1"/>
    <col min="2" max="2" width="66.375" style="36" bestFit="1" customWidth="1"/>
    <col min="3" max="3" width="15.50390625" style="247" customWidth="1"/>
    <col min="4" max="5" width="15.50390625" style="36" customWidth="1"/>
    <col min="6" max="6" width="9.00390625" style="36" customWidth="1"/>
    <col min="7" max="16384" width="9.375" style="36" customWidth="1"/>
  </cols>
  <sheetData>
    <row r="1" spans="3:5" ht="15.75">
      <c r="C1" s="457"/>
      <c r="D1" s="454"/>
      <c r="E1" s="461"/>
    </row>
    <row r="2" spans="1:5" ht="15.75">
      <c r="A2" s="541" t="str">
        <f>CONCATENATE(ALAPADATOK!A3)</f>
        <v>Karácsond Községi Önkormányzat</v>
      </c>
      <c r="B2" s="542"/>
      <c r="C2" s="542"/>
      <c r="D2" s="542"/>
      <c r="E2" s="542"/>
    </row>
    <row r="3" spans="1:5" ht="15.75">
      <c r="A3" s="527" t="s">
        <v>523</v>
      </c>
      <c r="B3" s="543"/>
      <c r="C3" s="543"/>
      <c r="D3" s="543"/>
      <c r="E3" s="543"/>
    </row>
    <row r="4" spans="1:5" ht="15.75" customHeight="1">
      <c r="A4" s="517" t="s">
        <v>522</v>
      </c>
      <c r="B4" s="517"/>
      <c r="C4" s="517"/>
      <c r="D4" s="517"/>
      <c r="E4" s="517"/>
    </row>
    <row r="5" spans="1:5" ht="15.75" customHeight="1" thickBot="1">
      <c r="A5" s="516" t="s">
        <v>118</v>
      </c>
      <c r="B5" s="516"/>
      <c r="D5" s="109"/>
      <c r="E5" s="183"/>
    </row>
    <row r="6" spans="1:5" ht="37.5" customHeight="1" thickBot="1">
      <c r="A6" s="23" t="s">
        <v>61</v>
      </c>
      <c r="B6" s="24" t="s">
        <v>11</v>
      </c>
      <c r="C6" s="24" t="str">
        <f>+CONCATENATE(LEFT(KV_ÖSSZEFÜGGÉSEK!A5,4)+1,". évi")</f>
        <v>2020. évi</v>
      </c>
      <c r="D6" s="265" t="str">
        <f>+CONCATENATE(LEFT(KV_ÖSSZEFÜGGÉSEK!A5,4)+2,". évi")</f>
        <v>2021. évi</v>
      </c>
      <c r="E6" s="117" t="str">
        <f>+CONCATENATE(LEFT(KV_ÖSSZEFÜGGÉSEK!A5,4)+3,". évi")</f>
        <v>2022. évi</v>
      </c>
    </row>
    <row r="7" spans="1:5" s="37" customFormat="1" ht="12" customHeight="1" thickBot="1">
      <c r="A7" s="32" t="s">
        <v>418</v>
      </c>
      <c r="B7" s="33" t="s">
        <v>419</v>
      </c>
      <c r="C7" s="33" t="s">
        <v>420</v>
      </c>
      <c r="D7" s="33" t="s">
        <v>422</v>
      </c>
      <c r="E7" s="301" t="s">
        <v>421</v>
      </c>
    </row>
    <row r="8" spans="1:5" s="1" customFormat="1" ht="12" customHeight="1" thickBot="1">
      <c r="A8" s="20" t="s">
        <v>12</v>
      </c>
      <c r="B8" s="21" t="s">
        <v>448</v>
      </c>
      <c r="C8" s="313">
        <v>139000000</v>
      </c>
      <c r="D8" s="313">
        <v>133000000</v>
      </c>
      <c r="E8" s="314">
        <v>130000000</v>
      </c>
    </row>
    <row r="9" spans="1:5" s="1" customFormat="1" ht="12" customHeight="1" thickBot="1">
      <c r="A9" s="20" t="s">
        <v>13</v>
      </c>
      <c r="B9" s="168" t="s">
        <v>301</v>
      </c>
      <c r="C9" s="313">
        <v>19000000</v>
      </c>
      <c r="D9" s="313">
        <v>16000000</v>
      </c>
      <c r="E9" s="314">
        <v>14000000</v>
      </c>
    </row>
    <row r="10" spans="1:5" s="1" customFormat="1" ht="12" customHeight="1" thickBot="1">
      <c r="A10" s="20" t="s">
        <v>14</v>
      </c>
      <c r="B10" s="21" t="s">
        <v>308</v>
      </c>
      <c r="C10" s="313"/>
      <c r="D10" s="313"/>
      <c r="E10" s="314"/>
    </row>
    <row r="11" spans="1:5" s="1" customFormat="1" ht="12" customHeight="1" thickBot="1">
      <c r="A11" s="20" t="s">
        <v>130</v>
      </c>
      <c r="B11" s="21" t="s">
        <v>193</v>
      </c>
      <c r="C11" s="264">
        <f>SUM(C12:C18)</f>
        <v>58100000</v>
      </c>
      <c r="D11" s="264">
        <f>SUM(D12:D18)</f>
        <v>55750000</v>
      </c>
      <c r="E11" s="300">
        <f>SUM(E12:E18)</f>
        <v>53300000</v>
      </c>
    </row>
    <row r="12" spans="1:5" s="1" customFormat="1" ht="12" customHeight="1">
      <c r="A12" s="15" t="s">
        <v>194</v>
      </c>
      <c r="B12" s="273" t="s">
        <v>472</v>
      </c>
      <c r="C12" s="259">
        <v>5700000</v>
      </c>
      <c r="D12" s="259">
        <v>5500000</v>
      </c>
      <c r="E12" s="157">
        <v>5400000</v>
      </c>
    </row>
    <row r="13" spans="1:5" s="1" customFormat="1" ht="12" customHeight="1">
      <c r="A13" s="14" t="s">
        <v>195</v>
      </c>
      <c r="B13" s="274" t="s">
        <v>473</v>
      </c>
      <c r="C13" s="258">
        <v>200000</v>
      </c>
      <c r="D13" s="258">
        <v>200000</v>
      </c>
      <c r="E13" s="156">
        <v>200000</v>
      </c>
    </row>
    <row r="14" spans="1:5" s="1" customFormat="1" ht="12" customHeight="1">
      <c r="A14" s="14" t="s">
        <v>196</v>
      </c>
      <c r="B14" s="274" t="s">
        <v>474</v>
      </c>
      <c r="C14" s="258">
        <v>47000000</v>
      </c>
      <c r="D14" s="258">
        <v>45000000</v>
      </c>
      <c r="E14" s="156">
        <v>43000000</v>
      </c>
    </row>
    <row r="15" spans="1:5" s="1" customFormat="1" ht="12" customHeight="1">
      <c r="A15" s="14" t="s">
        <v>197</v>
      </c>
      <c r="B15" s="274" t="s">
        <v>475</v>
      </c>
      <c r="C15" s="258">
        <v>200000</v>
      </c>
      <c r="D15" s="258">
        <v>200000</v>
      </c>
      <c r="E15" s="156"/>
    </row>
    <row r="16" spans="1:5" s="1" customFormat="1" ht="12" customHeight="1">
      <c r="A16" s="14" t="s">
        <v>469</v>
      </c>
      <c r="B16" s="274" t="s">
        <v>198</v>
      </c>
      <c r="C16" s="258">
        <v>4700000</v>
      </c>
      <c r="D16" s="258">
        <v>4600000</v>
      </c>
      <c r="E16" s="156">
        <v>4500000</v>
      </c>
    </row>
    <row r="17" spans="1:5" s="1" customFormat="1" ht="12" customHeight="1">
      <c r="A17" s="14" t="s">
        <v>470</v>
      </c>
      <c r="B17" s="274" t="s">
        <v>199</v>
      </c>
      <c r="C17" s="258"/>
      <c r="D17" s="258"/>
      <c r="E17" s="156"/>
    </row>
    <row r="18" spans="1:5" s="1" customFormat="1" ht="12" customHeight="1" thickBot="1">
      <c r="A18" s="16" t="s">
        <v>471</v>
      </c>
      <c r="B18" s="275" t="s">
        <v>200</v>
      </c>
      <c r="C18" s="260">
        <v>300000</v>
      </c>
      <c r="D18" s="260">
        <v>250000</v>
      </c>
      <c r="E18" s="158">
        <v>200000</v>
      </c>
    </row>
    <row r="19" spans="1:5" s="1" customFormat="1" ht="12" customHeight="1" thickBot="1">
      <c r="A19" s="20" t="s">
        <v>16</v>
      </c>
      <c r="B19" s="21" t="s">
        <v>451</v>
      </c>
      <c r="C19" s="313">
        <v>1000000</v>
      </c>
      <c r="D19" s="313">
        <v>1000000</v>
      </c>
      <c r="E19" s="314">
        <v>1000000</v>
      </c>
    </row>
    <row r="20" spans="1:5" s="1" customFormat="1" ht="12" customHeight="1" thickBot="1">
      <c r="A20" s="20" t="s">
        <v>17</v>
      </c>
      <c r="B20" s="21" t="s">
        <v>4</v>
      </c>
      <c r="C20" s="313"/>
      <c r="D20" s="313"/>
      <c r="E20" s="314"/>
    </row>
    <row r="21" spans="1:5" s="1" customFormat="1" ht="12" customHeight="1" thickBot="1">
      <c r="A21" s="20" t="s">
        <v>137</v>
      </c>
      <c r="B21" s="21" t="s">
        <v>450</v>
      </c>
      <c r="C21" s="313"/>
      <c r="D21" s="313"/>
      <c r="E21" s="314"/>
    </row>
    <row r="22" spans="1:5" s="1" customFormat="1" ht="12" customHeight="1" thickBot="1">
      <c r="A22" s="20" t="s">
        <v>19</v>
      </c>
      <c r="B22" s="168" t="s">
        <v>449</v>
      </c>
      <c r="C22" s="313"/>
      <c r="D22" s="313"/>
      <c r="E22" s="314"/>
    </row>
    <row r="23" spans="1:5" s="1" customFormat="1" ht="12" customHeight="1" thickBot="1">
      <c r="A23" s="20" t="s">
        <v>20</v>
      </c>
      <c r="B23" s="21" t="s">
        <v>233</v>
      </c>
      <c r="C23" s="264">
        <f>+C8+C9+C10+C11+C19+C20+C21+C22</f>
        <v>217100000</v>
      </c>
      <c r="D23" s="264">
        <f>+D8+D9+D10+D11+D19+D20+D21+D22</f>
        <v>205750000</v>
      </c>
      <c r="E23" s="179">
        <f>+E8+E9+E10+E11+E19+E20+E21+E22</f>
        <v>198300000</v>
      </c>
    </row>
    <row r="24" spans="1:5" s="1" customFormat="1" ht="12" customHeight="1" thickBot="1">
      <c r="A24" s="20" t="s">
        <v>21</v>
      </c>
      <c r="B24" s="21" t="s">
        <v>452</v>
      </c>
      <c r="C24" s="349"/>
      <c r="D24" s="349"/>
      <c r="E24" s="350"/>
    </row>
    <row r="25" spans="1:5" s="1" customFormat="1" ht="12" customHeight="1" thickBot="1">
      <c r="A25" s="20" t="s">
        <v>22</v>
      </c>
      <c r="B25" s="21" t="s">
        <v>453</v>
      </c>
      <c r="C25" s="264">
        <f>+C23+C24</f>
        <v>217100000</v>
      </c>
      <c r="D25" s="264">
        <f>+D23+D24</f>
        <v>205750000</v>
      </c>
      <c r="E25" s="300">
        <f>+E23+E24</f>
        <v>198300000</v>
      </c>
    </row>
    <row r="26" spans="1:5" s="1" customFormat="1" ht="12" customHeight="1">
      <c r="A26" s="239"/>
      <c r="B26" s="240"/>
      <c r="C26" s="241"/>
      <c r="D26" s="347"/>
      <c r="E26" s="348"/>
    </row>
    <row r="27" spans="1:5" s="1" customFormat="1" ht="12" customHeight="1">
      <c r="A27" s="517" t="s">
        <v>41</v>
      </c>
      <c r="B27" s="517"/>
      <c r="C27" s="517"/>
      <c r="D27" s="517"/>
      <c r="E27" s="517"/>
    </row>
    <row r="28" spans="1:5" s="1" customFormat="1" ht="12" customHeight="1" thickBot="1">
      <c r="A28" s="514" t="s">
        <v>119</v>
      </c>
      <c r="B28" s="514"/>
      <c r="C28" s="247"/>
      <c r="D28" s="109"/>
      <c r="E28" s="183"/>
    </row>
    <row r="29" spans="1:5" s="1" customFormat="1" ht="24" customHeight="1" thickBot="1">
      <c r="A29" s="23" t="s">
        <v>10</v>
      </c>
      <c r="B29" s="24" t="s">
        <v>42</v>
      </c>
      <c r="C29" s="24" t="str">
        <f>+C6</f>
        <v>2020. évi</v>
      </c>
      <c r="D29" s="24" t="str">
        <f>+D6</f>
        <v>2021. évi</v>
      </c>
      <c r="E29" s="117" t="str">
        <f>+E6</f>
        <v>2022. évi</v>
      </c>
    </row>
    <row r="30" spans="1:5" s="1" customFormat="1" ht="12" customHeight="1" thickBot="1">
      <c r="A30" s="269" t="s">
        <v>418</v>
      </c>
      <c r="B30" s="270" t="s">
        <v>419</v>
      </c>
      <c r="C30" s="270" t="s">
        <v>420</v>
      </c>
      <c r="D30" s="270" t="s">
        <v>422</v>
      </c>
      <c r="E30" s="343" t="s">
        <v>421</v>
      </c>
    </row>
    <row r="31" spans="1:5" s="1" customFormat="1" ht="15" customHeight="1" thickBot="1">
      <c r="A31" s="20" t="s">
        <v>12</v>
      </c>
      <c r="B31" s="27" t="s">
        <v>454</v>
      </c>
      <c r="C31" s="313">
        <v>217100000</v>
      </c>
      <c r="D31" s="313">
        <v>205750000</v>
      </c>
      <c r="E31" s="309">
        <v>198300000</v>
      </c>
    </row>
    <row r="32" spans="1:5" ht="12" customHeight="1" thickBot="1">
      <c r="A32" s="322" t="s">
        <v>13</v>
      </c>
      <c r="B32" s="344" t="s">
        <v>459</v>
      </c>
      <c r="C32" s="345">
        <f>+C33+C34+C35</f>
        <v>0</v>
      </c>
      <c r="D32" s="345">
        <f>+D33+D34+D35</f>
        <v>0</v>
      </c>
      <c r="E32" s="346">
        <f>+E33+E34+E35</f>
        <v>0</v>
      </c>
    </row>
    <row r="33" spans="1:5" ht="12" customHeight="1">
      <c r="A33" s="15" t="s">
        <v>91</v>
      </c>
      <c r="B33" s="8" t="s">
        <v>160</v>
      </c>
      <c r="C33" s="259"/>
      <c r="D33" s="259"/>
      <c r="E33" s="157"/>
    </row>
    <row r="34" spans="1:5" ht="12" customHeight="1">
      <c r="A34" s="15" t="s">
        <v>92</v>
      </c>
      <c r="B34" s="12" t="s">
        <v>144</v>
      </c>
      <c r="C34" s="258"/>
      <c r="D34" s="258"/>
      <c r="E34" s="156"/>
    </row>
    <row r="35" spans="1:5" ht="12" customHeight="1" thickBot="1">
      <c r="A35" s="15" t="s">
        <v>93</v>
      </c>
      <c r="B35" s="170" t="s">
        <v>162</v>
      </c>
      <c r="C35" s="258"/>
      <c r="D35" s="258"/>
      <c r="E35" s="156"/>
    </row>
    <row r="36" spans="1:5" ht="12" customHeight="1" thickBot="1">
      <c r="A36" s="20" t="s">
        <v>14</v>
      </c>
      <c r="B36" s="100" t="s">
        <v>373</v>
      </c>
      <c r="C36" s="257">
        <f>+C31+C32</f>
        <v>217100000</v>
      </c>
      <c r="D36" s="257">
        <f>+D31+D32</f>
        <v>205750000</v>
      </c>
      <c r="E36" s="155">
        <f>+E31+E32</f>
        <v>198300000</v>
      </c>
    </row>
    <row r="37" spans="1:6" ht="15" customHeight="1" thickBot="1">
      <c r="A37" s="20" t="s">
        <v>15</v>
      </c>
      <c r="B37" s="100" t="s">
        <v>455</v>
      </c>
      <c r="C37" s="351"/>
      <c r="D37" s="351"/>
      <c r="E37" s="352"/>
      <c r="F37" s="101"/>
    </row>
    <row r="38" spans="1:5" s="1" customFormat="1" ht="12.75" customHeight="1" thickBot="1">
      <c r="A38" s="171" t="s">
        <v>16</v>
      </c>
      <c r="B38" s="246" t="s">
        <v>456</v>
      </c>
      <c r="C38" s="342">
        <f>+C36+C37</f>
        <v>217100000</v>
      </c>
      <c r="D38" s="342">
        <f>+D36+D37</f>
        <v>205750000</v>
      </c>
      <c r="E38" s="336">
        <f>+E36+E37</f>
        <v>198300000</v>
      </c>
    </row>
    <row r="39" spans="3:5" ht="15.75">
      <c r="C39" s="466">
        <f>C25-C38</f>
        <v>0</v>
      </c>
      <c r="D39" s="466">
        <f>D25-D38</f>
        <v>0</v>
      </c>
      <c r="E39" s="466">
        <f>E25-E38</f>
        <v>0</v>
      </c>
    </row>
    <row r="40" ht="15.75">
      <c r="C40" s="36"/>
    </row>
    <row r="41" ht="15.75">
      <c r="C41" s="36"/>
    </row>
    <row r="42" ht="16.5" customHeight="1">
      <c r="C42" s="36"/>
    </row>
    <row r="43" ht="15.75">
      <c r="C43" s="36"/>
    </row>
    <row r="44" ht="15.75">
      <c r="C44" s="36"/>
    </row>
    <row r="45" ht="15.75">
      <c r="C45" s="36"/>
    </row>
    <row r="46" ht="15.75">
      <c r="C46" s="36"/>
    </row>
    <row r="47" ht="15.75">
      <c r="C47" s="36"/>
    </row>
    <row r="48" ht="15.75">
      <c r="C48" s="36"/>
    </row>
    <row r="49" ht="15.75">
      <c r="C49" s="36"/>
    </row>
    <row r="50" ht="15.75">
      <c r="C50" s="36"/>
    </row>
    <row r="51" ht="15.75">
      <c r="C51" s="36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7" t="s">
        <v>117</v>
      </c>
    </row>
    <row r="4" spans="1:2" ht="12.75">
      <c r="A4" s="104"/>
      <c r="B4" s="104"/>
    </row>
    <row r="5" spans="1:2" s="116" customFormat="1" ht="15.75">
      <c r="A5" s="67" t="s">
        <v>494</v>
      </c>
      <c r="B5" s="115"/>
    </row>
    <row r="6" spans="1:2" ht="12.75">
      <c r="A6" s="104"/>
      <c r="B6" s="104"/>
    </row>
    <row r="7" spans="1:2" ht="12.75">
      <c r="A7" s="104" t="s">
        <v>461</v>
      </c>
      <c r="B7" s="104" t="s">
        <v>412</v>
      </c>
    </row>
    <row r="8" spans="1:2" ht="12.75">
      <c r="A8" s="104" t="s">
        <v>462</v>
      </c>
      <c r="B8" s="104" t="s">
        <v>413</v>
      </c>
    </row>
    <row r="9" spans="1:2" ht="12.75">
      <c r="A9" s="104" t="s">
        <v>463</v>
      </c>
      <c r="B9" s="104" t="s">
        <v>414</v>
      </c>
    </row>
    <row r="10" spans="1:2" ht="12.75">
      <c r="A10" s="104"/>
      <c r="B10" s="104"/>
    </row>
    <row r="11" spans="1:2" ht="12.75">
      <c r="A11" s="104"/>
      <c r="B11" s="104"/>
    </row>
    <row r="12" spans="1:2" s="116" customFormat="1" ht="15.75">
      <c r="A12" s="67" t="str">
        <f>+CONCATENATE(LEFT(A5,4),". évi előirányzat KIADÁSOK")</f>
        <v>2019. évi előirányzat KIADÁSOK</v>
      </c>
      <c r="B12" s="115"/>
    </row>
    <row r="13" spans="1:2" ht="12.75">
      <c r="A13" s="104"/>
      <c r="B13" s="104"/>
    </row>
    <row r="14" spans="1:2" ht="12.75">
      <c r="A14" s="104" t="s">
        <v>464</v>
      </c>
      <c r="B14" s="104" t="s">
        <v>415</v>
      </c>
    </row>
    <row r="15" spans="1:2" ht="12.75">
      <c r="A15" s="104" t="s">
        <v>465</v>
      </c>
      <c r="B15" s="104" t="s">
        <v>416</v>
      </c>
    </row>
    <row r="16" spans="1:2" ht="12.75">
      <c r="A16" s="104" t="s">
        <v>466</v>
      </c>
      <c r="B16" s="104" t="s">
        <v>417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247" customWidth="1"/>
    <col min="4" max="4" width="9.00390625" style="36" customWidth="1"/>
    <col min="5" max="16384" width="9.375" style="36" customWidth="1"/>
  </cols>
  <sheetData>
    <row r="1" spans="1:3" ht="18.75" customHeight="1">
      <c r="A1" s="439"/>
      <c r="B1" s="510" t="s">
        <v>667</v>
      </c>
      <c r="C1" s="511"/>
    </row>
    <row r="2" spans="1:3" ht="21.75" customHeight="1">
      <c r="A2" s="440"/>
      <c r="B2" s="441" t="str">
        <f>CONCATENATE(ALAPADATOK!A3)</f>
        <v>Karácsond Községi Önkormányzat</v>
      </c>
      <c r="C2" s="442"/>
    </row>
    <row r="3" spans="1:3" ht="21.75" customHeight="1">
      <c r="A3" s="442"/>
      <c r="B3" s="441" t="s">
        <v>495</v>
      </c>
      <c r="C3" s="442"/>
    </row>
    <row r="4" spans="1:3" ht="21.75" customHeight="1">
      <c r="A4" s="442"/>
      <c r="B4" s="441" t="s">
        <v>496</v>
      </c>
      <c r="C4" s="442"/>
    </row>
    <row r="5" spans="1:3" ht="21.75" customHeight="1">
      <c r="A5" s="439"/>
      <c r="B5" s="439"/>
      <c r="C5" s="443"/>
    </row>
    <row r="6" spans="1:3" ht="15" customHeight="1">
      <c r="A6" s="512" t="s">
        <v>9</v>
      </c>
      <c r="B6" s="512"/>
      <c r="C6" s="512"/>
    </row>
    <row r="7" spans="1:3" ht="15" customHeight="1" thickBot="1">
      <c r="A7" s="513" t="s">
        <v>118</v>
      </c>
      <c r="B7" s="513"/>
      <c r="C7" s="390" t="s">
        <v>481</v>
      </c>
    </row>
    <row r="8" spans="1:3" ht="24" customHeight="1" thickBot="1">
      <c r="A8" s="444" t="s">
        <v>61</v>
      </c>
      <c r="B8" s="445" t="s">
        <v>11</v>
      </c>
      <c r="C8" s="446" t="str">
        <f>+CONCATENATE(LEFT(KV_ÖSSZEFÜGGÉSEK!A5,4),". évi előirányzat")</f>
        <v>2019. évi előirányzat</v>
      </c>
    </row>
    <row r="9" spans="1:3" s="37" customFormat="1" ht="12" customHeight="1" thickBot="1">
      <c r="A9" s="374"/>
      <c r="B9" s="375" t="s">
        <v>418</v>
      </c>
      <c r="C9" s="376" t="s">
        <v>419</v>
      </c>
    </row>
    <row r="10" spans="1:3" s="1" customFormat="1" ht="12" customHeight="1" thickBot="1">
      <c r="A10" s="20" t="s">
        <v>12</v>
      </c>
      <c r="B10" s="21" t="s">
        <v>178</v>
      </c>
      <c r="C10" s="173">
        <f>+C11+C12+C13+C14+C15+C16</f>
        <v>144049665</v>
      </c>
    </row>
    <row r="11" spans="1:3" s="1" customFormat="1" ht="12" customHeight="1">
      <c r="A11" s="15" t="s">
        <v>85</v>
      </c>
      <c r="B11" s="273" t="s">
        <v>179</v>
      </c>
      <c r="C11" s="176">
        <v>59867636</v>
      </c>
    </row>
    <row r="12" spans="1:3" s="1" customFormat="1" ht="12" customHeight="1">
      <c r="A12" s="14" t="s">
        <v>86</v>
      </c>
      <c r="B12" s="274" t="s">
        <v>180</v>
      </c>
      <c r="C12" s="175">
        <v>52961800</v>
      </c>
    </row>
    <row r="13" spans="1:3" s="1" customFormat="1" ht="12" customHeight="1">
      <c r="A13" s="14" t="s">
        <v>87</v>
      </c>
      <c r="B13" s="274" t="s">
        <v>467</v>
      </c>
      <c r="C13" s="175">
        <v>27582969</v>
      </c>
    </row>
    <row r="14" spans="1:3" s="1" customFormat="1" ht="12" customHeight="1">
      <c r="A14" s="14" t="s">
        <v>88</v>
      </c>
      <c r="B14" s="274" t="s">
        <v>182</v>
      </c>
      <c r="C14" s="175">
        <v>3637260</v>
      </c>
    </row>
    <row r="15" spans="1:3" s="1" customFormat="1" ht="12" customHeight="1">
      <c r="A15" s="14" t="s">
        <v>114</v>
      </c>
      <c r="B15" s="169" t="s">
        <v>357</v>
      </c>
      <c r="C15" s="175"/>
    </row>
    <row r="16" spans="1:3" s="1" customFormat="1" ht="12" customHeight="1" thickBot="1">
      <c r="A16" s="16" t="s">
        <v>89</v>
      </c>
      <c r="B16" s="170" t="s">
        <v>358</v>
      </c>
      <c r="C16" s="175"/>
    </row>
    <row r="17" spans="1:3" s="1" customFormat="1" ht="12" customHeight="1" thickBot="1">
      <c r="A17" s="20" t="s">
        <v>13</v>
      </c>
      <c r="B17" s="168" t="s">
        <v>183</v>
      </c>
      <c r="C17" s="173">
        <f>+C18+C19+C20+C21+C22</f>
        <v>27156114</v>
      </c>
    </row>
    <row r="18" spans="1:3" s="1" customFormat="1" ht="12" customHeight="1">
      <c r="A18" s="15" t="s">
        <v>91</v>
      </c>
      <c r="B18" s="273" t="s">
        <v>184</v>
      </c>
      <c r="C18" s="176"/>
    </row>
    <row r="19" spans="1:3" s="1" customFormat="1" ht="12" customHeight="1">
      <c r="A19" s="14" t="s">
        <v>92</v>
      </c>
      <c r="B19" s="274" t="s">
        <v>185</v>
      </c>
      <c r="C19" s="175"/>
    </row>
    <row r="20" spans="1:3" s="1" customFormat="1" ht="12" customHeight="1">
      <c r="A20" s="14" t="s">
        <v>93</v>
      </c>
      <c r="B20" s="274" t="s">
        <v>347</v>
      </c>
      <c r="C20" s="175"/>
    </row>
    <row r="21" spans="1:3" s="1" customFormat="1" ht="12" customHeight="1">
      <c r="A21" s="14" t="s">
        <v>94</v>
      </c>
      <c r="B21" s="274" t="s">
        <v>348</v>
      </c>
      <c r="C21" s="175"/>
    </row>
    <row r="22" spans="1:3" s="1" customFormat="1" ht="12" customHeight="1">
      <c r="A22" s="14" t="s">
        <v>95</v>
      </c>
      <c r="B22" s="274" t="s">
        <v>489</v>
      </c>
      <c r="C22" s="175">
        <v>27156114</v>
      </c>
    </row>
    <row r="23" spans="1:3" s="1" customFormat="1" ht="12" customHeight="1" thickBot="1">
      <c r="A23" s="16" t="s">
        <v>104</v>
      </c>
      <c r="B23" s="170" t="s">
        <v>187</v>
      </c>
      <c r="C23" s="177"/>
    </row>
    <row r="24" spans="1:3" s="1" customFormat="1" ht="12" customHeight="1" thickBot="1">
      <c r="A24" s="20" t="s">
        <v>14</v>
      </c>
      <c r="B24" s="21" t="s">
        <v>188</v>
      </c>
      <c r="C24" s="173">
        <f>+C25+C26+C27+C28+C29</f>
        <v>148219000</v>
      </c>
    </row>
    <row r="25" spans="1:3" s="1" customFormat="1" ht="12" customHeight="1">
      <c r="A25" s="15" t="s">
        <v>74</v>
      </c>
      <c r="B25" s="273" t="s">
        <v>189</v>
      </c>
      <c r="C25" s="176">
        <v>141219000</v>
      </c>
    </row>
    <row r="26" spans="1:3" s="1" customFormat="1" ht="12" customHeight="1">
      <c r="A26" s="14" t="s">
        <v>75</v>
      </c>
      <c r="B26" s="274" t="s">
        <v>190</v>
      </c>
      <c r="C26" s="175"/>
    </row>
    <row r="27" spans="1:3" s="1" customFormat="1" ht="12" customHeight="1">
      <c r="A27" s="14" t="s">
        <v>76</v>
      </c>
      <c r="B27" s="274" t="s">
        <v>349</v>
      </c>
      <c r="C27" s="175"/>
    </row>
    <row r="28" spans="1:3" s="1" customFormat="1" ht="12" customHeight="1">
      <c r="A28" s="14" t="s">
        <v>77</v>
      </c>
      <c r="B28" s="274" t="s">
        <v>350</v>
      </c>
      <c r="C28" s="175"/>
    </row>
    <row r="29" spans="1:3" s="1" customFormat="1" ht="12" customHeight="1">
      <c r="A29" s="14" t="s">
        <v>128</v>
      </c>
      <c r="B29" s="274" t="s">
        <v>191</v>
      </c>
      <c r="C29" s="175">
        <v>7000000</v>
      </c>
    </row>
    <row r="30" spans="1:3" s="368" customFormat="1" ht="12" customHeight="1" thickBot="1">
      <c r="A30" s="377" t="s">
        <v>129</v>
      </c>
      <c r="B30" s="366" t="s">
        <v>484</v>
      </c>
      <c r="C30" s="367"/>
    </row>
    <row r="31" spans="1:3" s="1" customFormat="1" ht="12" customHeight="1" thickBot="1">
      <c r="A31" s="20" t="s">
        <v>130</v>
      </c>
      <c r="B31" s="21" t="s">
        <v>468</v>
      </c>
      <c r="C31" s="179">
        <f>SUM(C32:C38)</f>
        <v>75580000</v>
      </c>
    </row>
    <row r="32" spans="1:3" s="1" customFormat="1" ht="12" customHeight="1">
      <c r="A32" s="15" t="s">
        <v>194</v>
      </c>
      <c r="B32" s="273" t="s">
        <v>472</v>
      </c>
      <c r="C32" s="176">
        <v>8000000</v>
      </c>
    </row>
    <row r="33" spans="1:3" s="1" customFormat="1" ht="12" customHeight="1">
      <c r="A33" s="14" t="s">
        <v>195</v>
      </c>
      <c r="B33" s="274" t="s">
        <v>473</v>
      </c>
      <c r="C33" s="175">
        <v>400000</v>
      </c>
    </row>
    <row r="34" spans="1:3" s="1" customFormat="1" ht="12" customHeight="1">
      <c r="A34" s="14" t="s">
        <v>196</v>
      </c>
      <c r="B34" s="274" t="s">
        <v>474</v>
      </c>
      <c r="C34" s="175">
        <v>60000000</v>
      </c>
    </row>
    <row r="35" spans="1:3" s="1" customFormat="1" ht="12" customHeight="1">
      <c r="A35" s="14" t="s">
        <v>197</v>
      </c>
      <c r="B35" s="274" t="s">
        <v>475</v>
      </c>
      <c r="C35" s="175">
        <v>380000</v>
      </c>
    </row>
    <row r="36" spans="1:3" s="1" customFormat="1" ht="12" customHeight="1">
      <c r="A36" s="14" t="s">
        <v>469</v>
      </c>
      <c r="B36" s="274" t="s">
        <v>198</v>
      </c>
      <c r="C36" s="175">
        <v>6000000</v>
      </c>
    </row>
    <row r="37" spans="1:3" s="1" customFormat="1" ht="12" customHeight="1">
      <c r="A37" s="14" t="s">
        <v>470</v>
      </c>
      <c r="B37" s="274" t="s">
        <v>199</v>
      </c>
      <c r="C37" s="175"/>
    </row>
    <row r="38" spans="1:3" s="1" customFormat="1" ht="12" customHeight="1" thickBot="1">
      <c r="A38" s="16" t="s">
        <v>471</v>
      </c>
      <c r="B38" s="353" t="s">
        <v>200</v>
      </c>
      <c r="C38" s="177">
        <v>800000</v>
      </c>
    </row>
    <row r="39" spans="1:3" s="1" customFormat="1" ht="12" customHeight="1" thickBot="1">
      <c r="A39" s="20" t="s">
        <v>16</v>
      </c>
      <c r="B39" s="21" t="s">
        <v>359</v>
      </c>
      <c r="C39" s="173">
        <f>SUM(C40:C50)</f>
        <v>7858000</v>
      </c>
    </row>
    <row r="40" spans="1:3" s="1" customFormat="1" ht="12" customHeight="1">
      <c r="A40" s="15" t="s">
        <v>78</v>
      </c>
      <c r="B40" s="273" t="s">
        <v>203</v>
      </c>
      <c r="C40" s="176"/>
    </row>
    <row r="41" spans="1:3" s="1" customFormat="1" ht="12" customHeight="1">
      <c r="A41" s="14" t="s">
        <v>79</v>
      </c>
      <c r="B41" s="274" t="s">
        <v>204</v>
      </c>
      <c r="C41" s="175"/>
    </row>
    <row r="42" spans="1:3" s="1" customFormat="1" ht="12" customHeight="1">
      <c r="A42" s="14" t="s">
        <v>80</v>
      </c>
      <c r="B42" s="274" t="s">
        <v>205</v>
      </c>
      <c r="C42" s="175"/>
    </row>
    <row r="43" spans="1:3" s="1" customFormat="1" ht="12" customHeight="1">
      <c r="A43" s="14" t="s">
        <v>132</v>
      </c>
      <c r="B43" s="274" t="s">
        <v>206</v>
      </c>
      <c r="C43" s="175">
        <v>4000000</v>
      </c>
    </row>
    <row r="44" spans="1:3" s="1" customFormat="1" ht="12" customHeight="1">
      <c r="A44" s="14" t="s">
        <v>133</v>
      </c>
      <c r="B44" s="274" t="s">
        <v>207</v>
      </c>
      <c r="C44" s="175">
        <v>400000</v>
      </c>
    </row>
    <row r="45" spans="1:3" s="1" customFormat="1" ht="12" customHeight="1">
      <c r="A45" s="14" t="s">
        <v>134</v>
      </c>
      <c r="B45" s="274" t="s">
        <v>208</v>
      </c>
      <c r="C45" s="175">
        <v>258000</v>
      </c>
    </row>
    <row r="46" spans="1:3" s="1" customFormat="1" ht="12" customHeight="1">
      <c r="A46" s="14" t="s">
        <v>135</v>
      </c>
      <c r="B46" s="274" t="s">
        <v>209</v>
      </c>
      <c r="C46" s="175"/>
    </row>
    <row r="47" spans="1:3" s="1" customFormat="1" ht="12" customHeight="1">
      <c r="A47" s="14" t="s">
        <v>136</v>
      </c>
      <c r="B47" s="274" t="s">
        <v>476</v>
      </c>
      <c r="C47" s="175"/>
    </row>
    <row r="48" spans="1:3" s="1" customFormat="1" ht="12" customHeight="1">
      <c r="A48" s="14" t="s">
        <v>201</v>
      </c>
      <c r="B48" s="274" t="s">
        <v>211</v>
      </c>
      <c r="C48" s="178"/>
    </row>
    <row r="49" spans="1:3" s="1" customFormat="1" ht="12" customHeight="1">
      <c r="A49" s="16" t="s">
        <v>202</v>
      </c>
      <c r="B49" s="275" t="s">
        <v>361</v>
      </c>
      <c r="C49" s="263"/>
    </row>
    <row r="50" spans="1:3" s="1" customFormat="1" ht="12" customHeight="1" thickBot="1">
      <c r="A50" s="16" t="s">
        <v>360</v>
      </c>
      <c r="B50" s="170" t="s">
        <v>212</v>
      </c>
      <c r="C50" s="263">
        <v>3200000</v>
      </c>
    </row>
    <row r="51" spans="1:3" s="1" customFormat="1" ht="12" customHeight="1" thickBot="1">
      <c r="A51" s="20" t="s">
        <v>17</v>
      </c>
      <c r="B51" s="21" t="s">
        <v>213</v>
      </c>
      <c r="C51" s="173">
        <f>SUM(C52:C56)</f>
        <v>0</v>
      </c>
    </row>
    <row r="52" spans="1:3" s="1" customFormat="1" ht="12" customHeight="1">
      <c r="A52" s="15" t="s">
        <v>81</v>
      </c>
      <c r="B52" s="273" t="s">
        <v>217</v>
      </c>
      <c r="C52" s="308"/>
    </row>
    <row r="53" spans="1:3" s="1" customFormat="1" ht="12" customHeight="1">
      <c r="A53" s="14" t="s">
        <v>82</v>
      </c>
      <c r="B53" s="274" t="s">
        <v>218</v>
      </c>
      <c r="C53" s="178"/>
    </row>
    <row r="54" spans="1:3" s="1" customFormat="1" ht="12" customHeight="1">
      <c r="A54" s="14" t="s">
        <v>214</v>
      </c>
      <c r="B54" s="274" t="s">
        <v>219</v>
      </c>
      <c r="C54" s="178"/>
    </row>
    <row r="55" spans="1:3" s="1" customFormat="1" ht="12" customHeight="1">
      <c r="A55" s="14" t="s">
        <v>215</v>
      </c>
      <c r="B55" s="274" t="s">
        <v>220</v>
      </c>
      <c r="C55" s="178"/>
    </row>
    <row r="56" spans="1:3" s="1" customFormat="1" ht="12" customHeight="1" thickBot="1">
      <c r="A56" s="16" t="s">
        <v>216</v>
      </c>
      <c r="B56" s="170" t="s">
        <v>221</v>
      </c>
      <c r="C56" s="263"/>
    </row>
    <row r="57" spans="1:3" s="1" customFormat="1" ht="12" customHeight="1" thickBot="1">
      <c r="A57" s="20" t="s">
        <v>137</v>
      </c>
      <c r="B57" s="21" t="s">
        <v>222</v>
      </c>
      <c r="C57" s="173">
        <f>SUM(C58:C60)</f>
        <v>0</v>
      </c>
    </row>
    <row r="58" spans="1:3" s="1" customFormat="1" ht="12" customHeight="1">
      <c r="A58" s="15" t="s">
        <v>83</v>
      </c>
      <c r="B58" s="273" t="s">
        <v>223</v>
      </c>
      <c r="C58" s="176"/>
    </row>
    <row r="59" spans="1:3" s="1" customFormat="1" ht="12" customHeight="1">
      <c r="A59" s="14" t="s">
        <v>84</v>
      </c>
      <c r="B59" s="274" t="s">
        <v>351</v>
      </c>
      <c r="C59" s="175"/>
    </row>
    <row r="60" spans="1:3" s="1" customFormat="1" ht="12" customHeight="1">
      <c r="A60" s="14" t="s">
        <v>226</v>
      </c>
      <c r="B60" s="274" t="s">
        <v>224</v>
      </c>
      <c r="C60" s="175"/>
    </row>
    <row r="61" spans="1:3" s="1" customFormat="1" ht="12" customHeight="1" thickBot="1">
      <c r="A61" s="16" t="s">
        <v>227</v>
      </c>
      <c r="B61" s="170" t="s">
        <v>225</v>
      </c>
      <c r="C61" s="177"/>
    </row>
    <row r="62" spans="1:3" s="1" customFormat="1" ht="12" customHeight="1" thickBot="1">
      <c r="A62" s="20" t="s">
        <v>19</v>
      </c>
      <c r="B62" s="168" t="s">
        <v>228</v>
      </c>
      <c r="C62" s="173">
        <f>SUM(C63:C65)</f>
        <v>2358395</v>
      </c>
    </row>
    <row r="63" spans="1:3" s="1" customFormat="1" ht="12" customHeight="1">
      <c r="A63" s="15" t="s">
        <v>138</v>
      </c>
      <c r="B63" s="273" t="s">
        <v>230</v>
      </c>
      <c r="C63" s="178"/>
    </row>
    <row r="64" spans="1:3" s="1" customFormat="1" ht="12" customHeight="1">
      <c r="A64" s="14" t="s">
        <v>139</v>
      </c>
      <c r="B64" s="274" t="s">
        <v>352</v>
      </c>
      <c r="C64" s="178">
        <v>2358395</v>
      </c>
    </row>
    <row r="65" spans="1:3" s="1" customFormat="1" ht="12" customHeight="1">
      <c r="A65" s="14" t="s">
        <v>161</v>
      </c>
      <c r="B65" s="274" t="s">
        <v>231</v>
      </c>
      <c r="C65" s="178"/>
    </row>
    <row r="66" spans="1:3" s="1" customFormat="1" ht="12" customHeight="1" thickBot="1">
      <c r="A66" s="16" t="s">
        <v>229</v>
      </c>
      <c r="B66" s="170" t="s">
        <v>232</v>
      </c>
      <c r="C66" s="178"/>
    </row>
    <row r="67" spans="1:3" s="1" customFormat="1" ht="12" customHeight="1" thickBot="1">
      <c r="A67" s="327" t="s">
        <v>401</v>
      </c>
      <c r="B67" s="21" t="s">
        <v>233</v>
      </c>
      <c r="C67" s="179">
        <f>+C10+C17+C24+C31+C39+C51+C57+C62</f>
        <v>405221174</v>
      </c>
    </row>
    <row r="68" spans="1:3" s="1" customFormat="1" ht="12" customHeight="1" thickBot="1">
      <c r="A68" s="311" t="s">
        <v>234</v>
      </c>
      <c r="B68" s="168" t="s">
        <v>235</v>
      </c>
      <c r="C68" s="173">
        <f>SUM(C69:C71)</f>
        <v>0</v>
      </c>
    </row>
    <row r="69" spans="1:3" s="1" customFormat="1" ht="12" customHeight="1">
      <c r="A69" s="15" t="s">
        <v>263</v>
      </c>
      <c r="B69" s="273" t="s">
        <v>236</v>
      </c>
      <c r="C69" s="178"/>
    </row>
    <row r="70" spans="1:3" s="1" customFormat="1" ht="12" customHeight="1">
      <c r="A70" s="14" t="s">
        <v>272</v>
      </c>
      <c r="B70" s="274" t="s">
        <v>237</v>
      </c>
      <c r="C70" s="178"/>
    </row>
    <row r="71" spans="1:3" s="1" customFormat="1" ht="12" customHeight="1" thickBot="1">
      <c r="A71" s="16" t="s">
        <v>273</v>
      </c>
      <c r="B71" s="321" t="s">
        <v>485</v>
      </c>
      <c r="C71" s="178"/>
    </row>
    <row r="72" spans="1:3" s="1" customFormat="1" ht="12" customHeight="1" thickBot="1">
      <c r="A72" s="311" t="s">
        <v>239</v>
      </c>
      <c r="B72" s="168" t="s">
        <v>240</v>
      </c>
      <c r="C72" s="173">
        <f>SUM(C73:C76)</f>
        <v>0</v>
      </c>
    </row>
    <row r="73" spans="1:3" s="1" customFormat="1" ht="12" customHeight="1">
      <c r="A73" s="15" t="s">
        <v>115</v>
      </c>
      <c r="B73" s="273" t="s">
        <v>241</v>
      </c>
      <c r="C73" s="178"/>
    </row>
    <row r="74" spans="1:3" s="1" customFormat="1" ht="12" customHeight="1">
      <c r="A74" s="14" t="s">
        <v>116</v>
      </c>
      <c r="B74" s="274" t="s">
        <v>486</v>
      </c>
      <c r="C74" s="178"/>
    </row>
    <row r="75" spans="1:3" s="1" customFormat="1" ht="12" customHeight="1" thickBot="1">
      <c r="A75" s="16" t="s">
        <v>264</v>
      </c>
      <c r="B75" s="275" t="s">
        <v>242</v>
      </c>
      <c r="C75" s="263"/>
    </row>
    <row r="76" spans="1:3" s="1" customFormat="1" ht="12" customHeight="1" thickBot="1">
      <c r="A76" s="379" t="s">
        <v>265</v>
      </c>
      <c r="B76" s="380" t="s">
        <v>487</v>
      </c>
      <c r="C76" s="381"/>
    </row>
    <row r="77" spans="1:3" s="1" customFormat="1" ht="12" customHeight="1" thickBot="1">
      <c r="A77" s="311" t="s">
        <v>243</v>
      </c>
      <c r="B77" s="168" t="s">
        <v>244</v>
      </c>
      <c r="C77" s="173">
        <f>SUM(C78:C79)</f>
        <v>456939023</v>
      </c>
    </row>
    <row r="78" spans="1:3" s="1" customFormat="1" ht="12" customHeight="1" thickBot="1">
      <c r="A78" s="13" t="s">
        <v>266</v>
      </c>
      <c r="B78" s="378" t="s">
        <v>245</v>
      </c>
      <c r="C78" s="263">
        <v>456939023</v>
      </c>
    </row>
    <row r="79" spans="1:3" s="1" customFormat="1" ht="12" customHeight="1" thickBot="1">
      <c r="A79" s="379" t="s">
        <v>267</v>
      </c>
      <c r="B79" s="380" t="s">
        <v>246</v>
      </c>
      <c r="C79" s="381"/>
    </row>
    <row r="80" spans="1:3" s="1" customFormat="1" ht="12" customHeight="1" thickBot="1">
      <c r="A80" s="311" t="s">
        <v>247</v>
      </c>
      <c r="B80" s="168" t="s">
        <v>248</v>
      </c>
      <c r="C80" s="173">
        <f>SUM(C81:C83)</f>
        <v>5034671</v>
      </c>
    </row>
    <row r="81" spans="1:3" s="1" customFormat="1" ht="12" customHeight="1">
      <c r="A81" s="15" t="s">
        <v>268</v>
      </c>
      <c r="B81" s="273" t="s">
        <v>249</v>
      </c>
      <c r="C81" s="178">
        <v>5034671</v>
      </c>
    </row>
    <row r="82" spans="1:3" s="1" customFormat="1" ht="12" customHeight="1">
      <c r="A82" s="14" t="s">
        <v>269</v>
      </c>
      <c r="B82" s="274" t="s">
        <v>250</v>
      </c>
      <c r="C82" s="178"/>
    </row>
    <row r="83" spans="1:3" s="1" customFormat="1" ht="12" customHeight="1" thickBot="1">
      <c r="A83" s="18" t="s">
        <v>270</v>
      </c>
      <c r="B83" s="382" t="s">
        <v>488</v>
      </c>
      <c r="C83" s="383"/>
    </row>
    <row r="84" spans="1:3" s="1" customFormat="1" ht="12" customHeight="1" thickBot="1">
      <c r="A84" s="311" t="s">
        <v>251</v>
      </c>
      <c r="B84" s="168" t="s">
        <v>271</v>
      </c>
      <c r="C84" s="173">
        <f>SUM(C85:C88)</f>
        <v>0</v>
      </c>
    </row>
    <row r="85" spans="1:3" s="1" customFormat="1" ht="12" customHeight="1">
      <c r="A85" s="277" t="s">
        <v>252</v>
      </c>
      <c r="B85" s="273" t="s">
        <v>253</v>
      </c>
      <c r="C85" s="178"/>
    </row>
    <row r="86" spans="1:3" s="1" customFormat="1" ht="12" customHeight="1">
      <c r="A86" s="278" t="s">
        <v>254</v>
      </c>
      <c r="B86" s="274" t="s">
        <v>255</v>
      </c>
      <c r="C86" s="178"/>
    </row>
    <row r="87" spans="1:3" s="1" customFormat="1" ht="12" customHeight="1">
      <c r="A87" s="278" t="s">
        <v>256</v>
      </c>
      <c r="B87" s="274" t="s">
        <v>257</v>
      </c>
      <c r="C87" s="178"/>
    </row>
    <row r="88" spans="1:3" s="1" customFormat="1" ht="12" customHeight="1" thickBot="1">
      <c r="A88" s="279" t="s">
        <v>258</v>
      </c>
      <c r="B88" s="170" t="s">
        <v>259</v>
      </c>
      <c r="C88" s="178"/>
    </row>
    <row r="89" spans="1:3" s="1" customFormat="1" ht="12" customHeight="1" thickBot="1">
      <c r="A89" s="311" t="s">
        <v>260</v>
      </c>
      <c r="B89" s="168" t="s">
        <v>400</v>
      </c>
      <c r="C89" s="309"/>
    </row>
    <row r="90" spans="1:3" s="1" customFormat="1" ht="13.5" customHeight="1" thickBot="1">
      <c r="A90" s="311" t="s">
        <v>262</v>
      </c>
      <c r="B90" s="168" t="s">
        <v>261</v>
      </c>
      <c r="C90" s="309"/>
    </row>
    <row r="91" spans="1:3" s="1" customFormat="1" ht="15.75" customHeight="1" thickBot="1">
      <c r="A91" s="311" t="s">
        <v>274</v>
      </c>
      <c r="B91" s="280" t="s">
        <v>403</v>
      </c>
      <c r="C91" s="179">
        <f>+C68+C72+C77+C80+C84+C90+C89</f>
        <v>461973694</v>
      </c>
    </row>
    <row r="92" spans="1:3" s="1" customFormat="1" ht="16.5" customHeight="1" thickBot="1">
      <c r="A92" s="312" t="s">
        <v>402</v>
      </c>
      <c r="B92" s="281" t="s">
        <v>404</v>
      </c>
      <c r="C92" s="179">
        <f>+C67+C91</f>
        <v>867194868</v>
      </c>
    </row>
    <row r="93" spans="1:3" s="1" customFormat="1" ht="16.5" customHeight="1">
      <c r="A93" s="495"/>
      <c r="B93" s="496"/>
      <c r="C93" s="497"/>
    </row>
    <row r="94" spans="1:3" ht="16.5" customHeight="1">
      <c r="A94" s="517" t="s">
        <v>41</v>
      </c>
      <c r="B94" s="517"/>
      <c r="C94" s="517"/>
    </row>
    <row r="95" spans="1:3" ht="16.5" customHeight="1" thickBot="1">
      <c r="A95" s="514" t="s">
        <v>663</v>
      </c>
      <c r="B95" s="514"/>
      <c r="C95" s="391" t="str">
        <f>C7</f>
        <v>Forintban!</v>
      </c>
    </row>
    <row r="96" spans="1:3" ht="37.5" customHeight="1" thickBot="1">
      <c r="A96" s="371" t="s">
        <v>61</v>
      </c>
      <c r="B96" s="372" t="s">
        <v>42</v>
      </c>
      <c r="C96" s="373" t="str">
        <f>+C8</f>
        <v>2019. évi előirányzat</v>
      </c>
    </row>
    <row r="97" spans="1:3" s="37" customFormat="1" ht="12" customHeight="1" thickBot="1">
      <c r="A97" s="371"/>
      <c r="B97" s="372" t="s">
        <v>418</v>
      </c>
      <c r="C97" s="373" t="s">
        <v>419</v>
      </c>
    </row>
    <row r="98" spans="1:3" ht="12" customHeight="1" thickBot="1">
      <c r="A98" s="22" t="s">
        <v>12</v>
      </c>
      <c r="B98" s="28" t="s">
        <v>362</v>
      </c>
      <c r="C98" s="172">
        <f>C99+C100+C101+C102+C103+C116</f>
        <v>311845342</v>
      </c>
    </row>
    <row r="99" spans="1:3" ht="12" customHeight="1">
      <c r="A99" s="17" t="s">
        <v>85</v>
      </c>
      <c r="B99" s="10" t="s">
        <v>43</v>
      </c>
      <c r="C99" s="174">
        <v>152250224</v>
      </c>
    </row>
    <row r="100" spans="1:3" ht="12" customHeight="1">
      <c r="A100" s="14" t="s">
        <v>86</v>
      </c>
      <c r="B100" s="8" t="s">
        <v>140</v>
      </c>
      <c r="C100" s="175">
        <v>30157889</v>
      </c>
    </row>
    <row r="101" spans="1:3" ht="12" customHeight="1">
      <c r="A101" s="14" t="s">
        <v>87</v>
      </c>
      <c r="B101" s="8" t="s">
        <v>113</v>
      </c>
      <c r="C101" s="177">
        <v>71734850</v>
      </c>
    </row>
    <row r="102" spans="1:3" ht="12" customHeight="1">
      <c r="A102" s="14" t="s">
        <v>88</v>
      </c>
      <c r="B102" s="11" t="s">
        <v>141</v>
      </c>
      <c r="C102" s="177">
        <v>3700000</v>
      </c>
    </row>
    <row r="103" spans="1:3" ht="12" customHeight="1">
      <c r="A103" s="14" t="s">
        <v>99</v>
      </c>
      <c r="B103" s="19" t="s">
        <v>142</v>
      </c>
      <c r="C103" s="177">
        <v>26796492</v>
      </c>
    </row>
    <row r="104" spans="1:3" ht="12" customHeight="1">
      <c r="A104" s="14" t="s">
        <v>89</v>
      </c>
      <c r="B104" s="8" t="s">
        <v>367</v>
      </c>
      <c r="C104" s="177">
        <v>3500000</v>
      </c>
    </row>
    <row r="105" spans="1:3" ht="12" customHeight="1">
      <c r="A105" s="14" t="s">
        <v>90</v>
      </c>
      <c r="B105" s="113" t="s">
        <v>366</v>
      </c>
      <c r="C105" s="177"/>
    </row>
    <row r="106" spans="1:3" ht="12" customHeight="1">
      <c r="A106" s="14" t="s">
        <v>100</v>
      </c>
      <c r="B106" s="113" t="s">
        <v>365</v>
      </c>
      <c r="C106" s="177"/>
    </row>
    <row r="107" spans="1:3" ht="12" customHeight="1">
      <c r="A107" s="14" t="s">
        <v>101</v>
      </c>
      <c r="B107" s="111" t="s">
        <v>277</v>
      </c>
      <c r="C107" s="177"/>
    </row>
    <row r="108" spans="1:3" ht="12" customHeight="1">
      <c r="A108" s="14" t="s">
        <v>102</v>
      </c>
      <c r="B108" s="112" t="s">
        <v>278</v>
      </c>
      <c r="C108" s="177"/>
    </row>
    <row r="109" spans="1:3" ht="12" customHeight="1">
      <c r="A109" s="14" t="s">
        <v>103</v>
      </c>
      <c r="B109" s="112" t="s">
        <v>279</v>
      </c>
      <c r="C109" s="177"/>
    </row>
    <row r="110" spans="1:3" ht="12" customHeight="1">
      <c r="A110" s="14" t="s">
        <v>105</v>
      </c>
      <c r="B110" s="111" t="s">
        <v>280</v>
      </c>
      <c r="C110" s="177">
        <v>14000000</v>
      </c>
    </row>
    <row r="111" spans="1:3" ht="12" customHeight="1">
      <c r="A111" s="14" t="s">
        <v>143</v>
      </c>
      <c r="B111" s="111" t="s">
        <v>281</v>
      </c>
      <c r="C111" s="177"/>
    </row>
    <row r="112" spans="1:3" ht="12" customHeight="1">
      <c r="A112" s="14" t="s">
        <v>275</v>
      </c>
      <c r="B112" s="112" t="s">
        <v>282</v>
      </c>
      <c r="C112" s="177"/>
    </row>
    <row r="113" spans="1:3" ht="12" customHeight="1">
      <c r="A113" s="13" t="s">
        <v>276</v>
      </c>
      <c r="B113" s="113" t="s">
        <v>283</v>
      </c>
      <c r="C113" s="177"/>
    </row>
    <row r="114" spans="1:3" ht="12" customHeight="1">
      <c r="A114" s="14" t="s">
        <v>363</v>
      </c>
      <c r="B114" s="113" t="s">
        <v>284</v>
      </c>
      <c r="C114" s="177"/>
    </row>
    <row r="115" spans="1:3" ht="12" customHeight="1">
      <c r="A115" s="16" t="s">
        <v>364</v>
      </c>
      <c r="B115" s="113" t="s">
        <v>285</v>
      </c>
      <c r="C115" s="177">
        <v>9296492</v>
      </c>
    </row>
    <row r="116" spans="1:3" ht="12" customHeight="1">
      <c r="A116" s="14" t="s">
        <v>368</v>
      </c>
      <c r="B116" s="11" t="s">
        <v>44</v>
      </c>
      <c r="C116" s="175">
        <v>27205887</v>
      </c>
    </row>
    <row r="117" spans="1:3" ht="12" customHeight="1">
      <c r="A117" s="14" t="s">
        <v>369</v>
      </c>
      <c r="B117" s="8" t="s">
        <v>371</v>
      </c>
      <c r="C117" s="175">
        <v>27205887</v>
      </c>
    </row>
    <row r="118" spans="1:3" ht="12" customHeight="1" thickBot="1">
      <c r="A118" s="18" t="s">
        <v>370</v>
      </c>
      <c r="B118" s="325" t="s">
        <v>372</v>
      </c>
      <c r="C118" s="181"/>
    </row>
    <row r="119" spans="1:3" ht="12" customHeight="1" thickBot="1">
      <c r="A119" s="322" t="s">
        <v>13</v>
      </c>
      <c r="B119" s="323" t="s">
        <v>286</v>
      </c>
      <c r="C119" s="324">
        <f>+C120+C122+C124</f>
        <v>550314855</v>
      </c>
    </row>
    <row r="120" spans="1:3" ht="12" customHeight="1">
      <c r="A120" s="15" t="s">
        <v>91</v>
      </c>
      <c r="B120" s="8" t="s">
        <v>160</v>
      </c>
      <c r="C120" s="176">
        <v>29792890</v>
      </c>
    </row>
    <row r="121" spans="1:3" ht="12" customHeight="1">
      <c r="A121" s="15" t="s">
        <v>92</v>
      </c>
      <c r="B121" s="12" t="s">
        <v>290</v>
      </c>
      <c r="C121" s="176"/>
    </row>
    <row r="122" spans="1:3" ht="12" customHeight="1">
      <c r="A122" s="15" t="s">
        <v>93</v>
      </c>
      <c r="B122" s="12" t="s">
        <v>144</v>
      </c>
      <c r="C122" s="175">
        <v>516921965</v>
      </c>
    </row>
    <row r="123" spans="1:3" ht="12" customHeight="1">
      <c r="A123" s="15" t="s">
        <v>94</v>
      </c>
      <c r="B123" s="12" t="s">
        <v>291</v>
      </c>
      <c r="C123" s="156">
        <v>272166519</v>
      </c>
    </row>
    <row r="124" spans="1:3" ht="12" customHeight="1">
      <c r="A124" s="15" t="s">
        <v>95</v>
      </c>
      <c r="B124" s="170" t="s">
        <v>490</v>
      </c>
      <c r="C124" s="156">
        <v>3600000</v>
      </c>
    </row>
    <row r="125" spans="1:3" ht="12" customHeight="1">
      <c r="A125" s="15" t="s">
        <v>104</v>
      </c>
      <c r="B125" s="169" t="s">
        <v>353</v>
      </c>
      <c r="C125" s="156"/>
    </row>
    <row r="126" spans="1:3" ht="12" customHeight="1">
      <c r="A126" s="15" t="s">
        <v>106</v>
      </c>
      <c r="B126" s="272" t="s">
        <v>296</v>
      </c>
      <c r="C126" s="156"/>
    </row>
    <row r="127" spans="1:3" ht="15.75">
      <c r="A127" s="15" t="s">
        <v>145</v>
      </c>
      <c r="B127" s="112" t="s">
        <v>279</v>
      </c>
      <c r="C127" s="156"/>
    </row>
    <row r="128" spans="1:3" ht="12" customHeight="1">
      <c r="A128" s="15" t="s">
        <v>146</v>
      </c>
      <c r="B128" s="112" t="s">
        <v>295</v>
      </c>
      <c r="C128" s="156"/>
    </row>
    <row r="129" spans="1:3" ht="12" customHeight="1">
      <c r="A129" s="15" t="s">
        <v>147</v>
      </c>
      <c r="B129" s="112" t="s">
        <v>294</v>
      </c>
      <c r="C129" s="156"/>
    </row>
    <row r="130" spans="1:3" ht="12" customHeight="1">
      <c r="A130" s="15" t="s">
        <v>287</v>
      </c>
      <c r="B130" s="112" t="s">
        <v>282</v>
      </c>
      <c r="C130" s="156"/>
    </row>
    <row r="131" spans="1:3" ht="12" customHeight="1">
      <c r="A131" s="15" t="s">
        <v>288</v>
      </c>
      <c r="B131" s="112" t="s">
        <v>293</v>
      </c>
      <c r="C131" s="156"/>
    </row>
    <row r="132" spans="1:3" ht="16.5" thickBot="1">
      <c r="A132" s="13" t="s">
        <v>289</v>
      </c>
      <c r="B132" s="112" t="s">
        <v>292</v>
      </c>
      <c r="C132" s="158">
        <v>3600000</v>
      </c>
    </row>
    <row r="133" spans="1:3" ht="12" customHeight="1" thickBot="1">
      <c r="A133" s="20" t="s">
        <v>14</v>
      </c>
      <c r="B133" s="100" t="s">
        <v>373</v>
      </c>
      <c r="C133" s="173">
        <f>+C98+C119</f>
        <v>862160197</v>
      </c>
    </row>
    <row r="134" spans="1:3" ht="12" customHeight="1" thickBot="1">
      <c r="A134" s="20" t="s">
        <v>15</v>
      </c>
      <c r="B134" s="100" t="s">
        <v>374</v>
      </c>
      <c r="C134" s="173">
        <f>+C135+C136+C137</f>
        <v>0</v>
      </c>
    </row>
    <row r="135" spans="1:3" ht="12" customHeight="1">
      <c r="A135" s="15" t="s">
        <v>194</v>
      </c>
      <c r="B135" s="12" t="s">
        <v>381</v>
      </c>
      <c r="C135" s="156"/>
    </row>
    <row r="136" spans="1:3" ht="12" customHeight="1">
      <c r="A136" s="15" t="s">
        <v>195</v>
      </c>
      <c r="B136" s="12" t="s">
        <v>382</v>
      </c>
      <c r="C136" s="156"/>
    </row>
    <row r="137" spans="1:3" ht="12" customHeight="1" thickBot="1">
      <c r="A137" s="13" t="s">
        <v>196</v>
      </c>
      <c r="B137" s="12" t="s">
        <v>383</v>
      </c>
      <c r="C137" s="156"/>
    </row>
    <row r="138" spans="1:3" ht="12" customHeight="1" thickBot="1">
      <c r="A138" s="20" t="s">
        <v>16</v>
      </c>
      <c r="B138" s="100" t="s">
        <v>375</v>
      </c>
      <c r="C138" s="173">
        <f>SUM(C139:C144)</f>
        <v>0</v>
      </c>
    </row>
    <row r="139" spans="1:3" ht="12" customHeight="1">
      <c r="A139" s="15" t="s">
        <v>78</v>
      </c>
      <c r="B139" s="9" t="s">
        <v>384</v>
      </c>
      <c r="C139" s="156"/>
    </row>
    <row r="140" spans="1:3" ht="12" customHeight="1">
      <c r="A140" s="15" t="s">
        <v>79</v>
      </c>
      <c r="B140" s="9" t="s">
        <v>376</v>
      </c>
      <c r="C140" s="156"/>
    </row>
    <row r="141" spans="1:3" ht="12" customHeight="1">
      <c r="A141" s="15" t="s">
        <v>80</v>
      </c>
      <c r="B141" s="9" t="s">
        <v>377</v>
      </c>
      <c r="C141" s="156"/>
    </row>
    <row r="142" spans="1:3" ht="12" customHeight="1">
      <c r="A142" s="15" t="s">
        <v>132</v>
      </c>
      <c r="B142" s="9" t="s">
        <v>378</v>
      </c>
      <c r="C142" s="156"/>
    </row>
    <row r="143" spans="1:3" ht="12" customHeight="1" thickBot="1">
      <c r="A143" s="13" t="s">
        <v>133</v>
      </c>
      <c r="B143" s="7" t="s">
        <v>379</v>
      </c>
      <c r="C143" s="158"/>
    </row>
    <row r="144" spans="1:3" ht="12" customHeight="1" thickBot="1">
      <c r="A144" s="379" t="s">
        <v>134</v>
      </c>
      <c r="B144" s="384" t="s">
        <v>380</v>
      </c>
      <c r="C144" s="385"/>
    </row>
    <row r="145" spans="1:3" ht="12" customHeight="1" thickBot="1">
      <c r="A145" s="20" t="s">
        <v>17</v>
      </c>
      <c r="B145" s="100" t="s">
        <v>388</v>
      </c>
      <c r="C145" s="179">
        <f>+C146+C147+C148+C149</f>
        <v>5034671</v>
      </c>
    </row>
    <row r="146" spans="1:3" ht="12" customHeight="1">
      <c r="A146" s="15" t="s">
        <v>81</v>
      </c>
      <c r="B146" s="9" t="s">
        <v>297</v>
      </c>
      <c r="C146" s="156"/>
    </row>
    <row r="147" spans="1:3" ht="12" customHeight="1">
      <c r="A147" s="15" t="s">
        <v>82</v>
      </c>
      <c r="B147" s="9" t="s">
        <v>298</v>
      </c>
      <c r="C147" s="156">
        <v>5034671</v>
      </c>
    </row>
    <row r="148" spans="1:3" ht="12" customHeight="1" thickBot="1">
      <c r="A148" s="13" t="s">
        <v>214</v>
      </c>
      <c r="B148" s="7" t="s">
        <v>389</v>
      </c>
      <c r="C148" s="158"/>
    </row>
    <row r="149" spans="1:3" ht="12" customHeight="1" thickBot="1">
      <c r="A149" s="379" t="s">
        <v>215</v>
      </c>
      <c r="B149" s="384" t="s">
        <v>316</v>
      </c>
      <c r="C149" s="385"/>
    </row>
    <row r="150" spans="1:3" ht="12" customHeight="1" thickBot="1">
      <c r="A150" s="20" t="s">
        <v>18</v>
      </c>
      <c r="B150" s="100" t="s">
        <v>390</v>
      </c>
      <c r="C150" s="182">
        <f>SUM(C151:C155)</f>
        <v>0</v>
      </c>
    </row>
    <row r="151" spans="1:3" ht="12" customHeight="1">
      <c r="A151" s="15" t="s">
        <v>83</v>
      </c>
      <c r="B151" s="9" t="s">
        <v>385</v>
      </c>
      <c r="C151" s="156"/>
    </row>
    <row r="152" spans="1:3" ht="12" customHeight="1">
      <c r="A152" s="15" t="s">
        <v>84</v>
      </c>
      <c r="B152" s="9" t="s">
        <v>392</v>
      </c>
      <c r="C152" s="156"/>
    </row>
    <row r="153" spans="1:3" ht="12" customHeight="1">
      <c r="A153" s="15" t="s">
        <v>226</v>
      </c>
      <c r="B153" s="9" t="s">
        <v>387</v>
      </c>
      <c r="C153" s="156"/>
    </row>
    <row r="154" spans="1:3" ht="12" customHeight="1">
      <c r="A154" s="15" t="s">
        <v>227</v>
      </c>
      <c r="B154" s="9" t="s">
        <v>435</v>
      </c>
      <c r="C154" s="156"/>
    </row>
    <row r="155" spans="1:3" ht="12" customHeight="1" thickBot="1">
      <c r="A155" s="15" t="s">
        <v>391</v>
      </c>
      <c r="B155" s="9" t="s">
        <v>394</v>
      </c>
      <c r="C155" s="156"/>
    </row>
    <row r="156" spans="1:3" ht="12" customHeight="1" thickBot="1">
      <c r="A156" s="20" t="s">
        <v>19</v>
      </c>
      <c r="B156" s="100" t="s">
        <v>395</v>
      </c>
      <c r="C156" s="326"/>
    </row>
    <row r="157" spans="1:3" ht="12" customHeight="1" thickBot="1">
      <c r="A157" s="20" t="s">
        <v>20</v>
      </c>
      <c r="B157" s="100" t="s">
        <v>396</v>
      </c>
      <c r="C157" s="326"/>
    </row>
    <row r="158" spans="1:9" ht="15" customHeight="1" thickBot="1">
      <c r="A158" s="20" t="s">
        <v>21</v>
      </c>
      <c r="B158" s="100" t="s">
        <v>398</v>
      </c>
      <c r="C158" s="386">
        <f>+C134+C138+C145+C150+C156+C157</f>
        <v>5034671</v>
      </c>
      <c r="F158" s="38"/>
      <c r="G158" s="101"/>
      <c r="H158" s="101"/>
      <c r="I158" s="101"/>
    </row>
    <row r="159" spans="1:3" s="1" customFormat="1" ht="17.25" customHeight="1" thickBot="1">
      <c r="A159" s="171" t="s">
        <v>22</v>
      </c>
      <c r="B159" s="387" t="s">
        <v>397</v>
      </c>
      <c r="C159" s="386">
        <f>+C133+C158</f>
        <v>867194868</v>
      </c>
    </row>
    <row r="160" spans="1:3" s="1" customFormat="1" ht="17.25" customHeight="1">
      <c r="A160" s="498"/>
      <c r="B160" s="498"/>
      <c r="C160" s="499"/>
    </row>
    <row r="161" spans="1:3" ht="15.75">
      <c r="A161" s="515" t="s">
        <v>299</v>
      </c>
      <c r="B161" s="515"/>
      <c r="C161" s="515"/>
    </row>
    <row r="162" spans="1:3" ht="15" customHeight="1" thickBot="1">
      <c r="A162" s="516" t="s">
        <v>120</v>
      </c>
      <c r="B162" s="516"/>
      <c r="C162" s="392" t="str">
        <f>C95</f>
        <v>Forintban!</v>
      </c>
    </row>
    <row r="163" spans="1:3" ht="13.5" customHeight="1" thickBot="1">
      <c r="A163" s="20">
        <v>1</v>
      </c>
      <c r="B163" s="27" t="s">
        <v>399</v>
      </c>
      <c r="C163" s="173">
        <f>+C67-C133</f>
        <v>-456939023</v>
      </c>
    </row>
    <row r="164" spans="1:3" ht="22.5" customHeight="1" thickBot="1">
      <c r="A164" s="20" t="s">
        <v>13</v>
      </c>
      <c r="B164" s="27" t="s">
        <v>405</v>
      </c>
      <c r="C164" s="173">
        <f>+C91-C158</f>
        <v>456939023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6692913385826772" bottom="0.4724409448818898" header="0" footer="0"/>
  <pageSetup fitToHeight="1" fitToWidth="1" horizontalDpi="600" verticalDpi="600" orientation="portrait" paperSize="8" scale="53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247" customWidth="1"/>
    <col min="4" max="4" width="9.00390625" style="36" customWidth="1"/>
    <col min="5" max="16384" width="9.375" style="36" customWidth="1"/>
  </cols>
  <sheetData>
    <row r="1" spans="1:3" ht="18.75" customHeight="1">
      <c r="A1" s="439"/>
      <c r="B1" s="510" t="s">
        <v>668</v>
      </c>
      <c r="C1" s="511"/>
    </row>
    <row r="2" spans="1:3" ht="21.75" customHeight="1">
      <c r="A2" s="440"/>
      <c r="B2" s="441" t="str">
        <f>CONCATENATE(ALAPADATOK!A3)</f>
        <v>Karácsond Községi Önkormányzat</v>
      </c>
      <c r="C2" s="442"/>
    </row>
    <row r="3" spans="1:3" ht="21.75" customHeight="1">
      <c r="A3" s="442"/>
      <c r="B3" s="441" t="s">
        <v>495</v>
      </c>
      <c r="C3" s="442"/>
    </row>
    <row r="4" spans="1:3" ht="21.75" customHeight="1">
      <c r="A4" s="442"/>
      <c r="B4" s="441" t="s">
        <v>497</v>
      </c>
      <c r="C4" s="442"/>
    </row>
    <row r="5" spans="1:3" ht="21.75" customHeight="1">
      <c r="A5" s="439"/>
      <c r="B5" s="439"/>
      <c r="C5" s="443"/>
    </row>
    <row r="6" spans="1:3" ht="15" customHeight="1">
      <c r="A6" s="512" t="s">
        <v>9</v>
      </c>
      <c r="B6" s="512"/>
      <c r="C6" s="512"/>
    </row>
    <row r="7" spans="1:3" ht="15" customHeight="1" thickBot="1">
      <c r="A7" s="513" t="s">
        <v>118</v>
      </c>
      <c r="B7" s="513"/>
      <c r="C7" s="390" t="str">
        <f>CONCATENATE(ÖSSZÖNK!C7)</f>
        <v>Forintban!</v>
      </c>
    </row>
    <row r="8" spans="1:3" ht="24" customHeight="1" thickBot="1">
      <c r="A8" s="444" t="s">
        <v>61</v>
      </c>
      <c r="B8" s="445" t="s">
        <v>11</v>
      </c>
      <c r="C8" s="446" t="str">
        <f>+CONCATENATE(LEFT(KV_ÖSSZEFÜGGÉSEK!A5,4),". évi előirányzat")</f>
        <v>2019. évi előirányzat</v>
      </c>
    </row>
    <row r="9" spans="1:3" s="37" customFormat="1" ht="12" customHeight="1" thickBot="1">
      <c r="A9" s="374"/>
      <c r="B9" s="375" t="s">
        <v>418</v>
      </c>
      <c r="C9" s="376" t="s">
        <v>419</v>
      </c>
    </row>
    <row r="10" spans="1:3" s="1" customFormat="1" ht="12" customHeight="1" thickBot="1">
      <c r="A10" s="20" t="s">
        <v>12</v>
      </c>
      <c r="B10" s="21" t="s">
        <v>178</v>
      </c>
      <c r="C10" s="173">
        <f>+C11+C12+C13+C14+C15+C16</f>
        <v>144049665</v>
      </c>
    </row>
    <row r="11" spans="1:3" s="1" customFormat="1" ht="12" customHeight="1">
      <c r="A11" s="15" t="s">
        <v>85</v>
      </c>
      <c r="B11" s="273" t="s">
        <v>179</v>
      </c>
      <c r="C11" s="176">
        <v>59867636</v>
      </c>
    </row>
    <row r="12" spans="1:3" s="1" customFormat="1" ht="12" customHeight="1">
      <c r="A12" s="14" t="s">
        <v>86</v>
      </c>
      <c r="B12" s="274" t="s">
        <v>180</v>
      </c>
      <c r="C12" s="175">
        <v>52961800</v>
      </c>
    </row>
    <row r="13" spans="1:3" s="1" customFormat="1" ht="12" customHeight="1">
      <c r="A13" s="14" t="s">
        <v>87</v>
      </c>
      <c r="B13" s="274" t="s">
        <v>467</v>
      </c>
      <c r="C13" s="175">
        <v>27582969</v>
      </c>
    </row>
    <row r="14" spans="1:3" s="1" customFormat="1" ht="12" customHeight="1">
      <c r="A14" s="14" t="s">
        <v>88</v>
      </c>
      <c r="B14" s="274" t="s">
        <v>182</v>
      </c>
      <c r="C14" s="175">
        <v>3637260</v>
      </c>
    </row>
    <row r="15" spans="1:3" s="1" customFormat="1" ht="12" customHeight="1">
      <c r="A15" s="14" t="s">
        <v>114</v>
      </c>
      <c r="B15" s="169" t="s">
        <v>357</v>
      </c>
      <c r="C15" s="175"/>
    </row>
    <row r="16" spans="1:3" s="1" customFormat="1" ht="12" customHeight="1" thickBot="1">
      <c r="A16" s="16" t="s">
        <v>89</v>
      </c>
      <c r="B16" s="170" t="s">
        <v>358</v>
      </c>
      <c r="C16" s="175"/>
    </row>
    <row r="17" spans="1:3" s="1" customFormat="1" ht="12" customHeight="1" thickBot="1">
      <c r="A17" s="20" t="s">
        <v>13</v>
      </c>
      <c r="B17" s="168" t="s">
        <v>183</v>
      </c>
      <c r="C17" s="173">
        <f>+C18+C19+C20+C21+C22</f>
        <v>29156114</v>
      </c>
    </row>
    <row r="18" spans="1:3" s="1" customFormat="1" ht="12" customHeight="1">
      <c r="A18" s="15" t="s">
        <v>91</v>
      </c>
      <c r="B18" s="273" t="s">
        <v>184</v>
      </c>
      <c r="C18" s="176"/>
    </row>
    <row r="19" spans="1:3" s="1" customFormat="1" ht="12" customHeight="1">
      <c r="A19" s="14" t="s">
        <v>92</v>
      </c>
      <c r="B19" s="274" t="s">
        <v>185</v>
      </c>
      <c r="C19" s="175"/>
    </row>
    <row r="20" spans="1:3" s="1" customFormat="1" ht="12" customHeight="1">
      <c r="A20" s="14" t="s">
        <v>93</v>
      </c>
      <c r="B20" s="274" t="s">
        <v>347</v>
      </c>
      <c r="C20" s="175"/>
    </row>
    <row r="21" spans="1:3" s="1" customFormat="1" ht="12" customHeight="1">
      <c r="A21" s="14" t="s">
        <v>94</v>
      </c>
      <c r="B21" s="274" t="s">
        <v>348</v>
      </c>
      <c r="C21" s="175"/>
    </row>
    <row r="22" spans="1:3" s="1" customFormat="1" ht="12" customHeight="1">
      <c r="A22" s="14" t="s">
        <v>95</v>
      </c>
      <c r="B22" s="274" t="s">
        <v>489</v>
      </c>
      <c r="C22" s="175">
        <v>29156114</v>
      </c>
    </row>
    <row r="23" spans="1:3" s="1" customFormat="1" ht="12" customHeight="1" thickBot="1">
      <c r="A23" s="16" t="s">
        <v>104</v>
      </c>
      <c r="B23" s="170" t="s">
        <v>187</v>
      </c>
      <c r="C23" s="177"/>
    </row>
    <row r="24" spans="1:3" s="1" customFormat="1" ht="12" customHeight="1" thickBot="1">
      <c r="A24" s="20" t="s">
        <v>14</v>
      </c>
      <c r="B24" s="21" t="s">
        <v>188</v>
      </c>
      <c r="C24" s="173">
        <f>+C25+C26+C27+C28+C29</f>
        <v>0</v>
      </c>
    </row>
    <row r="25" spans="1:3" s="1" customFormat="1" ht="12" customHeight="1">
      <c r="A25" s="15" t="s">
        <v>74</v>
      </c>
      <c r="B25" s="273" t="s">
        <v>189</v>
      </c>
      <c r="C25" s="176"/>
    </row>
    <row r="26" spans="1:3" s="1" customFormat="1" ht="12" customHeight="1">
      <c r="A26" s="14" t="s">
        <v>75</v>
      </c>
      <c r="B26" s="274" t="s">
        <v>190</v>
      </c>
      <c r="C26" s="175"/>
    </row>
    <row r="27" spans="1:3" s="1" customFormat="1" ht="12" customHeight="1">
      <c r="A27" s="14" t="s">
        <v>76</v>
      </c>
      <c r="B27" s="274" t="s">
        <v>349</v>
      </c>
      <c r="C27" s="175"/>
    </row>
    <row r="28" spans="1:3" s="1" customFormat="1" ht="12" customHeight="1">
      <c r="A28" s="14" t="s">
        <v>77</v>
      </c>
      <c r="B28" s="274" t="s">
        <v>350</v>
      </c>
      <c r="C28" s="175"/>
    </row>
    <row r="29" spans="1:3" s="1" customFormat="1" ht="12" customHeight="1">
      <c r="A29" s="14" t="s">
        <v>128</v>
      </c>
      <c r="B29" s="274" t="s">
        <v>191</v>
      </c>
      <c r="C29" s="175"/>
    </row>
    <row r="30" spans="1:3" s="368" customFormat="1" ht="12" customHeight="1" thickBot="1">
      <c r="A30" s="377" t="s">
        <v>129</v>
      </c>
      <c r="B30" s="366" t="s">
        <v>484</v>
      </c>
      <c r="C30" s="367"/>
    </row>
    <row r="31" spans="1:3" s="1" customFormat="1" ht="12" customHeight="1" thickBot="1">
      <c r="A31" s="20" t="s">
        <v>130</v>
      </c>
      <c r="B31" s="21" t="s">
        <v>468</v>
      </c>
      <c r="C31" s="179">
        <f>SUM(C32:C38)</f>
        <v>75580000</v>
      </c>
    </row>
    <row r="32" spans="1:3" s="1" customFormat="1" ht="12" customHeight="1">
      <c r="A32" s="15" t="s">
        <v>194</v>
      </c>
      <c r="B32" s="273" t="s">
        <v>472</v>
      </c>
      <c r="C32" s="176">
        <v>8000000</v>
      </c>
    </row>
    <row r="33" spans="1:3" s="1" customFormat="1" ht="12" customHeight="1">
      <c r="A33" s="14" t="s">
        <v>195</v>
      </c>
      <c r="B33" s="274" t="s">
        <v>473</v>
      </c>
      <c r="C33" s="175">
        <v>400000</v>
      </c>
    </row>
    <row r="34" spans="1:3" s="1" customFormat="1" ht="12" customHeight="1">
      <c r="A34" s="14" t="s">
        <v>196</v>
      </c>
      <c r="B34" s="274" t="s">
        <v>474</v>
      </c>
      <c r="C34" s="175">
        <v>60000000</v>
      </c>
    </row>
    <row r="35" spans="1:3" s="1" customFormat="1" ht="12" customHeight="1">
      <c r="A35" s="14" t="s">
        <v>197</v>
      </c>
      <c r="B35" s="274" t="s">
        <v>475</v>
      </c>
      <c r="C35" s="175">
        <v>380000</v>
      </c>
    </row>
    <row r="36" spans="1:3" s="1" customFormat="1" ht="12" customHeight="1">
      <c r="A36" s="14" t="s">
        <v>469</v>
      </c>
      <c r="B36" s="274" t="s">
        <v>198</v>
      </c>
      <c r="C36" s="175">
        <v>6000000</v>
      </c>
    </row>
    <row r="37" spans="1:3" s="1" customFormat="1" ht="12" customHeight="1">
      <c r="A37" s="14" t="s">
        <v>470</v>
      </c>
      <c r="B37" s="274" t="s">
        <v>199</v>
      </c>
      <c r="C37" s="175"/>
    </row>
    <row r="38" spans="1:3" s="1" customFormat="1" ht="12" customHeight="1" thickBot="1">
      <c r="A38" s="16" t="s">
        <v>471</v>
      </c>
      <c r="B38" s="353" t="s">
        <v>200</v>
      </c>
      <c r="C38" s="177">
        <v>800000</v>
      </c>
    </row>
    <row r="39" spans="1:3" s="1" customFormat="1" ht="12" customHeight="1" thickBot="1">
      <c r="A39" s="20" t="s">
        <v>16</v>
      </c>
      <c r="B39" s="21" t="s">
        <v>359</v>
      </c>
      <c r="C39" s="173">
        <f>SUM(C40:C50)</f>
        <v>4658000</v>
      </c>
    </row>
    <row r="40" spans="1:3" s="1" customFormat="1" ht="12" customHeight="1">
      <c r="A40" s="15" t="s">
        <v>78</v>
      </c>
      <c r="B40" s="273" t="s">
        <v>203</v>
      </c>
      <c r="C40" s="176"/>
    </row>
    <row r="41" spans="1:3" s="1" customFormat="1" ht="12" customHeight="1">
      <c r="A41" s="14" t="s">
        <v>79</v>
      </c>
      <c r="B41" s="274" t="s">
        <v>204</v>
      </c>
      <c r="C41" s="175"/>
    </row>
    <row r="42" spans="1:3" s="1" customFormat="1" ht="12" customHeight="1">
      <c r="A42" s="14" t="s">
        <v>80</v>
      </c>
      <c r="B42" s="274" t="s">
        <v>205</v>
      </c>
      <c r="C42" s="175"/>
    </row>
    <row r="43" spans="1:3" s="1" customFormat="1" ht="12" customHeight="1">
      <c r="A43" s="14" t="s">
        <v>132</v>
      </c>
      <c r="B43" s="274" t="s">
        <v>206</v>
      </c>
      <c r="C43" s="175">
        <v>4000000</v>
      </c>
    </row>
    <row r="44" spans="1:3" s="1" customFormat="1" ht="12" customHeight="1">
      <c r="A44" s="14" t="s">
        <v>133</v>
      </c>
      <c r="B44" s="274" t="s">
        <v>207</v>
      </c>
      <c r="C44" s="175">
        <v>400000</v>
      </c>
    </row>
    <row r="45" spans="1:3" s="1" customFormat="1" ht="12" customHeight="1">
      <c r="A45" s="14" t="s">
        <v>134</v>
      </c>
      <c r="B45" s="274" t="s">
        <v>208</v>
      </c>
      <c r="C45" s="175">
        <v>258000</v>
      </c>
    </row>
    <row r="46" spans="1:3" s="1" customFormat="1" ht="12" customHeight="1">
      <c r="A46" s="14" t="s">
        <v>135</v>
      </c>
      <c r="B46" s="274" t="s">
        <v>209</v>
      </c>
      <c r="C46" s="175"/>
    </row>
    <row r="47" spans="1:3" s="1" customFormat="1" ht="12" customHeight="1">
      <c r="A47" s="14" t="s">
        <v>136</v>
      </c>
      <c r="B47" s="274" t="s">
        <v>476</v>
      </c>
      <c r="C47" s="175"/>
    </row>
    <row r="48" spans="1:3" s="1" customFormat="1" ht="12" customHeight="1">
      <c r="A48" s="14" t="s">
        <v>201</v>
      </c>
      <c r="B48" s="274" t="s">
        <v>211</v>
      </c>
      <c r="C48" s="178"/>
    </row>
    <row r="49" spans="1:3" s="1" customFormat="1" ht="12" customHeight="1">
      <c r="A49" s="16" t="s">
        <v>202</v>
      </c>
      <c r="B49" s="275" t="s">
        <v>361</v>
      </c>
      <c r="C49" s="263"/>
    </row>
    <row r="50" spans="1:3" s="1" customFormat="1" ht="12" customHeight="1" thickBot="1">
      <c r="A50" s="16" t="s">
        <v>360</v>
      </c>
      <c r="B50" s="170" t="s">
        <v>212</v>
      </c>
      <c r="C50" s="263"/>
    </row>
    <row r="51" spans="1:3" s="1" customFormat="1" ht="12" customHeight="1" thickBot="1">
      <c r="A51" s="20" t="s">
        <v>17</v>
      </c>
      <c r="B51" s="21" t="s">
        <v>213</v>
      </c>
      <c r="C51" s="173">
        <f>SUM(C52:C56)</f>
        <v>0</v>
      </c>
    </row>
    <row r="52" spans="1:3" s="1" customFormat="1" ht="12" customHeight="1">
      <c r="A52" s="15" t="s">
        <v>81</v>
      </c>
      <c r="B52" s="273" t="s">
        <v>217</v>
      </c>
      <c r="C52" s="308"/>
    </row>
    <row r="53" spans="1:3" s="1" customFormat="1" ht="12" customHeight="1">
      <c r="A53" s="14" t="s">
        <v>82</v>
      </c>
      <c r="B53" s="274" t="s">
        <v>218</v>
      </c>
      <c r="C53" s="178"/>
    </row>
    <row r="54" spans="1:3" s="1" customFormat="1" ht="12" customHeight="1">
      <c r="A54" s="14" t="s">
        <v>214</v>
      </c>
      <c r="B54" s="274" t="s">
        <v>219</v>
      </c>
      <c r="C54" s="178"/>
    </row>
    <row r="55" spans="1:3" s="1" customFormat="1" ht="12" customHeight="1">
      <c r="A55" s="14" t="s">
        <v>215</v>
      </c>
      <c r="B55" s="274" t="s">
        <v>220</v>
      </c>
      <c r="C55" s="178"/>
    </row>
    <row r="56" spans="1:3" s="1" customFormat="1" ht="12" customHeight="1" thickBot="1">
      <c r="A56" s="16" t="s">
        <v>216</v>
      </c>
      <c r="B56" s="170" t="s">
        <v>221</v>
      </c>
      <c r="C56" s="263"/>
    </row>
    <row r="57" spans="1:3" s="1" customFormat="1" ht="12" customHeight="1" thickBot="1">
      <c r="A57" s="20" t="s">
        <v>137</v>
      </c>
      <c r="B57" s="21" t="s">
        <v>222</v>
      </c>
      <c r="C57" s="173">
        <f>SUM(C58:C60)</f>
        <v>0</v>
      </c>
    </row>
    <row r="58" spans="1:3" s="1" customFormat="1" ht="12" customHeight="1">
      <c r="A58" s="15" t="s">
        <v>83</v>
      </c>
      <c r="B58" s="273" t="s">
        <v>223</v>
      </c>
      <c r="C58" s="176"/>
    </row>
    <row r="59" spans="1:3" s="1" customFormat="1" ht="12" customHeight="1">
      <c r="A59" s="14" t="s">
        <v>84</v>
      </c>
      <c r="B59" s="274" t="s">
        <v>351</v>
      </c>
      <c r="C59" s="175"/>
    </row>
    <row r="60" spans="1:3" s="1" customFormat="1" ht="12" customHeight="1">
      <c r="A60" s="14" t="s">
        <v>226</v>
      </c>
      <c r="B60" s="274" t="s">
        <v>224</v>
      </c>
      <c r="C60" s="175"/>
    </row>
    <row r="61" spans="1:3" s="1" customFormat="1" ht="12" customHeight="1" thickBot="1">
      <c r="A61" s="16" t="s">
        <v>227</v>
      </c>
      <c r="B61" s="170" t="s">
        <v>225</v>
      </c>
      <c r="C61" s="177"/>
    </row>
    <row r="62" spans="1:3" s="1" customFormat="1" ht="12" customHeight="1" thickBot="1">
      <c r="A62" s="20" t="s">
        <v>19</v>
      </c>
      <c r="B62" s="168" t="s">
        <v>228</v>
      </c>
      <c r="C62" s="173">
        <f>SUM(C63:C65)</f>
        <v>2358395</v>
      </c>
    </row>
    <row r="63" spans="1:3" s="1" customFormat="1" ht="12" customHeight="1">
      <c r="A63" s="15" t="s">
        <v>138</v>
      </c>
      <c r="B63" s="273" t="s">
        <v>230</v>
      </c>
      <c r="C63" s="178"/>
    </row>
    <row r="64" spans="1:3" s="1" customFormat="1" ht="12" customHeight="1">
      <c r="A64" s="14" t="s">
        <v>139</v>
      </c>
      <c r="B64" s="274" t="s">
        <v>352</v>
      </c>
      <c r="C64" s="178">
        <v>2358395</v>
      </c>
    </row>
    <row r="65" spans="1:3" s="1" customFormat="1" ht="12" customHeight="1">
      <c r="A65" s="14" t="s">
        <v>161</v>
      </c>
      <c r="B65" s="274" t="s">
        <v>231</v>
      </c>
      <c r="C65" s="178"/>
    </row>
    <row r="66" spans="1:3" s="1" customFormat="1" ht="12" customHeight="1" thickBot="1">
      <c r="A66" s="16" t="s">
        <v>229</v>
      </c>
      <c r="B66" s="170" t="s">
        <v>232</v>
      </c>
      <c r="C66" s="178"/>
    </row>
    <row r="67" spans="1:3" s="1" customFormat="1" ht="12" customHeight="1" thickBot="1">
      <c r="A67" s="327" t="s">
        <v>401</v>
      </c>
      <c r="B67" s="21" t="s">
        <v>233</v>
      </c>
      <c r="C67" s="179">
        <f>+C10+C17+C24+C31+C39+C51+C57+C62</f>
        <v>255802174</v>
      </c>
    </row>
    <row r="68" spans="1:3" s="1" customFormat="1" ht="12" customHeight="1" thickBot="1">
      <c r="A68" s="311" t="s">
        <v>234</v>
      </c>
      <c r="B68" s="168" t="s">
        <v>235</v>
      </c>
      <c r="C68" s="173">
        <f>SUM(C69:C71)</f>
        <v>0</v>
      </c>
    </row>
    <row r="69" spans="1:3" s="1" customFormat="1" ht="12" customHeight="1">
      <c r="A69" s="15" t="s">
        <v>263</v>
      </c>
      <c r="B69" s="273" t="s">
        <v>236</v>
      </c>
      <c r="C69" s="178"/>
    </row>
    <row r="70" spans="1:3" s="1" customFormat="1" ht="12" customHeight="1">
      <c r="A70" s="14" t="s">
        <v>272</v>
      </c>
      <c r="B70" s="274" t="s">
        <v>237</v>
      </c>
      <c r="C70" s="178"/>
    </row>
    <row r="71" spans="1:3" s="1" customFormat="1" ht="12" customHeight="1" thickBot="1">
      <c r="A71" s="16" t="s">
        <v>273</v>
      </c>
      <c r="B71" s="321" t="s">
        <v>485</v>
      </c>
      <c r="C71" s="178"/>
    </row>
    <row r="72" spans="1:3" s="1" customFormat="1" ht="12" customHeight="1" thickBot="1">
      <c r="A72" s="311" t="s">
        <v>239</v>
      </c>
      <c r="B72" s="168" t="s">
        <v>240</v>
      </c>
      <c r="C72" s="173">
        <f>SUM(C73:C76)</f>
        <v>0</v>
      </c>
    </row>
    <row r="73" spans="1:3" s="1" customFormat="1" ht="12" customHeight="1">
      <c r="A73" s="15" t="s">
        <v>115</v>
      </c>
      <c r="B73" s="273" t="s">
        <v>241</v>
      </c>
      <c r="C73" s="178"/>
    </row>
    <row r="74" spans="1:3" s="1" customFormat="1" ht="12" customHeight="1">
      <c r="A74" s="14" t="s">
        <v>116</v>
      </c>
      <c r="B74" s="274" t="s">
        <v>486</v>
      </c>
      <c r="C74" s="178"/>
    </row>
    <row r="75" spans="1:3" s="1" customFormat="1" ht="12" customHeight="1" thickBot="1">
      <c r="A75" s="16" t="s">
        <v>264</v>
      </c>
      <c r="B75" s="275" t="s">
        <v>242</v>
      </c>
      <c r="C75" s="263"/>
    </row>
    <row r="76" spans="1:3" s="1" customFormat="1" ht="12" customHeight="1" thickBot="1">
      <c r="A76" s="379" t="s">
        <v>265</v>
      </c>
      <c r="B76" s="380" t="s">
        <v>487</v>
      </c>
      <c r="C76" s="381"/>
    </row>
    <row r="77" spans="1:3" s="1" customFormat="1" ht="12" customHeight="1" thickBot="1">
      <c r="A77" s="311" t="s">
        <v>243</v>
      </c>
      <c r="B77" s="168" t="s">
        <v>244</v>
      </c>
      <c r="C77" s="173">
        <f>SUM(C78:C79)</f>
        <v>456939023</v>
      </c>
    </row>
    <row r="78" spans="1:3" s="1" customFormat="1" ht="12" customHeight="1" thickBot="1">
      <c r="A78" s="13" t="s">
        <v>266</v>
      </c>
      <c r="B78" s="378" t="s">
        <v>245</v>
      </c>
      <c r="C78" s="263">
        <v>456939023</v>
      </c>
    </row>
    <row r="79" spans="1:3" s="1" customFormat="1" ht="12" customHeight="1" thickBot="1">
      <c r="A79" s="379" t="s">
        <v>267</v>
      </c>
      <c r="B79" s="380" t="s">
        <v>246</v>
      </c>
      <c r="C79" s="381"/>
    </row>
    <row r="80" spans="1:3" s="1" customFormat="1" ht="12" customHeight="1" thickBot="1">
      <c r="A80" s="311" t="s">
        <v>247</v>
      </c>
      <c r="B80" s="168" t="s">
        <v>248</v>
      </c>
      <c r="C80" s="173">
        <f>SUM(C81:C83)</f>
        <v>5034671</v>
      </c>
    </row>
    <row r="81" spans="1:3" s="1" customFormat="1" ht="12" customHeight="1">
      <c r="A81" s="15" t="s">
        <v>268</v>
      </c>
      <c r="B81" s="273" t="s">
        <v>249</v>
      </c>
      <c r="C81" s="178">
        <v>5034671</v>
      </c>
    </row>
    <row r="82" spans="1:3" s="1" customFormat="1" ht="12" customHeight="1">
      <c r="A82" s="14" t="s">
        <v>269</v>
      </c>
      <c r="B82" s="274" t="s">
        <v>250</v>
      </c>
      <c r="C82" s="178"/>
    </row>
    <row r="83" spans="1:3" s="1" customFormat="1" ht="12" customHeight="1" thickBot="1">
      <c r="A83" s="18" t="s">
        <v>270</v>
      </c>
      <c r="B83" s="382" t="s">
        <v>488</v>
      </c>
      <c r="C83" s="383"/>
    </row>
    <row r="84" spans="1:3" s="1" customFormat="1" ht="12" customHeight="1" thickBot="1">
      <c r="A84" s="311" t="s">
        <v>251</v>
      </c>
      <c r="B84" s="168" t="s">
        <v>271</v>
      </c>
      <c r="C84" s="173">
        <f>SUM(C85:C88)</f>
        <v>0</v>
      </c>
    </row>
    <row r="85" spans="1:3" s="1" customFormat="1" ht="12" customHeight="1">
      <c r="A85" s="277" t="s">
        <v>252</v>
      </c>
      <c r="B85" s="273" t="s">
        <v>253</v>
      </c>
      <c r="C85" s="178"/>
    </row>
    <row r="86" spans="1:3" s="1" customFormat="1" ht="12" customHeight="1">
      <c r="A86" s="278" t="s">
        <v>254</v>
      </c>
      <c r="B86" s="274" t="s">
        <v>255</v>
      </c>
      <c r="C86" s="178"/>
    </row>
    <row r="87" spans="1:3" s="1" customFormat="1" ht="12" customHeight="1">
      <c r="A87" s="278" t="s">
        <v>256</v>
      </c>
      <c r="B87" s="274" t="s">
        <v>257</v>
      </c>
      <c r="C87" s="178"/>
    </row>
    <row r="88" spans="1:3" s="1" customFormat="1" ht="12" customHeight="1" thickBot="1">
      <c r="A88" s="279" t="s">
        <v>258</v>
      </c>
      <c r="B88" s="170" t="s">
        <v>259</v>
      </c>
      <c r="C88" s="178"/>
    </row>
    <row r="89" spans="1:3" s="1" customFormat="1" ht="12" customHeight="1" thickBot="1">
      <c r="A89" s="311" t="s">
        <v>260</v>
      </c>
      <c r="B89" s="168" t="s">
        <v>400</v>
      </c>
      <c r="C89" s="309"/>
    </row>
    <row r="90" spans="1:3" s="1" customFormat="1" ht="13.5" customHeight="1" thickBot="1">
      <c r="A90" s="311" t="s">
        <v>262</v>
      </c>
      <c r="B90" s="168" t="s">
        <v>261</v>
      </c>
      <c r="C90" s="309"/>
    </row>
    <row r="91" spans="1:3" s="1" customFormat="1" ht="15.75" customHeight="1" thickBot="1">
      <c r="A91" s="311" t="s">
        <v>274</v>
      </c>
      <c r="B91" s="280" t="s">
        <v>403</v>
      </c>
      <c r="C91" s="179">
        <f>+C68+C72+C77+C80+C84+C90+C89</f>
        <v>461973694</v>
      </c>
    </row>
    <row r="92" spans="1:3" s="1" customFormat="1" ht="16.5" customHeight="1" thickBot="1">
      <c r="A92" s="312" t="s">
        <v>402</v>
      </c>
      <c r="B92" s="281" t="s">
        <v>404</v>
      </c>
      <c r="C92" s="179">
        <f>+C67+C91</f>
        <v>717775868</v>
      </c>
    </row>
    <row r="93" spans="1:3" s="1" customFormat="1" ht="10.5" customHeight="1">
      <c r="A93" s="5"/>
      <c r="B93" s="6"/>
      <c r="C93" s="180"/>
    </row>
    <row r="94" spans="1:3" ht="16.5" customHeight="1">
      <c r="A94" s="517" t="s">
        <v>41</v>
      </c>
      <c r="B94" s="517"/>
      <c r="C94" s="517"/>
    </row>
    <row r="95" spans="1:3" ht="16.5" customHeight="1" thickBot="1">
      <c r="A95" s="514" t="s">
        <v>119</v>
      </c>
      <c r="B95" s="514"/>
      <c r="C95" s="391" t="str">
        <f>C7</f>
        <v>Forintban!</v>
      </c>
    </row>
    <row r="96" spans="1:3" ht="37.5" customHeight="1" thickBot="1">
      <c r="A96" s="371" t="s">
        <v>61</v>
      </c>
      <c r="B96" s="372" t="s">
        <v>42</v>
      </c>
      <c r="C96" s="373" t="str">
        <f>+C8</f>
        <v>2019. évi előirányzat</v>
      </c>
    </row>
    <row r="97" spans="1:3" s="37" customFormat="1" ht="12" customHeight="1" thickBot="1">
      <c r="A97" s="371"/>
      <c r="B97" s="372" t="s">
        <v>418</v>
      </c>
      <c r="C97" s="373" t="s">
        <v>419</v>
      </c>
    </row>
    <row r="98" spans="1:3" ht="12" customHeight="1" thickBot="1">
      <c r="A98" s="22" t="s">
        <v>12</v>
      </c>
      <c r="B98" s="28" t="s">
        <v>362</v>
      </c>
      <c r="C98" s="172">
        <f>C99+C100+C101+C102+C103+C116</f>
        <v>137339121</v>
      </c>
    </row>
    <row r="99" spans="1:3" ht="12" customHeight="1">
      <c r="A99" s="17" t="s">
        <v>85</v>
      </c>
      <c r="B99" s="10" t="s">
        <v>43</v>
      </c>
      <c r="C99" s="174">
        <v>91676884</v>
      </c>
    </row>
    <row r="100" spans="1:3" ht="12" customHeight="1">
      <c r="A100" s="14" t="s">
        <v>86</v>
      </c>
      <c r="B100" s="8" t="s">
        <v>140</v>
      </c>
      <c r="C100" s="175">
        <v>18095480</v>
      </c>
    </row>
    <row r="101" spans="1:3" ht="12" customHeight="1">
      <c r="A101" s="14" t="s">
        <v>87</v>
      </c>
      <c r="B101" s="8" t="s">
        <v>113</v>
      </c>
      <c r="C101" s="177">
        <v>24066757</v>
      </c>
    </row>
    <row r="102" spans="1:3" ht="12" customHeight="1">
      <c r="A102" s="14" t="s">
        <v>88</v>
      </c>
      <c r="B102" s="11" t="s">
        <v>141</v>
      </c>
      <c r="C102" s="177">
        <v>3500000</v>
      </c>
    </row>
    <row r="103" spans="1:3" ht="12" customHeight="1">
      <c r="A103" s="14" t="s">
        <v>99</v>
      </c>
      <c r="B103" s="19" t="s">
        <v>142</v>
      </c>
      <c r="C103" s="177"/>
    </row>
    <row r="104" spans="1:3" ht="12" customHeight="1">
      <c r="A104" s="14" t="s">
        <v>89</v>
      </c>
      <c r="B104" s="8" t="s">
        <v>367</v>
      </c>
      <c r="C104" s="177">
        <v>3500000</v>
      </c>
    </row>
    <row r="105" spans="1:3" ht="12" customHeight="1">
      <c r="A105" s="14" t="s">
        <v>90</v>
      </c>
      <c r="B105" s="113" t="s">
        <v>366</v>
      </c>
      <c r="C105" s="177"/>
    </row>
    <row r="106" spans="1:3" ht="12" customHeight="1">
      <c r="A106" s="14" t="s">
        <v>100</v>
      </c>
      <c r="B106" s="113" t="s">
        <v>365</v>
      </c>
      <c r="C106" s="177"/>
    </row>
    <row r="107" spans="1:3" ht="12" customHeight="1">
      <c r="A107" s="14" t="s">
        <v>101</v>
      </c>
      <c r="B107" s="111" t="s">
        <v>277</v>
      </c>
      <c r="C107" s="177"/>
    </row>
    <row r="108" spans="1:3" ht="12" customHeight="1">
      <c r="A108" s="14" t="s">
        <v>102</v>
      </c>
      <c r="B108" s="112" t="s">
        <v>278</v>
      </c>
      <c r="C108" s="177"/>
    </row>
    <row r="109" spans="1:3" ht="12" customHeight="1">
      <c r="A109" s="14" t="s">
        <v>103</v>
      </c>
      <c r="B109" s="112" t="s">
        <v>279</v>
      </c>
      <c r="C109" s="177"/>
    </row>
    <row r="110" spans="1:3" ht="12" customHeight="1">
      <c r="A110" s="14" t="s">
        <v>105</v>
      </c>
      <c r="B110" s="111" t="s">
        <v>280</v>
      </c>
      <c r="C110" s="177"/>
    </row>
    <row r="111" spans="1:3" ht="12" customHeight="1">
      <c r="A111" s="14" t="s">
        <v>143</v>
      </c>
      <c r="B111" s="111" t="s">
        <v>281</v>
      </c>
      <c r="C111" s="177"/>
    </row>
    <row r="112" spans="1:3" ht="12" customHeight="1">
      <c r="A112" s="14" t="s">
        <v>275</v>
      </c>
      <c r="B112" s="112" t="s">
        <v>282</v>
      </c>
      <c r="C112" s="177"/>
    </row>
    <row r="113" spans="1:3" ht="12" customHeight="1">
      <c r="A113" s="13" t="s">
        <v>276</v>
      </c>
      <c r="B113" s="113" t="s">
        <v>283</v>
      </c>
      <c r="C113" s="177"/>
    </row>
    <row r="114" spans="1:3" ht="12" customHeight="1">
      <c r="A114" s="14" t="s">
        <v>363</v>
      </c>
      <c r="B114" s="113" t="s">
        <v>284</v>
      </c>
      <c r="C114" s="177"/>
    </row>
    <row r="115" spans="1:3" ht="12" customHeight="1">
      <c r="A115" s="16" t="s">
        <v>364</v>
      </c>
      <c r="B115" s="113" t="s">
        <v>285</v>
      </c>
      <c r="C115" s="177"/>
    </row>
    <row r="116" spans="1:3" ht="12" customHeight="1">
      <c r="A116" s="14" t="s">
        <v>368</v>
      </c>
      <c r="B116" s="11" t="s">
        <v>44</v>
      </c>
      <c r="C116" s="175"/>
    </row>
    <row r="117" spans="1:3" ht="12" customHeight="1">
      <c r="A117" s="14" t="s">
        <v>369</v>
      </c>
      <c r="B117" s="8" t="s">
        <v>371</v>
      </c>
      <c r="C117" s="175"/>
    </row>
    <row r="118" spans="1:3" ht="12" customHeight="1" thickBot="1">
      <c r="A118" s="18" t="s">
        <v>370</v>
      </c>
      <c r="B118" s="325" t="s">
        <v>372</v>
      </c>
      <c r="C118" s="181"/>
    </row>
    <row r="119" spans="1:3" ht="12" customHeight="1" thickBot="1">
      <c r="A119" s="322" t="s">
        <v>13</v>
      </c>
      <c r="B119" s="323" t="s">
        <v>286</v>
      </c>
      <c r="C119" s="324">
        <f>+C120+C122+C124</f>
        <v>1502000</v>
      </c>
    </row>
    <row r="120" spans="1:3" ht="12" customHeight="1">
      <c r="A120" s="15" t="s">
        <v>91</v>
      </c>
      <c r="B120" s="8" t="s">
        <v>160</v>
      </c>
      <c r="C120" s="176">
        <v>1502000</v>
      </c>
    </row>
    <row r="121" spans="1:3" ht="12" customHeight="1">
      <c r="A121" s="15" t="s">
        <v>92</v>
      </c>
      <c r="B121" s="12" t="s">
        <v>290</v>
      </c>
      <c r="C121" s="176"/>
    </row>
    <row r="122" spans="1:3" ht="12" customHeight="1">
      <c r="A122" s="15" t="s">
        <v>93</v>
      </c>
      <c r="B122" s="12" t="s">
        <v>144</v>
      </c>
      <c r="C122" s="175"/>
    </row>
    <row r="123" spans="1:3" ht="12" customHeight="1">
      <c r="A123" s="15" t="s">
        <v>94</v>
      </c>
      <c r="B123" s="12" t="s">
        <v>291</v>
      </c>
      <c r="C123" s="156"/>
    </row>
    <row r="124" spans="1:3" ht="12" customHeight="1">
      <c r="A124" s="15" t="s">
        <v>95</v>
      </c>
      <c r="B124" s="170" t="s">
        <v>490</v>
      </c>
      <c r="C124" s="156"/>
    </row>
    <row r="125" spans="1:3" ht="12" customHeight="1">
      <c r="A125" s="15" t="s">
        <v>104</v>
      </c>
      <c r="B125" s="169" t="s">
        <v>353</v>
      </c>
      <c r="C125" s="156"/>
    </row>
    <row r="126" spans="1:3" ht="12" customHeight="1">
      <c r="A126" s="15" t="s">
        <v>106</v>
      </c>
      <c r="B126" s="272" t="s">
        <v>296</v>
      </c>
      <c r="C126" s="156"/>
    </row>
    <row r="127" spans="1:3" ht="15.75">
      <c r="A127" s="15" t="s">
        <v>145</v>
      </c>
      <c r="B127" s="112" t="s">
        <v>279</v>
      </c>
      <c r="C127" s="156"/>
    </row>
    <row r="128" spans="1:3" ht="12" customHeight="1">
      <c r="A128" s="15" t="s">
        <v>146</v>
      </c>
      <c r="B128" s="112" t="s">
        <v>295</v>
      </c>
      <c r="C128" s="156"/>
    </row>
    <row r="129" spans="1:3" ht="12" customHeight="1">
      <c r="A129" s="15" t="s">
        <v>147</v>
      </c>
      <c r="B129" s="112" t="s">
        <v>294</v>
      </c>
      <c r="C129" s="156"/>
    </row>
    <row r="130" spans="1:3" ht="12" customHeight="1">
      <c r="A130" s="15" t="s">
        <v>287</v>
      </c>
      <c r="B130" s="112" t="s">
        <v>282</v>
      </c>
      <c r="C130" s="156"/>
    </row>
    <row r="131" spans="1:3" ht="12" customHeight="1">
      <c r="A131" s="15" t="s">
        <v>288</v>
      </c>
      <c r="B131" s="112" t="s">
        <v>293</v>
      </c>
      <c r="C131" s="156"/>
    </row>
    <row r="132" spans="1:3" ht="16.5" thickBot="1">
      <c r="A132" s="13" t="s">
        <v>289</v>
      </c>
      <c r="B132" s="112" t="s">
        <v>292</v>
      </c>
      <c r="C132" s="158"/>
    </row>
    <row r="133" spans="1:3" ht="12" customHeight="1" thickBot="1">
      <c r="A133" s="20" t="s">
        <v>14</v>
      </c>
      <c r="B133" s="100" t="s">
        <v>373</v>
      </c>
      <c r="C133" s="173">
        <f>+C98+C119</f>
        <v>138841121</v>
      </c>
    </row>
    <row r="134" spans="1:3" ht="12" customHeight="1" thickBot="1">
      <c r="A134" s="20" t="s">
        <v>15</v>
      </c>
      <c r="B134" s="100" t="s">
        <v>374</v>
      </c>
      <c r="C134" s="173">
        <f>+C135+C136+C137</f>
        <v>0</v>
      </c>
    </row>
    <row r="135" spans="1:3" ht="12" customHeight="1">
      <c r="A135" s="15" t="s">
        <v>194</v>
      </c>
      <c r="B135" s="12" t="s">
        <v>381</v>
      </c>
      <c r="C135" s="156"/>
    </row>
    <row r="136" spans="1:3" ht="12" customHeight="1">
      <c r="A136" s="15" t="s">
        <v>195</v>
      </c>
      <c r="B136" s="12" t="s">
        <v>382</v>
      </c>
      <c r="C136" s="156"/>
    </row>
    <row r="137" spans="1:3" ht="12" customHeight="1" thickBot="1">
      <c r="A137" s="13" t="s">
        <v>196</v>
      </c>
      <c r="B137" s="12" t="s">
        <v>383</v>
      </c>
      <c r="C137" s="156"/>
    </row>
    <row r="138" spans="1:3" ht="12" customHeight="1" thickBot="1">
      <c r="A138" s="20" t="s">
        <v>16</v>
      </c>
      <c r="B138" s="100" t="s">
        <v>375</v>
      </c>
      <c r="C138" s="173">
        <f>SUM(C139:C144)</f>
        <v>0</v>
      </c>
    </row>
    <row r="139" spans="1:3" ht="12" customHeight="1">
      <c r="A139" s="15" t="s">
        <v>78</v>
      </c>
      <c r="B139" s="9" t="s">
        <v>384</v>
      </c>
      <c r="C139" s="156"/>
    </row>
    <row r="140" spans="1:3" ht="12" customHeight="1">
      <c r="A140" s="15" t="s">
        <v>79</v>
      </c>
      <c r="B140" s="9" t="s">
        <v>376</v>
      </c>
      <c r="C140" s="156"/>
    </row>
    <row r="141" spans="1:3" ht="12" customHeight="1">
      <c r="A141" s="15" t="s">
        <v>80</v>
      </c>
      <c r="B141" s="9" t="s">
        <v>377</v>
      </c>
      <c r="C141" s="156"/>
    </row>
    <row r="142" spans="1:3" ht="12" customHeight="1">
      <c r="A142" s="15" t="s">
        <v>132</v>
      </c>
      <c r="B142" s="9" t="s">
        <v>378</v>
      </c>
      <c r="C142" s="156"/>
    </row>
    <row r="143" spans="1:3" ht="12" customHeight="1" thickBot="1">
      <c r="A143" s="13" t="s">
        <v>133</v>
      </c>
      <c r="B143" s="7" t="s">
        <v>379</v>
      </c>
      <c r="C143" s="158"/>
    </row>
    <row r="144" spans="1:3" ht="12" customHeight="1" thickBot="1">
      <c r="A144" s="379" t="s">
        <v>134</v>
      </c>
      <c r="B144" s="384" t="s">
        <v>380</v>
      </c>
      <c r="C144" s="385"/>
    </row>
    <row r="145" spans="1:3" ht="12" customHeight="1" thickBot="1">
      <c r="A145" s="20" t="s">
        <v>17</v>
      </c>
      <c r="B145" s="100" t="s">
        <v>388</v>
      </c>
      <c r="C145" s="179">
        <f>+C146+C147+C148+C149</f>
        <v>5034671</v>
      </c>
    </row>
    <row r="146" spans="1:3" ht="12" customHeight="1">
      <c r="A146" s="15" t="s">
        <v>81</v>
      </c>
      <c r="B146" s="9" t="s">
        <v>297</v>
      </c>
      <c r="C146" s="156"/>
    </row>
    <row r="147" spans="1:3" ht="12" customHeight="1">
      <c r="A147" s="15" t="s">
        <v>82</v>
      </c>
      <c r="B147" s="9" t="s">
        <v>298</v>
      </c>
      <c r="C147" s="156">
        <v>5034671</v>
      </c>
    </row>
    <row r="148" spans="1:3" ht="12" customHeight="1" thickBot="1">
      <c r="A148" s="13" t="s">
        <v>214</v>
      </c>
      <c r="B148" s="7" t="s">
        <v>389</v>
      </c>
      <c r="C148" s="158"/>
    </row>
    <row r="149" spans="1:3" ht="12" customHeight="1" thickBot="1">
      <c r="A149" s="379" t="s">
        <v>215</v>
      </c>
      <c r="B149" s="384" t="s">
        <v>316</v>
      </c>
      <c r="C149" s="385"/>
    </row>
    <row r="150" spans="1:3" ht="12" customHeight="1" thickBot="1">
      <c r="A150" s="20" t="s">
        <v>18</v>
      </c>
      <c r="B150" s="100" t="s">
        <v>390</v>
      </c>
      <c r="C150" s="182">
        <f>SUM(C151:C155)</f>
        <v>0</v>
      </c>
    </row>
    <row r="151" spans="1:3" ht="12" customHeight="1">
      <c r="A151" s="15" t="s">
        <v>83</v>
      </c>
      <c r="B151" s="9" t="s">
        <v>385</v>
      </c>
      <c r="C151" s="156"/>
    </row>
    <row r="152" spans="1:3" ht="12" customHeight="1">
      <c r="A152" s="15" t="s">
        <v>84</v>
      </c>
      <c r="B152" s="9" t="s">
        <v>392</v>
      </c>
      <c r="C152" s="156"/>
    </row>
    <row r="153" spans="1:3" ht="12" customHeight="1">
      <c r="A153" s="15" t="s">
        <v>226</v>
      </c>
      <c r="B153" s="9" t="s">
        <v>387</v>
      </c>
      <c r="C153" s="156"/>
    </row>
    <row r="154" spans="1:3" ht="12" customHeight="1">
      <c r="A154" s="15" t="s">
        <v>227</v>
      </c>
      <c r="B154" s="9" t="s">
        <v>435</v>
      </c>
      <c r="C154" s="156"/>
    </row>
    <row r="155" spans="1:3" ht="12" customHeight="1" thickBot="1">
      <c r="A155" s="15" t="s">
        <v>391</v>
      </c>
      <c r="B155" s="9" t="s">
        <v>394</v>
      </c>
      <c r="C155" s="156"/>
    </row>
    <row r="156" spans="1:3" ht="12" customHeight="1" thickBot="1">
      <c r="A156" s="20" t="s">
        <v>19</v>
      </c>
      <c r="B156" s="100" t="s">
        <v>395</v>
      </c>
      <c r="C156" s="326"/>
    </row>
    <row r="157" spans="1:3" ht="12" customHeight="1" thickBot="1">
      <c r="A157" s="20" t="s">
        <v>20</v>
      </c>
      <c r="B157" s="100" t="s">
        <v>396</v>
      </c>
      <c r="C157" s="326"/>
    </row>
    <row r="158" spans="1:9" ht="15" customHeight="1" thickBot="1">
      <c r="A158" s="20" t="s">
        <v>21</v>
      </c>
      <c r="B158" s="100" t="s">
        <v>398</v>
      </c>
      <c r="C158" s="386">
        <f>+C134+C138+C145+C150+C156+C157</f>
        <v>5034671</v>
      </c>
      <c r="F158" s="38"/>
      <c r="G158" s="101"/>
      <c r="H158" s="101"/>
      <c r="I158" s="101"/>
    </row>
    <row r="159" spans="1:3" s="1" customFormat="1" ht="17.25" customHeight="1" thickBot="1">
      <c r="A159" s="171" t="s">
        <v>22</v>
      </c>
      <c r="B159" s="387" t="s">
        <v>397</v>
      </c>
      <c r="C159" s="386">
        <f>+C133+C158</f>
        <v>143875792</v>
      </c>
    </row>
    <row r="160" spans="1:3" ht="15.75" customHeight="1">
      <c r="A160" s="388"/>
      <c r="B160" s="388"/>
      <c r="C160" s="447">
        <f>C92-C159</f>
        <v>573900076</v>
      </c>
    </row>
    <row r="161" spans="1:3" ht="15.75">
      <c r="A161" s="515" t="s">
        <v>299</v>
      </c>
      <c r="B161" s="515"/>
      <c r="C161" s="515"/>
    </row>
    <row r="162" spans="1:3" ht="15" customHeight="1" thickBot="1">
      <c r="A162" s="516" t="s">
        <v>120</v>
      </c>
      <c r="B162" s="516"/>
      <c r="C162" s="392" t="str">
        <f>C95</f>
        <v>Forintban!</v>
      </c>
    </row>
    <row r="163" spans="1:3" ht="13.5" customHeight="1" thickBot="1">
      <c r="A163" s="20">
        <v>1</v>
      </c>
      <c r="B163" s="27" t="s">
        <v>399</v>
      </c>
      <c r="C163" s="173">
        <f>+C67-C133</f>
        <v>116961053</v>
      </c>
    </row>
    <row r="164" spans="1:3" ht="27.75" customHeight="1" thickBot="1">
      <c r="A164" s="20" t="s">
        <v>13</v>
      </c>
      <c r="B164" s="27" t="s">
        <v>405</v>
      </c>
      <c r="C164" s="173">
        <f>+C91-C158</f>
        <v>456939023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247" customWidth="1"/>
    <col min="4" max="4" width="9.00390625" style="36" customWidth="1"/>
    <col min="5" max="16384" width="9.375" style="36" customWidth="1"/>
  </cols>
  <sheetData>
    <row r="1" spans="1:3" ht="18.75" customHeight="1">
      <c r="A1" s="439"/>
      <c r="B1" s="510" t="s">
        <v>669</v>
      </c>
      <c r="C1" s="511"/>
    </row>
    <row r="2" spans="1:3" ht="21.75" customHeight="1">
      <c r="A2" s="440"/>
      <c r="B2" s="441" t="str">
        <f>CONCATENATE(ALAPADATOK!A3)</f>
        <v>Karácsond Községi Önkormányzat</v>
      </c>
      <c r="C2" s="442"/>
    </row>
    <row r="3" spans="1:3" ht="21.75" customHeight="1">
      <c r="A3" s="442"/>
      <c r="B3" s="441" t="s">
        <v>495</v>
      </c>
      <c r="C3" s="442"/>
    </row>
    <row r="4" spans="1:3" ht="21.75" customHeight="1">
      <c r="A4" s="442"/>
      <c r="B4" s="441" t="s">
        <v>498</v>
      </c>
      <c r="C4" s="442"/>
    </row>
    <row r="5" spans="1:3" ht="21.75" customHeight="1">
      <c r="A5" s="439"/>
      <c r="B5" s="439"/>
      <c r="C5" s="443"/>
    </row>
    <row r="6" spans="1:3" ht="15" customHeight="1">
      <c r="A6" s="512" t="s">
        <v>9</v>
      </c>
      <c r="B6" s="512"/>
      <c r="C6" s="512"/>
    </row>
    <row r="7" spans="1:3" ht="15" customHeight="1" thickBot="1">
      <c r="A7" s="513" t="s">
        <v>118</v>
      </c>
      <c r="B7" s="513"/>
      <c r="C7" s="390" t="str">
        <f>CONCATENATE(ÖSSZÖNK!C7)</f>
        <v>Forintban!</v>
      </c>
    </row>
    <row r="8" spans="1:3" ht="24" customHeight="1" thickBot="1">
      <c r="A8" s="444" t="s">
        <v>61</v>
      </c>
      <c r="B8" s="445" t="s">
        <v>11</v>
      </c>
      <c r="C8" s="446" t="str">
        <f>+CONCATENATE(LEFT(KV_ÖSSZEFÜGGÉSEK!A5,4),". évi előirányzat")</f>
        <v>2019. évi előirányzat</v>
      </c>
    </row>
    <row r="9" spans="1:3" s="37" customFormat="1" ht="12" customHeight="1" thickBot="1">
      <c r="A9" s="374"/>
      <c r="B9" s="375" t="s">
        <v>418</v>
      </c>
      <c r="C9" s="376" t="s">
        <v>419</v>
      </c>
    </row>
    <row r="10" spans="1:3" s="1" customFormat="1" ht="12" customHeight="1" thickBot="1">
      <c r="A10" s="20" t="s">
        <v>12</v>
      </c>
      <c r="B10" s="21" t="s">
        <v>178</v>
      </c>
      <c r="C10" s="173">
        <f>+C11+C12+C13+C14+C15+C16</f>
        <v>0</v>
      </c>
    </row>
    <row r="11" spans="1:3" s="1" customFormat="1" ht="12" customHeight="1">
      <c r="A11" s="15" t="s">
        <v>85</v>
      </c>
      <c r="B11" s="273" t="s">
        <v>179</v>
      </c>
      <c r="C11" s="176"/>
    </row>
    <row r="12" spans="1:3" s="1" customFormat="1" ht="12" customHeight="1">
      <c r="A12" s="14" t="s">
        <v>86</v>
      </c>
      <c r="B12" s="274" t="s">
        <v>180</v>
      </c>
      <c r="C12" s="175"/>
    </row>
    <row r="13" spans="1:3" s="1" customFormat="1" ht="12" customHeight="1">
      <c r="A13" s="14" t="s">
        <v>87</v>
      </c>
      <c r="B13" s="274" t="s">
        <v>467</v>
      </c>
      <c r="C13" s="175"/>
    </row>
    <row r="14" spans="1:3" s="1" customFormat="1" ht="12" customHeight="1">
      <c r="A14" s="14" t="s">
        <v>88</v>
      </c>
      <c r="B14" s="274" t="s">
        <v>182</v>
      </c>
      <c r="C14" s="175"/>
    </row>
    <row r="15" spans="1:3" s="1" customFormat="1" ht="12" customHeight="1">
      <c r="A15" s="14" t="s">
        <v>114</v>
      </c>
      <c r="B15" s="169" t="s">
        <v>357</v>
      </c>
      <c r="C15" s="175"/>
    </row>
    <row r="16" spans="1:3" s="1" customFormat="1" ht="12" customHeight="1" thickBot="1">
      <c r="A16" s="16" t="s">
        <v>89</v>
      </c>
      <c r="B16" s="170" t="s">
        <v>358</v>
      </c>
      <c r="C16" s="175"/>
    </row>
    <row r="17" spans="1:3" s="1" customFormat="1" ht="12" customHeight="1" thickBot="1">
      <c r="A17" s="20" t="s">
        <v>13</v>
      </c>
      <c r="B17" s="168" t="s">
        <v>183</v>
      </c>
      <c r="C17" s="173">
        <f>+C18+C19+C20+C21+C22</f>
        <v>0</v>
      </c>
    </row>
    <row r="18" spans="1:3" s="1" customFormat="1" ht="12" customHeight="1">
      <c r="A18" s="15" t="s">
        <v>91</v>
      </c>
      <c r="B18" s="273" t="s">
        <v>184</v>
      </c>
      <c r="C18" s="176"/>
    </row>
    <row r="19" spans="1:3" s="1" customFormat="1" ht="12" customHeight="1">
      <c r="A19" s="14" t="s">
        <v>92</v>
      </c>
      <c r="B19" s="274" t="s">
        <v>185</v>
      </c>
      <c r="C19" s="175"/>
    </row>
    <row r="20" spans="1:3" s="1" customFormat="1" ht="12" customHeight="1">
      <c r="A20" s="14" t="s">
        <v>93</v>
      </c>
      <c r="B20" s="274" t="s">
        <v>347</v>
      </c>
      <c r="C20" s="175"/>
    </row>
    <row r="21" spans="1:3" s="1" customFormat="1" ht="12" customHeight="1">
      <c r="A21" s="14" t="s">
        <v>94</v>
      </c>
      <c r="B21" s="274" t="s">
        <v>348</v>
      </c>
      <c r="C21" s="175"/>
    </row>
    <row r="22" spans="1:3" s="1" customFormat="1" ht="12" customHeight="1">
      <c r="A22" s="14" t="s">
        <v>95</v>
      </c>
      <c r="B22" s="274" t="s">
        <v>489</v>
      </c>
      <c r="C22" s="175"/>
    </row>
    <row r="23" spans="1:3" s="1" customFormat="1" ht="12" customHeight="1" thickBot="1">
      <c r="A23" s="16" t="s">
        <v>104</v>
      </c>
      <c r="B23" s="170" t="s">
        <v>187</v>
      </c>
      <c r="C23" s="177"/>
    </row>
    <row r="24" spans="1:3" s="1" customFormat="1" ht="12" customHeight="1" thickBot="1">
      <c r="A24" s="20" t="s">
        <v>14</v>
      </c>
      <c r="B24" s="21" t="s">
        <v>188</v>
      </c>
      <c r="C24" s="173">
        <f>+C25+C26+C27+C28+C29</f>
        <v>148219000</v>
      </c>
    </row>
    <row r="25" spans="1:3" s="1" customFormat="1" ht="12" customHeight="1">
      <c r="A25" s="15" t="s">
        <v>74</v>
      </c>
      <c r="B25" s="273" t="s">
        <v>189</v>
      </c>
      <c r="C25" s="176">
        <v>141219000</v>
      </c>
    </row>
    <row r="26" spans="1:3" s="1" customFormat="1" ht="12" customHeight="1">
      <c r="A26" s="14" t="s">
        <v>75</v>
      </c>
      <c r="B26" s="274" t="s">
        <v>190</v>
      </c>
      <c r="C26" s="175"/>
    </row>
    <row r="27" spans="1:3" s="1" customFormat="1" ht="12" customHeight="1">
      <c r="A27" s="14" t="s">
        <v>76</v>
      </c>
      <c r="B27" s="274" t="s">
        <v>349</v>
      </c>
      <c r="C27" s="175"/>
    </row>
    <row r="28" spans="1:3" s="1" customFormat="1" ht="12" customHeight="1">
      <c r="A28" s="14" t="s">
        <v>77</v>
      </c>
      <c r="B28" s="274" t="s">
        <v>350</v>
      </c>
      <c r="C28" s="175"/>
    </row>
    <row r="29" spans="1:3" s="1" customFormat="1" ht="12" customHeight="1">
      <c r="A29" s="14" t="s">
        <v>128</v>
      </c>
      <c r="B29" s="274" t="s">
        <v>191</v>
      </c>
      <c r="C29" s="175">
        <v>7000000</v>
      </c>
    </row>
    <row r="30" spans="1:3" s="368" customFormat="1" ht="12" customHeight="1" thickBot="1">
      <c r="A30" s="377" t="s">
        <v>129</v>
      </c>
      <c r="B30" s="366" t="s">
        <v>484</v>
      </c>
      <c r="C30" s="367"/>
    </row>
    <row r="31" spans="1:3" s="1" customFormat="1" ht="12" customHeight="1" thickBot="1">
      <c r="A31" s="20" t="s">
        <v>130</v>
      </c>
      <c r="B31" s="21" t="s">
        <v>468</v>
      </c>
      <c r="C31" s="179">
        <f>SUM(C32:C38)</f>
        <v>0</v>
      </c>
    </row>
    <row r="32" spans="1:3" s="1" customFormat="1" ht="12" customHeight="1">
      <c r="A32" s="15" t="s">
        <v>194</v>
      </c>
      <c r="B32" s="273" t="s">
        <v>472</v>
      </c>
      <c r="C32" s="176"/>
    </row>
    <row r="33" spans="1:3" s="1" customFormat="1" ht="12" customHeight="1">
      <c r="A33" s="14" t="s">
        <v>195</v>
      </c>
      <c r="B33" s="274" t="s">
        <v>473</v>
      </c>
      <c r="C33" s="175"/>
    </row>
    <row r="34" spans="1:3" s="1" customFormat="1" ht="12" customHeight="1">
      <c r="A34" s="14" t="s">
        <v>196</v>
      </c>
      <c r="B34" s="274" t="s">
        <v>474</v>
      </c>
      <c r="C34" s="175"/>
    </row>
    <row r="35" spans="1:3" s="1" customFormat="1" ht="12" customHeight="1">
      <c r="A35" s="14" t="s">
        <v>197</v>
      </c>
      <c r="B35" s="274" t="s">
        <v>475</v>
      </c>
      <c r="C35" s="175"/>
    </row>
    <row r="36" spans="1:3" s="1" customFormat="1" ht="12" customHeight="1">
      <c r="A36" s="14" t="s">
        <v>469</v>
      </c>
      <c r="B36" s="274" t="s">
        <v>198</v>
      </c>
      <c r="C36" s="175"/>
    </row>
    <row r="37" spans="1:3" s="1" customFormat="1" ht="12" customHeight="1">
      <c r="A37" s="14" t="s">
        <v>470</v>
      </c>
      <c r="B37" s="274" t="s">
        <v>199</v>
      </c>
      <c r="C37" s="175"/>
    </row>
    <row r="38" spans="1:3" s="1" customFormat="1" ht="12" customHeight="1" thickBot="1">
      <c r="A38" s="16" t="s">
        <v>471</v>
      </c>
      <c r="B38" s="353" t="s">
        <v>200</v>
      </c>
      <c r="C38" s="177"/>
    </row>
    <row r="39" spans="1:3" s="1" customFormat="1" ht="12" customHeight="1" thickBot="1">
      <c r="A39" s="20" t="s">
        <v>16</v>
      </c>
      <c r="B39" s="21" t="s">
        <v>359</v>
      </c>
      <c r="C39" s="173">
        <f>SUM(C40:C50)</f>
        <v>0</v>
      </c>
    </row>
    <row r="40" spans="1:3" s="1" customFormat="1" ht="12" customHeight="1">
      <c r="A40" s="15" t="s">
        <v>78</v>
      </c>
      <c r="B40" s="273" t="s">
        <v>203</v>
      </c>
      <c r="C40" s="176"/>
    </row>
    <row r="41" spans="1:3" s="1" customFormat="1" ht="12" customHeight="1">
      <c r="A41" s="14" t="s">
        <v>79</v>
      </c>
      <c r="B41" s="274" t="s">
        <v>204</v>
      </c>
      <c r="C41" s="175"/>
    </row>
    <row r="42" spans="1:3" s="1" customFormat="1" ht="12" customHeight="1">
      <c r="A42" s="14" t="s">
        <v>80</v>
      </c>
      <c r="B42" s="274" t="s">
        <v>205</v>
      </c>
      <c r="C42" s="175"/>
    </row>
    <row r="43" spans="1:3" s="1" customFormat="1" ht="12" customHeight="1">
      <c r="A43" s="14" t="s">
        <v>132</v>
      </c>
      <c r="B43" s="274" t="s">
        <v>206</v>
      </c>
      <c r="C43" s="175"/>
    </row>
    <row r="44" spans="1:3" s="1" customFormat="1" ht="12" customHeight="1">
      <c r="A44" s="14" t="s">
        <v>133</v>
      </c>
      <c r="B44" s="274" t="s">
        <v>207</v>
      </c>
      <c r="C44" s="175"/>
    </row>
    <row r="45" spans="1:3" s="1" customFormat="1" ht="12" customHeight="1">
      <c r="A45" s="14" t="s">
        <v>134</v>
      </c>
      <c r="B45" s="274" t="s">
        <v>208</v>
      </c>
      <c r="C45" s="175"/>
    </row>
    <row r="46" spans="1:3" s="1" customFormat="1" ht="12" customHeight="1">
      <c r="A46" s="14" t="s">
        <v>135</v>
      </c>
      <c r="B46" s="274" t="s">
        <v>209</v>
      </c>
      <c r="C46" s="175"/>
    </row>
    <row r="47" spans="1:3" s="1" customFormat="1" ht="12" customHeight="1">
      <c r="A47" s="14" t="s">
        <v>136</v>
      </c>
      <c r="B47" s="274" t="s">
        <v>476</v>
      </c>
      <c r="C47" s="175"/>
    </row>
    <row r="48" spans="1:3" s="1" customFormat="1" ht="12" customHeight="1">
      <c r="A48" s="14" t="s">
        <v>201</v>
      </c>
      <c r="B48" s="274" t="s">
        <v>211</v>
      </c>
      <c r="C48" s="178"/>
    </row>
    <row r="49" spans="1:3" s="1" customFormat="1" ht="12" customHeight="1">
      <c r="A49" s="16" t="s">
        <v>202</v>
      </c>
      <c r="B49" s="275" t="s">
        <v>361</v>
      </c>
      <c r="C49" s="263"/>
    </row>
    <row r="50" spans="1:3" s="1" customFormat="1" ht="12" customHeight="1" thickBot="1">
      <c r="A50" s="16" t="s">
        <v>360</v>
      </c>
      <c r="B50" s="170" t="s">
        <v>212</v>
      </c>
      <c r="C50" s="263"/>
    </row>
    <row r="51" spans="1:3" s="1" customFormat="1" ht="12" customHeight="1" thickBot="1">
      <c r="A51" s="20" t="s">
        <v>17</v>
      </c>
      <c r="B51" s="21" t="s">
        <v>213</v>
      </c>
      <c r="C51" s="173">
        <f>SUM(C52:C56)</f>
        <v>0</v>
      </c>
    </row>
    <row r="52" spans="1:3" s="1" customFormat="1" ht="12" customHeight="1">
      <c r="A52" s="15" t="s">
        <v>81</v>
      </c>
      <c r="B52" s="273" t="s">
        <v>217</v>
      </c>
      <c r="C52" s="308"/>
    </row>
    <row r="53" spans="1:3" s="1" customFormat="1" ht="12" customHeight="1">
      <c r="A53" s="14" t="s">
        <v>82</v>
      </c>
      <c r="B53" s="274" t="s">
        <v>218</v>
      </c>
      <c r="C53" s="178"/>
    </row>
    <row r="54" spans="1:3" s="1" customFormat="1" ht="12" customHeight="1">
      <c r="A54" s="14" t="s">
        <v>214</v>
      </c>
      <c r="B54" s="274" t="s">
        <v>219</v>
      </c>
      <c r="C54" s="178"/>
    </row>
    <row r="55" spans="1:3" s="1" customFormat="1" ht="12" customHeight="1">
      <c r="A55" s="14" t="s">
        <v>215</v>
      </c>
      <c r="B55" s="274" t="s">
        <v>220</v>
      </c>
      <c r="C55" s="178"/>
    </row>
    <row r="56" spans="1:3" s="1" customFormat="1" ht="12" customHeight="1" thickBot="1">
      <c r="A56" s="16" t="s">
        <v>216</v>
      </c>
      <c r="B56" s="170" t="s">
        <v>221</v>
      </c>
      <c r="C56" s="263"/>
    </row>
    <row r="57" spans="1:3" s="1" customFormat="1" ht="12" customHeight="1" thickBot="1">
      <c r="A57" s="20" t="s">
        <v>137</v>
      </c>
      <c r="B57" s="21" t="s">
        <v>222</v>
      </c>
      <c r="C57" s="173">
        <f>SUM(C58:C60)</f>
        <v>0</v>
      </c>
    </row>
    <row r="58" spans="1:3" s="1" customFormat="1" ht="12" customHeight="1">
      <c r="A58" s="15" t="s">
        <v>83</v>
      </c>
      <c r="B58" s="273" t="s">
        <v>223</v>
      </c>
      <c r="C58" s="176"/>
    </row>
    <row r="59" spans="1:3" s="1" customFormat="1" ht="12" customHeight="1">
      <c r="A59" s="14" t="s">
        <v>84</v>
      </c>
      <c r="B59" s="274" t="s">
        <v>351</v>
      </c>
      <c r="C59" s="175"/>
    </row>
    <row r="60" spans="1:3" s="1" customFormat="1" ht="12" customHeight="1">
      <c r="A60" s="14" t="s">
        <v>226</v>
      </c>
      <c r="B60" s="274" t="s">
        <v>224</v>
      </c>
      <c r="C60" s="175"/>
    </row>
    <row r="61" spans="1:3" s="1" customFormat="1" ht="12" customHeight="1" thickBot="1">
      <c r="A61" s="16" t="s">
        <v>227</v>
      </c>
      <c r="B61" s="170" t="s">
        <v>225</v>
      </c>
      <c r="C61" s="177"/>
    </row>
    <row r="62" spans="1:3" s="1" customFormat="1" ht="12" customHeight="1" thickBot="1">
      <c r="A62" s="20" t="s">
        <v>19</v>
      </c>
      <c r="B62" s="168" t="s">
        <v>228</v>
      </c>
      <c r="C62" s="173">
        <f>SUM(C63:C65)</f>
        <v>0</v>
      </c>
    </row>
    <row r="63" spans="1:3" s="1" customFormat="1" ht="12" customHeight="1">
      <c r="A63" s="15" t="s">
        <v>138</v>
      </c>
      <c r="B63" s="273" t="s">
        <v>230</v>
      </c>
      <c r="C63" s="178"/>
    </row>
    <row r="64" spans="1:3" s="1" customFormat="1" ht="12" customHeight="1">
      <c r="A64" s="14" t="s">
        <v>139</v>
      </c>
      <c r="B64" s="274" t="s">
        <v>352</v>
      </c>
      <c r="C64" s="178"/>
    </row>
    <row r="65" spans="1:3" s="1" customFormat="1" ht="12" customHeight="1">
      <c r="A65" s="14" t="s">
        <v>161</v>
      </c>
      <c r="B65" s="274" t="s">
        <v>231</v>
      </c>
      <c r="C65" s="178"/>
    </row>
    <row r="66" spans="1:3" s="1" customFormat="1" ht="12" customHeight="1" thickBot="1">
      <c r="A66" s="16" t="s">
        <v>229</v>
      </c>
      <c r="B66" s="170" t="s">
        <v>232</v>
      </c>
      <c r="C66" s="178"/>
    </row>
    <row r="67" spans="1:3" s="1" customFormat="1" ht="12" customHeight="1" thickBot="1">
      <c r="A67" s="327" t="s">
        <v>401</v>
      </c>
      <c r="B67" s="21" t="s">
        <v>233</v>
      </c>
      <c r="C67" s="179">
        <f>+C10+C17+C24+C31+C39+C51+C57+C62</f>
        <v>148219000</v>
      </c>
    </row>
    <row r="68" spans="1:3" s="1" customFormat="1" ht="12" customHeight="1" thickBot="1">
      <c r="A68" s="311" t="s">
        <v>234</v>
      </c>
      <c r="B68" s="168" t="s">
        <v>235</v>
      </c>
      <c r="C68" s="173">
        <f>SUM(C69:C71)</f>
        <v>0</v>
      </c>
    </row>
    <row r="69" spans="1:3" s="1" customFormat="1" ht="12" customHeight="1">
      <c r="A69" s="15" t="s">
        <v>263</v>
      </c>
      <c r="B69" s="273" t="s">
        <v>236</v>
      </c>
      <c r="C69" s="178"/>
    </row>
    <row r="70" spans="1:3" s="1" customFormat="1" ht="12" customHeight="1">
      <c r="A70" s="14" t="s">
        <v>272</v>
      </c>
      <c r="B70" s="274" t="s">
        <v>237</v>
      </c>
      <c r="C70" s="178"/>
    </row>
    <row r="71" spans="1:3" s="1" customFormat="1" ht="12" customHeight="1" thickBot="1">
      <c r="A71" s="16" t="s">
        <v>273</v>
      </c>
      <c r="B71" s="321" t="s">
        <v>485</v>
      </c>
      <c r="C71" s="178"/>
    </row>
    <row r="72" spans="1:3" s="1" customFormat="1" ht="12" customHeight="1" thickBot="1">
      <c r="A72" s="311" t="s">
        <v>239</v>
      </c>
      <c r="B72" s="168" t="s">
        <v>240</v>
      </c>
      <c r="C72" s="173">
        <f>SUM(C73:C76)</f>
        <v>0</v>
      </c>
    </row>
    <row r="73" spans="1:3" s="1" customFormat="1" ht="12" customHeight="1">
      <c r="A73" s="15" t="s">
        <v>115</v>
      </c>
      <c r="B73" s="273" t="s">
        <v>241</v>
      </c>
      <c r="C73" s="178"/>
    </row>
    <row r="74" spans="1:3" s="1" customFormat="1" ht="12" customHeight="1">
      <c r="A74" s="14" t="s">
        <v>116</v>
      </c>
      <c r="B74" s="274" t="s">
        <v>486</v>
      </c>
      <c r="C74" s="178"/>
    </row>
    <row r="75" spans="1:3" s="1" customFormat="1" ht="12" customHeight="1" thickBot="1">
      <c r="A75" s="16" t="s">
        <v>264</v>
      </c>
      <c r="B75" s="275" t="s">
        <v>242</v>
      </c>
      <c r="C75" s="263"/>
    </row>
    <row r="76" spans="1:3" s="1" customFormat="1" ht="12" customHeight="1" thickBot="1">
      <c r="A76" s="379" t="s">
        <v>265</v>
      </c>
      <c r="B76" s="380" t="s">
        <v>487</v>
      </c>
      <c r="C76" s="381"/>
    </row>
    <row r="77" spans="1:3" s="1" customFormat="1" ht="12" customHeight="1" thickBot="1">
      <c r="A77" s="311" t="s">
        <v>243</v>
      </c>
      <c r="B77" s="168" t="s">
        <v>244</v>
      </c>
      <c r="C77" s="173">
        <f>SUM(C78:C79)</f>
        <v>0</v>
      </c>
    </row>
    <row r="78" spans="1:3" s="1" customFormat="1" ht="12" customHeight="1" thickBot="1">
      <c r="A78" s="13" t="s">
        <v>266</v>
      </c>
      <c r="B78" s="378" t="s">
        <v>245</v>
      </c>
      <c r="C78" s="263"/>
    </row>
    <row r="79" spans="1:3" s="1" customFormat="1" ht="12" customHeight="1" thickBot="1">
      <c r="A79" s="379" t="s">
        <v>267</v>
      </c>
      <c r="B79" s="380" t="s">
        <v>246</v>
      </c>
      <c r="C79" s="381"/>
    </row>
    <row r="80" spans="1:3" s="1" customFormat="1" ht="12" customHeight="1" thickBot="1">
      <c r="A80" s="311" t="s">
        <v>247</v>
      </c>
      <c r="B80" s="168" t="s">
        <v>248</v>
      </c>
      <c r="C80" s="173">
        <f>SUM(C81:C83)</f>
        <v>0</v>
      </c>
    </row>
    <row r="81" spans="1:3" s="1" customFormat="1" ht="12" customHeight="1">
      <c r="A81" s="15" t="s">
        <v>268</v>
      </c>
      <c r="B81" s="273" t="s">
        <v>249</v>
      </c>
      <c r="C81" s="178"/>
    </row>
    <row r="82" spans="1:3" s="1" customFormat="1" ht="12" customHeight="1">
      <c r="A82" s="14" t="s">
        <v>269</v>
      </c>
      <c r="B82" s="274" t="s">
        <v>250</v>
      </c>
      <c r="C82" s="178"/>
    </row>
    <row r="83" spans="1:3" s="1" customFormat="1" ht="12" customHeight="1" thickBot="1">
      <c r="A83" s="18" t="s">
        <v>270</v>
      </c>
      <c r="B83" s="382" t="s">
        <v>488</v>
      </c>
      <c r="C83" s="383"/>
    </row>
    <row r="84" spans="1:3" s="1" customFormat="1" ht="12" customHeight="1" thickBot="1">
      <c r="A84" s="311" t="s">
        <v>251</v>
      </c>
      <c r="B84" s="168" t="s">
        <v>271</v>
      </c>
      <c r="C84" s="173">
        <f>SUM(C85:C88)</f>
        <v>0</v>
      </c>
    </row>
    <row r="85" spans="1:3" s="1" customFormat="1" ht="12" customHeight="1">
      <c r="A85" s="277" t="s">
        <v>252</v>
      </c>
      <c r="B85" s="273" t="s">
        <v>253</v>
      </c>
      <c r="C85" s="178"/>
    </row>
    <row r="86" spans="1:3" s="1" customFormat="1" ht="12" customHeight="1">
      <c r="A86" s="278" t="s">
        <v>254</v>
      </c>
      <c r="B86" s="274" t="s">
        <v>255</v>
      </c>
      <c r="C86" s="178"/>
    </row>
    <row r="87" spans="1:3" s="1" customFormat="1" ht="12" customHeight="1">
      <c r="A87" s="278" t="s">
        <v>256</v>
      </c>
      <c r="B87" s="274" t="s">
        <v>257</v>
      </c>
      <c r="C87" s="178"/>
    </row>
    <row r="88" spans="1:3" s="1" customFormat="1" ht="12" customHeight="1" thickBot="1">
      <c r="A88" s="279" t="s">
        <v>258</v>
      </c>
      <c r="B88" s="170" t="s">
        <v>259</v>
      </c>
      <c r="C88" s="178"/>
    </row>
    <row r="89" spans="1:3" s="1" customFormat="1" ht="12" customHeight="1" thickBot="1">
      <c r="A89" s="311" t="s">
        <v>260</v>
      </c>
      <c r="B89" s="168" t="s">
        <v>400</v>
      </c>
      <c r="C89" s="309"/>
    </row>
    <row r="90" spans="1:3" s="1" customFormat="1" ht="13.5" customHeight="1" thickBot="1">
      <c r="A90" s="311" t="s">
        <v>262</v>
      </c>
      <c r="B90" s="168" t="s">
        <v>261</v>
      </c>
      <c r="C90" s="309"/>
    </row>
    <row r="91" spans="1:3" s="1" customFormat="1" ht="15.75" customHeight="1" thickBot="1">
      <c r="A91" s="311" t="s">
        <v>274</v>
      </c>
      <c r="B91" s="280" t="s">
        <v>403</v>
      </c>
      <c r="C91" s="179">
        <f>+C68+C72+C77+C80+C84+C90+C89</f>
        <v>0</v>
      </c>
    </row>
    <row r="92" spans="1:3" s="1" customFormat="1" ht="16.5" customHeight="1" thickBot="1">
      <c r="A92" s="312" t="s">
        <v>402</v>
      </c>
      <c r="B92" s="281" t="s">
        <v>404</v>
      </c>
      <c r="C92" s="179">
        <f>+C67+C91</f>
        <v>148219000</v>
      </c>
    </row>
    <row r="93" spans="1:3" s="1" customFormat="1" ht="10.5" customHeight="1">
      <c r="A93" s="5"/>
      <c r="B93" s="6"/>
      <c r="C93" s="180"/>
    </row>
    <row r="94" spans="1:3" ht="16.5" customHeight="1">
      <c r="A94" s="517" t="s">
        <v>41</v>
      </c>
      <c r="B94" s="517"/>
      <c r="C94" s="517"/>
    </row>
    <row r="95" spans="1:3" ht="16.5" customHeight="1" thickBot="1">
      <c r="A95" s="514" t="s">
        <v>119</v>
      </c>
      <c r="B95" s="514"/>
      <c r="C95" s="391" t="str">
        <f>C7</f>
        <v>Forintban!</v>
      </c>
    </row>
    <row r="96" spans="1:3" ht="37.5" customHeight="1" thickBot="1">
      <c r="A96" s="371" t="s">
        <v>61</v>
      </c>
      <c r="B96" s="372" t="s">
        <v>42</v>
      </c>
      <c r="C96" s="373" t="str">
        <f>+C8</f>
        <v>2019. évi előirányzat</v>
      </c>
    </row>
    <row r="97" spans="1:3" s="37" customFormat="1" ht="12" customHeight="1" thickBot="1">
      <c r="A97" s="371"/>
      <c r="B97" s="372" t="s">
        <v>418</v>
      </c>
      <c r="C97" s="373" t="s">
        <v>419</v>
      </c>
    </row>
    <row r="98" spans="1:3" ht="12" customHeight="1" thickBot="1">
      <c r="A98" s="22" t="s">
        <v>12</v>
      </c>
      <c r="B98" s="28" t="s">
        <v>362</v>
      </c>
      <c r="C98" s="172">
        <f>C99+C100+C101+C102+C103+C116</f>
        <v>80119853</v>
      </c>
    </row>
    <row r="99" spans="1:3" ht="12" customHeight="1">
      <c r="A99" s="17" t="s">
        <v>85</v>
      </c>
      <c r="B99" s="10" t="s">
        <v>43</v>
      </c>
      <c r="C99" s="174">
        <v>13931440</v>
      </c>
    </row>
    <row r="100" spans="1:3" ht="12" customHeight="1">
      <c r="A100" s="14" t="s">
        <v>86</v>
      </c>
      <c r="B100" s="8" t="s">
        <v>140</v>
      </c>
      <c r="C100" s="175">
        <v>2786034</v>
      </c>
    </row>
    <row r="101" spans="1:3" ht="12" customHeight="1">
      <c r="A101" s="14" t="s">
        <v>87</v>
      </c>
      <c r="B101" s="8" t="s">
        <v>113</v>
      </c>
      <c r="C101" s="177">
        <v>5000000</v>
      </c>
    </row>
    <row r="102" spans="1:3" ht="12" customHeight="1">
      <c r="A102" s="14" t="s">
        <v>88</v>
      </c>
      <c r="B102" s="11" t="s">
        <v>141</v>
      </c>
      <c r="C102" s="177"/>
    </row>
    <row r="103" spans="1:3" ht="12" customHeight="1">
      <c r="A103" s="14" t="s">
        <v>99</v>
      </c>
      <c r="B103" s="19" t="s">
        <v>142</v>
      </c>
      <c r="C103" s="177">
        <v>26196492</v>
      </c>
    </row>
    <row r="104" spans="1:3" ht="12" customHeight="1">
      <c r="A104" s="14" t="s">
        <v>89</v>
      </c>
      <c r="B104" s="8" t="s">
        <v>367</v>
      </c>
      <c r="C104" s="177"/>
    </row>
    <row r="105" spans="1:3" ht="12" customHeight="1">
      <c r="A105" s="14" t="s">
        <v>90</v>
      </c>
      <c r="B105" s="113" t="s">
        <v>366</v>
      </c>
      <c r="C105" s="177"/>
    </row>
    <row r="106" spans="1:3" ht="12" customHeight="1">
      <c r="A106" s="14" t="s">
        <v>100</v>
      </c>
      <c r="B106" s="113" t="s">
        <v>365</v>
      </c>
      <c r="C106" s="177"/>
    </row>
    <row r="107" spans="1:3" ht="12" customHeight="1">
      <c r="A107" s="14" t="s">
        <v>101</v>
      </c>
      <c r="B107" s="111" t="s">
        <v>277</v>
      </c>
      <c r="C107" s="177"/>
    </row>
    <row r="108" spans="1:3" ht="12" customHeight="1">
      <c r="A108" s="14" t="s">
        <v>102</v>
      </c>
      <c r="B108" s="112" t="s">
        <v>278</v>
      </c>
      <c r="C108" s="177"/>
    </row>
    <row r="109" spans="1:3" ht="12" customHeight="1">
      <c r="A109" s="14" t="s">
        <v>103</v>
      </c>
      <c r="B109" s="112" t="s">
        <v>279</v>
      </c>
      <c r="C109" s="177"/>
    </row>
    <row r="110" spans="1:3" ht="12" customHeight="1">
      <c r="A110" s="14" t="s">
        <v>105</v>
      </c>
      <c r="B110" s="111" t="s">
        <v>280</v>
      </c>
      <c r="C110" s="177">
        <v>14000000</v>
      </c>
    </row>
    <row r="111" spans="1:3" ht="12" customHeight="1">
      <c r="A111" s="14" t="s">
        <v>143</v>
      </c>
      <c r="B111" s="111" t="s">
        <v>281</v>
      </c>
      <c r="C111" s="177"/>
    </row>
    <row r="112" spans="1:3" ht="12" customHeight="1">
      <c r="A112" s="14" t="s">
        <v>275</v>
      </c>
      <c r="B112" s="112" t="s">
        <v>282</v>
      </c>
      <c r="C112" s="177"/>
    </row>
    <row r="113" spans="1:3" ht="12" customHeight="1">
      <c r="A113" s="13" t="s">
        <v>276</v>
      </c>
      <c r="B113" s="113" t="s">
        <v>283</v>
      </c>
      <c r="C113" s="177"/>
    </row>
    <row r="114" spans="1:3" ht="12" customHeight="1">
      <c r="A114" s="14" t="s">
        <v>363</v>
      </c>
      <c r="B114" s="113" t="s">
        <v>284</v>
      </c>
      <c r="C114" s="177"/>
    </row>
    <row r="115" spans="1:3" ht="12" customHeight="1">
      <c r="A115" s="16" t="s">
        <v>364</v>
      </c>
      <c r="B115" s="113" t="s">
        <v>285</v>
      </c>
      <c r="C115" s="177">
        <v>9296492</v>
      </c>
    </row>
    <row r="116" spans="1:3" ht="12" customHeight="1">
      <c r="A116" s="14" t="s">
        <v>368</v>
      </c>
      <c r="B116" s="11" t="s">
        <v>44</v>
      </c>
      <c r="C116" s="175">
        <v>32205887</v>
      </c>
    </row>
    <row r="117" spans="1:3" ht="12" customHeight="1">
      <c r="A117" s="14" t="s">
        <v>369</v>
      </c>
      <c r="B117" s="8" t="s">
        <v>371</v>
      </c>
      <c r="C117" s="175">
        <v>32205887</v>
      </c>
    </row>
    <row r="118" spans="1:3" ht="12" customHeight="1" thickBot="1">
      <c r="A118" s="18" t="s">
        <v>370</v>
      </c>
      <c r="B118" s="325" t="s">
        <v>372</v>
      </c>
      <c r="C118" s="181"/>
    </row>
    <row r="119" spans="1:3" ht="12" customHeight="1" thickBot="1">
      <c r="A119" s="322" t="s">
        <v>13</v>
      </c>
      <c r="B119" s="323" t="s">
        <v>286</v>
      </c>
      <c r="C119" s="324">
        <f>+C120+C122+C124</f>
        <v>548312855</v>
      </c>
    </row>
    <row r="120" spans="1:3" ht="12" customHeight="1">
      <c r="A120" s="15" t="s">
        <v>91</v>
      </c>
      <c r="B120" s="8" t="s">
        <v>160</v>
      </c>
      <c r="C120" s="176">
        <v>27790890</v>
      </c>
    </row>
    <row r="121" spans="1:3" ht="12" customHeight="1">
      <c r="A121" s="15" t="s">
        <v>92</v>
      </c>
      <c r="B121" s="12" t="s">
        <v>290</v>
      </c>
      <c r="C121" s="176"/>
    </row>
    <row r="122" spans="1:3" ht="12" customHeight="1">
      <c r="A122" s="15" t="s">
        <v>93</v>
      </c>
      <c r="B122" s="12" t="s">
        <v>144</v>
      </c>
      <c r="C122" s="175">
        <v>516921965</v>
      </c>
    </row>
    <row r="123" spans="1:3" ht="12" customHeight="1">
      <c r="A123" s="15" t="s">
        <v>94</v>
      </c>
      <c r="B123" s="12" t="s">
        <v>291</v>
      </c>
      <c r="C123" s="156">
        <v>272166519</v>
      </c>
    </row>
    <row r="124" spans="1:3" ht="12" customHeight="1">
      <c r="A124" s="15" t="s">
        <v>95</v>
      </c>
      <c r="B124" s="170" t="s">
        <v>490</v>
      </c>
      <c r="C124" s="156">
        <v>3600000</v>
      </c>
    </row>
    <row r="125" spans="1:3" ht="12" customHeight="1">
      <c r="A125" s="15" t="s">
        <v>104</v>
      </c>
      <c r="B125" s="169" t="s">
        <v>353</v>
      </c>
      <c r="C125" s="156"/>
    </row>
    <row r="126" spans="1:3" ht="12" customHeight="1">
      <c r="A126" s="15" t="s">
        <v>106</v>
      </c>
      <c r="B126" s="272" t="s">
        <v>296</v>
      </c>
      <c r="C126" s="156"/>
    </row>
    <row r="127" spans="1:3" ht="15.75">
      <c r="A127" s="15" t="s">
        <v>145</v>
      </c>
      <c r="B127" s="112" t="s">
        <v>279</v>
      </c>
      <c r="C127" s="156"/>
    </row>
    <row r="128" spans="1:3" ht="12" customHeight="1">
      <c r="A128" s="15" t="s">
        <v>146</v>
      </c>
      <c r="B128" s="112" t="s">
        <v>295</v>
      </c>
      <c r="C128" s="156"/>
    </row>
    <row r="129" spans="1:3" ht="12" customHeight="1">
      <c r="A129" s="15" t="s">
        <v>147</v>
      </c>
      <c r="B129" s="112" t="s">
        <v>294</v>
      </c>
      <c r="C129" s="156"/>
    </row>
    <row r="130" spans="1:3" ht="12" customHeight="1">
      <c r="A130" s="15" t="s">
        <v>287</v>
      </c>
      <c r="B130" s="112" t="s">
        <v>282</v>
      </c>
      <c r="C130" s="156"/>
    </row>
    <row r="131" spans="1:3" ht="12" customHeight="1">
      <c r="A131" s="15" t="s">
        <v>288</v>
      </c>
      <c r="B131" s="112" t="s">
        <v>293</v>
      </c>
      <c r="C131" s="156"/>
    </row>
    <row r="132" spans="1:3" ht="16.5" thickBot="1">
      <c r="A132" s="13" t="s">
        <v>289</v>
      </c>
      <c r="B132" s="112" t="s">
        <v>292</v>
      </c>
      <c r="C132" s="158">
        <v>3600000</v>
      </c>
    </row>
    <row r="133" spans="1:3" ht="12" customHeight="1" thickBot="1">
      <c r="A133" s="20" t="s">
        <v>14</v>
      </c>
      <c r="B133" s="100" t="s">
        <v>373</v>
      </c>
      <c r="C133" s="173">
        <f>+C98+C119</f>
        <v>628432708</v>
      </c>
    </row>
    <row r="134" spans="1:3" ht="12" customHeight="1" thickBot="1">
      <c r="A134" s="20" t="s">
        <v>15</v>
      </c>
      <c r="B134" s="100" t="s">
        <v>374</v>
      </c>
      <c r="C134" s="173">
        <f>+C135+C136+C137</f>
        <v>0</v>
      </c>
    </row>
    <row r="135" spans="1:3" ht="12" customHeight="1">
      <c r="A135" s="15" t="s">
        <v>194</v>
      </c>
      <c r="B135" s="12" t="s">
        <v>381</v>
      </c>
      <c r="C135" s="156"/>
    </row>
    <row r="136" spans="1:3" ht="12" customHeight="1">
      <c r="A136" s="15" t="s">
        <v>195</v>
      </c>
      <c r="B136" s="12" t="s">
        <v>382</v>
      </c>
      <c r="C136" s="156"/>
    </row>
    <row r="137" spans="1:3" ht="12" customHeight="1" thickBot="1">
      <c r="A137" s="13" t="s">
        <v>196</v>
      </c>
      <c r="B137" s="12" t="s">
        <v>383</v>
      </c>
      <c r="C137" s="156"/>
    </row>
    <row r="138" spans="1:3" ht="12" customHeight="1" thickBot="1">
      <c r="A138" s="20" t="s">
        <v>16</v>
      </c>
      <c r="B138" s="100" t="s">
        <v>375</v>
      </c>
      <c r="C138" s="173">
        <f>SUM(C139:C144)</f>
        <v>0</v>
      </c>
    </row>
    <row r="139" spans="1:3" ht="12" customHeight="1">
      <c r="A139" s="15" t="s">
        <v>78</v>
      </c>
      <c r="B139" s="9" t="s">
        <v>384</v>
      </c>
      <c r="C139" s="156"/>
    </row>
    <row r="140" spans="1:3" ht="12" customHeight="1">
      <c r="A140" s="15" t="s">
        <v>79</v>
      </c>
      <c r="B140" s="9" t="s">
        <v>376</v>
      </c>
      <c r="C140" s="156"/>
    </row>
    <row r="141" spans="1:3" ht="12" customHeight="1">
      <c r="A141" s="15" t="s">
        <v>80</v>
      </c>
      <c r="B141" s="9" t="s">
        <v>377</v>
      </c>
      <c r="C141" s="156"/>
    </row>
    <row r="142" spans="1:3" ht="12" customHeight="1">
      <c r="A142" s="15" t="s">
        <v>132</v>
      </c>
      <c r="B142" s="9" t="s">
        <v>378</v>
      </c>
      <c r="C142" s="156"/>
    </row>
    <row r="143" spans="1:3" ht="12" customHeight="1" thickBot="1">
      <c r="A143" s="13" t="s">
        <v>133</v>
      </c>
      <c r="B143" s="7" t="s">
        <v>379</v>
      </c>
      <c r="C143" s="158"/>
    </row>
    <row r="144" spans="1:3" ht="12" customHeight="1" thickBot="1">
      <c r="A144" s="379" t="s">
        <v>134</v>
      </c>
      <c r="B144" s="384" t="s">
        <v>380</v>
      </c>
      <c r="C144" s="385"/>
    </row>
    <row r="145" spans="1:3" ht="12" customHeight="1" thickBot="1">
      <c r="A145" s="20" t="s">
        <v>17</v>
      </c>
      <c r="B145" s="100" t="s">
        <v>388</v>
      </c>
      <c r="C145" s="179">
        <f>+C146+C147+C148+C149</f>
        <v>0</v>
      </c>
    </row>
    <row r="146" spans="1:3" ht="12" customHeight="1">
      <c r="A146" s="15" t="s">
        <v>81</v>
      </c>
      <c r="B146" s="9" t="s">
        <v>297</v>
      </c>
      <c r="C146" s="156"/>
    </row>
    <row r="147" spans="1:3" ht="12" customHeight="1">
      <c r="A147" s="15" t="s">
        <v>82</v>
      </c>
      <c r="B147" s="9" t="s">
        <v>298</v>
      </c>
      <c r="C147" s="156"/>
    </row>
    <row r="148" spans="1:3" ht="12" customHeight="1" thickBot="1">
      <c r="A148" s="13" t="s">
        <v>214</v>
      </c>
      <c r="B148" s="7" t="s">
        <v>389</v>
      </c>
      <c r="C148" s="158"/>
    </row>
    <row r="149" spans="1:3" ht="12" customHeight="1" thickBot="1">
      <c r="A149" s="379" t="s">
        <v>215</v>
      </c>
      <c r="B149" s="384" t="s">
        <v>316</v>
      </c>
      <c r="C149" s="385"/>
    </row>
    <row r="150" spans="1:3" ht="12" customHeight="1" thickBot="1">
      <c r="A150" s="20" t="s">
        <v>18</v>
      </c>
      <c r="B150" s="100" t="s">
        <v>390</v>
      </c>
      <c r="C150" s="182">
        <f>SUM(C151:C155)</f>
        <v>0</v>
      </c>
    </row>
    <row r="151" spans="1:3" ht="12" customHeight="1">
      <c r="A151" s="15" t="s">
        <v>83</v>
      </c>
      <c r="B151" s="9" t="s">
        <v>385</v>
      </c>
      <c r="C151" s="156"/>
    </row>
    <row r="152" spans="1:3" ht="12" customHeight="1">
      <c r="A152" s="15" t="s">
        <v>84</v>
      </c>
      <c r="B152" s="9" t="s">
        <v>392</v>
      </c>
      <c r="C152" s="156"/>
    </row>
    <row r="153" spans="1:3" ht="12" customHeight="1">
      <c r="A153" s="15" t="s">
        <v>226</v>
      </c>
      <c r="B153" s="9" t="s">
        <v>387</v>
      </c>
      <c r="C153" s="156"/>
    </row>
    <row r="154" spans="1:3" ht="12" customHeight="1">
      <c r="A154" s="15" t="s">
        <v>227</v>
      </c>
      <c r="B154" s="9" t="s">
        <v>435</v>
      </c>
      <c r="C154" s="156"/>
    </row>
    <row r="155" spans="1:3" ht="12" customHeight="1" thickBot="1">
      <c r="A155" s="15" t="s">
        <v>391</v>
      </c>
      <c r="B155" s="9" t="s">
        <v>394</v>
      </c>
      <c r="C155" s="156"/>
    </row>
    <row r="156" spans="1:3" ht="12" customHeight="1" thickBot="1">
      <c r="A156" s="20" t="s">
        <v>19</v>
      </c>
      <c r="B156" s="100" t="s">
        <v>395</v>
      </c>
      <c r="C156" s="326"/>
    </row>
    <row r="157" spans="1:3" ht="12" customHeight="1" thickBot="1">
      <c r="A157" s="20" t="s">
        <v>20</v>
      </c>
      <c r="B157" s="100" t="s">
        <v>396</v>
      </c>
      <c r="C157" s="326"/>
    </row>
    <row r="158" spans="1:9" ht="15" customHeight="1" thickBot="1">
      <c r="A158" s="20" t="s">
        <v>21</v>
      </c>
      <c r="B158" s="100" t="s">
        <v>398</v>
      </c>
      <c r="C158" s="386">
        <f>+C134+C138+C145+C150+C156+C157</f>
        <v>0</v>
      </c>
      <c r="F158" s="38"/>
      <c r="G158" s="101"/>
      <c r="H158" s="101"/>
      <c r="I158" s="101"/>
    </row>
    <row r="159" spans="1:3" s="1" customFormat="1" ht="17.25" customHeight="1" thickBot="1">
      <c r="A159" s="171" t="s">
        <v>22</v>
      </c>
      <c r="B159" s="387" t="s">
        <v>397</v>
      </c>
      <c r="C159" s="386">
        <f>+C133+C158</f>
        <v>628432708</v>
      </c>
    </row>
    <row r="160" spans="1:3" ht="15.75" customHeight="1">
      <c r="A160" s="388"/>
      <c r="B160" s="388"/>
      <c r="C160" s="447">
        <f>C92-C159</f>
        <v>-480213708</v>
      </c>
    </row>
    <row r="161" spans="1:3" ht="15.75">
      <c r="A161" s="515" t="s">
        <v>299</v>
      </c>
      <c r="B161" s="515"/>
      <c r="C161" s="515"/>
    </row>
    <row r="162" spans="1:3" ht="15" customHeight="1" thickBot="1">
      <c r="A162" s="516" t="s">
        <v>120</v>
      </c>
      <c r="B162" s="516"/>
      <c r="C162" s="392" t="str">
        <f>C95</f>
        <v>Forintban!</v>
      </c>
    </row>
    <row r="163" spans="1:3" ht="13.5" customHeight="1" thickBot="1">
      <c r="A163" s="20">
        <v>1</v>
      </c>
      <c r="B163" s="27" t="s">
        <v>399</v>
      </c>
      <c r="C163" s="173">
        <f>+C67-C133</f>
        <v>-480213708</v>
      </c>
    </row>
    <row r="164" spans="1:3" ht="27.75" customHeight="1" thickBot="1">
      <c r="A164" s="20" t="s">
        <v>13</v>
      </c>
      <c r="B164" s="27" t="s">
        <v>405</v>
      </c>
      <c r="C164" s="173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6" customWidth="1"/>
    <col min="2" max="2" width="99.375" style="36" customWidth="1"/>
    <col min="3" max="3" width="21.625" style="247" customWidth="1"/>
    <col min="4" max="4" width="9.00390625" style="36" customWidth="1"/>
    <col min="5" max="16384" width="9.375" style="36" customWidth="1"/>
  </cols>
  <sheetData>
    <row r="1" spans="1:3" ht="18.75" customHeight="1">
      <c r="A1" s="439"/>
      <c r="B1" s="510" t="s">
        <v>670</v>
      </c>
      <c r="C1" s="511"/>
    </row>
    <row r="2" spans="1:3" ht="21.75" customHeight="1">
      <c r="A2" s="440"/>
      <c r="B2" s="441" t="str">
        <f>CONCATENATE(ALAPADATOK!A3)</f>
        <v>Karácsond Községi Önkormányzat</v>
      </c>
      <c r="C2" s="442"/>
    </row>
    <row r="3" spans="1:3" ht="21.75" customHeight="1">
      <c r="A3" s="442"/>
      <c r="B3" s="441" t="s">
        <v>495</v>
      </c>
      <c r="C3" s="442"/>
    </row>
    <row r="4" spans="1:3" ht="21.75" customHeight="1">
      <c r="A4" s="442"/>
      <c r="B4" s="441" t="s">
        <v>499</v>
      </c>
      <c r="C4" s="442"/>
    </row>
    <row r="5" spans="1:3" ht="21.75" customHeight="1">
      <c r="A5" s="439"/>
      <c r="B5" s="439"/>
      <c r="C5" s="443"/>
    </row>
    <row r="6" spans="1:3" ht="15" customHeight="1">
      <c r="A6" s="512" t="s">
        <v>9</v>
      </c>
      <c r="B6" s="512"/>
      <c r="C6" s="512"/>
    </row>
    <row r="7" spans="1:3" ht="15" customHeight="1" thickBot="1">
      <c r="A7" s="513" t="s">
        <v>118</v>
      </c>
      <c r="B7" s="513"/>
      <c r="C7" s="390" t="str">
        <f>CONCATENATE(ÖSSZÖNK!C7)</f>
        <v>Forintban!</v>
      </c>
    </row>
    <row r="8" spans="1:3" ht="24" customHeight="1" thickBot="1">
      <c r="A8" s="444" t="s">
        <v>61</v>
      </c>
      <c r="B8" s="445" t="s">
        <v>11</v>
      </c>
      <c r="C8" s="446" t="str">
        <f>+CONCATENATE(LEFT(KV_ÖSSZEFÜGGÉSEK!A5,4),". évi előirányzat")</f>
        <v>2019. évi előirányzat</v>
      </c>
    </row>
    <row r="9" spans="1:3" s="37" customFormat="1" ht="12" customHeight="1" thickBot="1">
      <c r="A9" s="374"/>
      <c r="B9" s="375" t="s">
        <v>418</v>
      </c>
      <c r="C9" s="376" t="s">
        <v>419</v>
      </c>
    </row>
    <row r="10" spans="1:3" s="1" customFormat="1" ht="12" customHeight="1" thickBot="1">
      <c r="A10" s="20" t="s">
        <v>12</v>
      </c>
      <c r="B10" s="21" t="s">
        <v>178</v>
      </c>
      <c r="C10" s="173">
        <f>+C11+C12+C13+C14+C15+C16</f>
        <v>0</v>
      </c>
    </row>
    <row r="11" spans="1:3" s="1" customFormat="1" ht="12" customHeight="1">
      <c r="A11" s="15" t="s">
        <v>85</v>
      </c>
      <c r="B11" s="273" t="s">
        <v>179</v>
      </c>
      <c r="C11" s="176"/>
    </row>
    <row r="12" spans="1:3" s="1" customFormat="1" ht="12" customHeight="1">
      <c r="A12" s="14" t="s">
        <v>86</v>
      </c>
      <c r="B12" s="274" t="s">
        <v>180</v>
      </c>
      <c r="C12" s="175"/>
    </row>
    <row r="13" spans="1:3" s="1" customFormat="1" ht="12" customHeight="1">
      <c r="A13" s="14" t="s">
        <v>87</v>
      </c>
      <c r="B13" s="274" t="s">
        <v>467</v>
      </c>
      <c r="C13" s="175"/>
    </row>
    <row r="14" spans="1:3" s="1" customFormat="1" ht="12" customHeight="1">
      <c r="A14" s="14" t="s">
        <v>88</v>
      </c>
      <c r="B14" s="274" t="s">
        <v>182</v>
      </c>
      <c r="C14" s="175"/>
    </row>
    <row r="15" spans="1:3" s="1" customFormat="1" ht="12" customHeight="1">
      <c r="A15" s="14" t="s">
        <v>114</v>
      </c>
      <c r="B15" s="169" t="s">
        <v>357</v>
      </c>
      <c r="C15" s="175"/>
    </row>
    <row r="16" spans="1:3" s="1" customFormat="1" ht="12" customHeight="1" thickBot="1">
      <c r="A16" s="16" t="s">
        <v>89</v>
      </c>
      <c r="B16" s="170" t="s">
        <v>358</v>
      </c>
      <c r="C16" s="175"/>
    </row>
    <row r="17" spans="1:3" s="1" customFormat="1" ht="12" customHeight="1" thickBot="1">
      <c r="A17" s="20" t="s">
        <v>13</v>
      </c>
      <c r="B17" s="168" t="s">
        <v>183</v>
      </c>
      <c r="C17" s="173">
        <f>+C18+C19+C20+C21+C22</f>
        <v>0</v>
      </c>
    </row>
    <row r="18" spans="1:3" s="1" customFormat="1" ht="12" customHeight="1">
      <c r="A18" s="15" t="s">
        <v>91</v>
      </c>
      <c r="B18" s="273" t="s">
        <v>184</v>
      </c>
      <c r="C18" s="176"/>
    </row>
    <row r="19" spans="1:3" s="1" customFormat="1" ht="12" customHeight="1">
      <c r="A19" s="14" t="s">
        <v>92</v>
      </c>
      <c r="B19" s="274" t="s">
        <v>185</v>
      </c>
      <c r="C19" s="175"/>
    </row>
    <row r="20" spans="1:3" s="1" customFormat="1" ht="12" customHeight="1">
      <c r="A20" s="14" t="s">
        <v>93</v>
      </c>
      <c r="B20" s="274" t="s">
        <v>347</v>
      </c>
      <c r="C20" s="175"/>
    </row>
    <row r="21" spans="1:3" s="1" customFormat="1" ht="12" customHeight="1">
      <c r="A21" s="14" t="s">
        <v>94</v>
      </c>
      <c r="B21" s="274" t="s">
        <v>348</v>
      </c>
      <c r="C21" s="175"/>
    </row>
    <row r="22" spans="1:3" s="1" customFormat="1" ht="12" customHeight="1">
      <c r="A22" s="14" t="s">
        <v>95</v>
      </c>
      <c r="B22" s="274" t="s">
        <v>489</v>
      </c>
      <c r="C22" s="175"/>
    </row>
    <row r="23" spans="1:3" s="1" customFormat="1" ht="12" customHeight="1" thickBot="1">
      <c r="A23" s="16" t="s">
        <v>104</v>
      </c>
      <c r="B23" s="170" t="s">
        <v>187</v>
      </c>
      <c r="C23" s="177"/>
    </row>
    <row r="24" spans="1:3" s="1" customFormat="1" ht="12" customHeight="1" thickBot="1">
      <c r="A24" s="20" t="s">
        <v>14</v>
      </c>
      <c r="B24" s="21" t="s">
        <v>188</v>
      </c>
      <c r="C24" s="173">
        <f>+C25+C26+C27+C28+C29</f>
        <v>0</v>
      </c>
    </row>
    <row r="25" spans="1:3" s="1" customFormat="1" ht="12" customHeight="1">
      <c r="A25" s="15" t="s">
        <v>74</v>
      </c>
      <c r="B25" s="273" t="s">
        <v>189</v>
      </c>
      <c r="C25" s="176"/>
    </row>
    <row r="26" spans="1:3" s="1" customFormat="1" ht="12" customHeight="1">
      <c r="A26" s="14" t="s">
        <v>75</v>
      </c>
      <c r="B26" s="274" t="s">
        <v>190</v>
      </c>
      <c r="C26" s="175"/>
    </row>
    <row r="27" spans="1:3" s="1" customFormat="1" ht="12" customHeight="1">
      <c r="A27" s="14" t="s">
        <v>76</v>
      </c>
      <c r="B27" s="274" t="s">
        <v>349</v>
      </c>
      <c r="C27" s="175"/>
    </row>
    <row r="28" spans="1:3" s="1" customFormat="1" ht="12" customHeight="1">
      <c r="A28" s="14" t="s">
        <v>77</v>
      </c>
      <c r="B28" s="274" t="s">
        <v>350</v>
      </c>
      <c r="C28" s="175"/>
    </row>
    <row r="29" spans="1:3" s="1" customFormat="1" ht="12" customHeight="1">
      <c r="A29" s="14" t="s">
        <v>128</v>
      </c>
      <c r="B29" s="274" t="s">
        <v>191</v>
      </c>
      <c r="C29" s="175"/>
    </row>
    <row r="30" spans="1:3" s="368" customFormat="1" ht="12" customHeight="1" thickBot="1">
      <c r="A30" s="377" t="s">
        <v>129</v>
      </c>
      <c r="B30" s="366" t="s">
        <v>484</v>
      </c>
      <c r="C30" s="367"/>
    </row>
    <row r="31" spans="1:3" s="1" customFormat="1" ht="12" customHeight="1" thickBot="1">
      <c r="A31" s="20" t="s">
        <v>130</v>
      </c>
      <c r="B31" s="21" t="s">
        <v>468</v>
      </c>
      <c r="C31" s="179">
        <f>SUM(C32:C38)</f>
        <v>0</v>
      </c>
    </row>
    <row r="32" spans="1:3" s="1" customFormat="1" ht="12" customHeight="1">
      <c r="A32" s="15" t="s">
        <v>194</v>
      </c>
      <c r="B32" s="273" t="s">
        <v>472</v>
      </c>
      <c r="C32" s="176"/>
    </row>
    <row r="33" spans="1:3" s="1" customFormat="1" ht="12" customHeight="1">
      <c r="A33" s="14" t="s">
        <v>195</v>
      </c>
      <c r="B33" s="274" t="s">
        <v>473</v>
      </c>
      <c r="C33" s="175"/>
    </row>
    <row r="34" spans="1:3" s="1" customFormat="1" ht="12" customHeight="1">
      <c r="A34" s="14" t="s">
        <v>196</v>
      </c>
      <c r="B34" s="274" t="s">
        <v>474</v>
      </c>
      <c r="C34" s="175"/>
    </row>
    <row r="35" spans="1:3" s="1" customFormat="1" ht="12" customHeight="1">
      <c r="A35" s="14" t="s">
        <v>197</v>
      </c>
      <c r="B35" s="274" t="s">
        <v>475</v>
      </c>
      <c r="C35" s="175"/>
    </row>
    <row r="36" spans="1:3" s="1" customFormat="1" ht="12" customHeight="1">
      <c r="A36" s="14" t="s">
        <v>469</v>
      </c>
      <c r="B36" s="274" t="s">
        <v>198</v>
      </c>
      <c r="C36" s="175"/>
    </row>
    <row r="37" spans="1:3" s="1" customFormat="1" ht="12" customHeight="1">
      <c r="A37" s="14" t="s">
        <v>470</v>
      </c>
      <c r="B37" s="274" t="s">
        <v>199</v>
      </c>
      <c r="C37" s="175"/>
    </row>
    <row r="38" spans="1:3" s="1" customFormat="1" ht="12" customHeight="1" thickBot="1">
      <c r="A38" s="16" t="s">
        <v>471</v>
      </c>
      <c r="B38" s="353" t="s">
        <v>200</v>
      </c>
      <c r="C38" s="177"/>
    </row>
    <row r="39" spans="1:3" s="1" customFormat="1" ht="12" customHeight="1" thickBot="1">
      <c r="A39" s="20" t="s">
        <v>16</v>
      </c>
      <c r="B39" s="21" t="s">
        <v>359</v>
      </c>
      <c r="C39" s="173">
        <f>SUM(C40:C50)</f>
        <v>0</v>
      </c>
    </row>
    <row r="40" spans="1:3" s="1" customFormat="1" ht="12" customHeight="1">
      <c r="A40" s="15" t="s">
        <v>78</v>
      </c>
      <c r="B40" s="273" t="s">
        <v>203</v>
      </c>
      <c r="C40" s="176"/>
    </row>
    <row r="41" spans="1:3" s="1" customFormat="1" ht="12" customHeight="1">
      <c r="A41" s="14" t="s">
        <v>79</v>
      </c>
      <c r="B41" s="274" t="s">
        <v>204</v>
      </c>
      <c r="C41" s="175"/>
    </row>
    <row r="42" spans="1:3" s="1" customFormat="1" ht="12" customHeight="1">
      <c r="A42" s="14" t="s">
        <v>80</v>
      </c>
      <c r="B42" s="274" t="s">
        <v>205</v>
      </c>
      <c r="C42" s="175"/>
    </row>
    <row r="43" spans="1:3" s="1" customFormat="1" ht="12" customHeight="1">
      <c r="A43" s="14" t="s">
        <v>132</v>
      </c>
      <c r="B43" s="274" t="s">
        <v>206</v>
      </c>
      <c r="C43" s="175"/>
    </row>
    <row r="44" spans="1:3" s="1" customFormat="1" ht="12" customHeight="1">
      <c r="A44" s="14" t="s">
        <v>133</v>
      </c>
      <c r="B44" s="274" t="s">
        <v>207</v>
      </c>
      <c r="C44" s="175"/>
    </row>
    <row r="45" spans="1:3" s="1" customFormat="1" ht="12" customHeight="1">
      <c r="A45" s="14" t="s">
        <v>134</v>
      </c>
      <c r="B45" s="274" t="s">
        <v>208</v>
      </c>
      <c r="C45" s="175"/>
    </row>
    <row r="46" spans="1:3" s="1" customFormat="1" ht="12" customHeight="1">
      <c r="A46" s="14" t="s">
        <v>135</v>
      </c>
      <c r="B46" s="274" t="s">
        <v>209</v>
      </c>
      <c r="C46" s="175"/>
    </row>
    <row r="47" spans="1:3" s="1" customFormat="1" ht="12" customHeight="1">
      <c r="A47" s="14" t="s">
        <v>136</v>
      </c>
      <c r="B47" s="274" t="s">
        <v>476</v>
      </c>
      <c r="C47" s="175"/>
    </row>
    <row r="48" spans="1:3" s="1" customFormat="1" ht="12" customHeight="1">
      <c r="A48" s="14" t="s">
        <v>201</v>
      </c>
      <c r="B48" s="274" t="s">
        <v>211</v>
      </c>
      <c r="C48" s="178"/>
    </row>
    <row r="49" spans="1:3" s="1" customFormat="1" ht="12" customHeight="1">
      <c r="A49" s="16" t="s">
        <v>202</v>
      </c>
      <c r="B49" s="275" t="s">
        <v>361</v>
      </c>
      <c r="C49" s="263"/>
    </row>
    <row r="50" spans="1:3" s="1" customFormat="1" ht="12" customHeight="1" thickBot="1">
      <c r="A50" s="16" t="s">
        <v>360</v>
      </c>
      <c r="B50" s="170" t="s">
        <v>212</v>
      </c>
      <c r="C50" s="263"/>
    </row>
    <row r="51" spans="1:3" s="1" customFormat="1" ht="12" customHeight="1" thickBot="1">
      <c r="A51" s="20" t="s">
        <v>17</v>
      </c>
      <c r="B51" s="21" t="s">
        <v>213</v>
      </c>
      <c r="C51" s="173">
        <f>SUM(C52:C56)</f>
        <v>0</v>
      </c>
    </row>
    <row r="52" spans="1:3" s="1" customFormat="1" ht="12" customHeight="1">
      <c r="A52" s="15" t="s">
        <v>81</v>
      </c>
      <c r="B52" s="273" t="s">
        <v>217</v>
      </c>
      <c r="C52" s="308"/>
    </row>
    <row r="53" spans="1:3" s="1" customFormat="1" ht="12" customHeight="1">
      <c r="A53" s="14" t="s">
        <v>82</v>
      </c>
      <c r="B53" s="274" t="s">
        <v>218</v>
      </c>
      <c r="C53" s="178"/>
    </row>
    <row r="54" spans="1:3" s="1" customFormat="1" ht="12" customHeight="1">
      <c r="A54" s="14" t="s">
        <v>214</v>
      </c>
      <c r="B54" s="274" t="s">
        <v>219</v>
      </c>
      <c r="C54" s="178"/>
    </row>
    <row r="55" spans="1:3" s="1" customFormat="1" ht="12" customHeight="1">
      <c r="A55" s="14" t="s">
        <v>215</v>
      </c>
      <c r="B55" s="274" t="s">
        <v>220</v>
      </c>
      <c r="C55" s="178"/>
    </row>
    <row r="56" spans="1:3" s="1" customFormat="1" ht="12" customHeight="1" thickBot="1">
      <c r="A56" s="16" t="s">
        <v>216</v>
      </c>
      <c r="B56" s="170" t="s">
        <v>221</v>
      </c>
      <c r="C56" s="263"/>
    </row>
    <row r="57" spans="1:3" s="1" customFormat="1" ht="12" customHeight="1" thickBot="1">
      <c r="A57" s="20" t="s">
        <v>137</v>
      </c>
      <c r="B57" s="21" t="s">
        <v>222</v>
      </c>
      <c r="C57" s="173">
        <f>SUM(C58:C60)</f>
        <v>0</v>
      </c>
    </row>
    <row r="58" spans="1:3" s="1" customFormat="1" ht="12" customHeight="1">
      <c r="A58" s="15" t="s">
        <v>83</v>
      </c>
      <c r="B58" s="273" t="s">
        <v>223</v>
      </c>
      <c r="C58" s="176"/>
    </row>
    <row r="59" spans="1:3" s="1" customFormat="1" ht="12" customHeight="1">
      <c r="A59" s="14" t="s">
        <v>84</v>
      </c>
      <c r="B59" s="274" t="s">
        <v>351</v>
      </c>
      <c r="C59" s="175"/>
    </row>
    <row r="60" spans="1:3" s="1" customFormat="1" ht="12" customHeight="1">
      <c r="A60" s="14" t="s">
        <v>226</v>
      </c>
      <c r="B60" s="274" t="s">
        <v>224</v>
      </c>
      <c r="C60" s="175"/>
    </row>
    <row r="61" spans="1:3" s="1" customFormat="1" ht="12" customHeight="1" thickBot="1">
      <c r="A61" s="16" t="s">
        <v>227</v>
      </c>
      <c r="B61" s="170" t="s">
        <v>225</v>
      </c>
      <c r="C61" s="177"/>
    </row>
    <row r="62" spans="1:3" s="1" customFormat="1" ht="12" customHeight="1" thickBot="1">
      <c r="A62" s="20" t="s">
        <v>19</v>
      </c>
      <c r="B62" s="168" t="s">
        <v>228</v>
      </c>
      <c r="C62" s="173">
        <f>SUM(C63:C65)</f>
        <v>0</v>
      </c>
    </row>
    <row r="63" spans="1:3" s="1" customFormat="1" ht="12" customHeight="1">
      <c r="A63" s="15" t="s">
        <v>138</v>
      </c>
      <c r="B63" s="273" t="s">
        <v>230</v>
      </c>
      <c r="C63" s="178"/>
    </row>
    <row r="64" spans="1:3" s="1" customFormat="1" ht="12" customHeight="1">
      <c r="A64" s="14" t="s">
        <v>139</v>
      </c>
      <c r="B64" s="274" t="s">
        <v>352</v>
      </c>
      <c r="C64" s="178"/>
    </row>
    <row r="65" spans="1:3" s="1" customFormat="1" ht="12" customHeight="1">
      <c r="A65" s="14" t="s">
        <v>161</v>
      </c>
      <c r="B65" s="274" t="s">
        <v>231</v>
      </c>
      <c r="C65" s="178"/>
    </row>
    <row r="66" spans="1:3" s="1" customFormat="1" ht="12" customHeight="1" thickBot="1">
      <c r="A66" s="16" t="s">
        <v>229</v>
      </c>
      <c r="B66" s="170" t="s">
        <v>232</v>
      </c>
      <c r="C66" s="178"/>
    </row>
    <row r="67" spans="1:3" s="1" customFormat="1" ht="12" customHeight="1" thickBot="1">
      <c r="A67" s="327" t="s">
        <v>401</v>
      </c>
      <c r="B67" s="21" t="s">
        <v>233</v>
      </c>
      <c r="C67" s="179">
        <f>+C10+C17+C24+C31+C39+C51+C57+C62</f>
        <v>0</v>
      </c>
    </row>
    <row r="68" spans="1:3" s="1" customFormat="1" ht="12" customHeight="1" thickBot="1">
      <c r="A68" s="311" t="s">
        <v>234</v>
      </c>
      <c r="B68" s="168" t="s">
        <v>235</v>
      </c>
      <c r="C68" s="173">
        <f>SUM(C69:C71)</f>
        <v>0</v>
      </c>
    </row>
    <row r="69" spans="1:3" s="1" customFormat="1" ht="12" customHeight="1">
      <c r="A69" s="15" t="s">
        <v>263</v>
      </c>
      <c r="B69" s="273" t="s">
        <v>236</v>
      </c>
      <c r="C69" s="178"/>
    </row>
    <row r="70" spans="1:3" s="1" customFormat="1" ht="12" customHeight="1">
      <c r="A70" s="14" t="s">
        <v>272</v>
      </c>
      <c r="B70" s="274" t="s">
        <v>237</v>
      </c>
      <c r="C70" s="178"/>
    </row>
    <row r="71" spans="1:3" s="1" customFormat="1" ht="12" customHeight="1" thickBot="1">
      <c r="A71" s="16" t="s">
        <v>273</v>
      </c>
      <c r="B71" s="321" t="s">
        <v>485</v>
      </c>
      <c r="C71" s="178"/>
    </row>
    <row r="72" spans="1:3" s="1" customFormat="1" ht="12" customHeight="1" thickBot="1">
      <c r="A72" s="311" t="s">
        <v>239</v>
      </c>
      <c r="B72" s="168" t="s">
        <v>240</v>
      </c>
      <c r="C72" s="173">
        <f>SUM(C73:C76)</f>
        <v>0</v>
      </c>
    </row>
    <row r="73" spans="1:3" s="1" customFormat="1" ht="12" customHeight="1">
      <c r="A73" s="15" t="s">
        <v>115</v>
      </c>
      <c r="B73" s="273" t="s">
        <v>241</v>
      </c>
      <c r="C73" s="178"/>
    </row>
    <row r="74" spans="1:3" s="1" customFormat="1" ht="12" customHeight="1">
      <c r="A74" s="14" t="s">
        <v>116</v>
      </c>
      <c r="B74" s="274" t="s">
        <v>486</v>
      </c>
      <c r="C74" s="178"/>
    </row>
    <row r="75" spans="1:3" s="1" customFormat="1" ht="12" customHeight="1" thickBot="1">
      <c r="A75" s="16" t="s">
        <v>264</v>
      </c>
      <c r="B75" s="275" t="s">
        <v>242</v>
      </c>
      <c r="C75" s="263"/>
    </row>
    <row r="76" spans="1:3" s="1" customFormat="1" ht="12" customHeight="1" thickBot="1">
      <c r="A76" s="379" t="s">
        <v>265</v>
      </c>
      <c r="B76" s="380" t="s">
        <v>487</v>
      </c>
      <c r="C76" s="381"/>
    </row>
    <row r="77" spans="1:3" s="1" customFormat="1" ht="12" customHeight="1" thickBot="1">
      <c r="A77" s="311" t="s">
        <v>243</v>
      </c>
      <c r="B77" s="168" t="s">
        <v>244</v>
      </c>
      <c r="C77" s="173">
        <f>SUM(C78:C79)</f>
        <v>0</v>
      </c>
    </row>
    <row r="78" spans="1:3" s="1" customFormat="1" ht="12" customHeight="1" thickBot="1">
      <c r="A78" s="13" t="s">
        <v>266</v>
      </c>
      <c r="B78" s="378" t="s">
        <v>245</v>
      </c>
      <c r="C78" s="263"/>
    </row>
    <row r="79" spans="1:3" s="1" customFormat="1" ht="12" customHeight="1" thickBot="1">
      <c r="A79" s="379" t="s">
        <v>267</v>
      </c>
      <c r="B79" s="380" t="s">
        <v>246</v>
      </c>
      <c r="C79" s="381"/>
    </row>
    <row r="80" spans="1:3" s="1" customFormat="1" ht="12" customHeight="1" thickBot="1">
      <c r="A80" s="311" t="s">
        <v>247</v>
      </c>
      <c r="B80" s="168" t="s">
        <v>248</v>
      </c>
      <c r="C80" s="173">
        <f>SUM(C81:C83)</f>
        <v>0</v>
      </c>
    </row>
    <row r="81" spans="1:3" s="1" customFormat="1" ht="12" customHeight="1">
      <c r="A81" s="15" t="s">
        <v>268</v>
      </c>
      <c r="B81" s="273" t="s">
        <v>249</v>
      </c>
      <c r="C81" s="178"/>
    </row>
    <row r="82" spans="1:3" s="1" customFormat="1" ht="12" customHeight="1">
      <c r="A82" s="14" t="s">
        <v>269</v>
      </c>
      <c r="B82" s="274" t="s">
        <v>250</v>
      </c>
      <c r="C82" s="178"/>
    </row>
    <row r="83" spans="1:3" s="1" customFormat="1" ht="12" customHeight="1" thickBot="1">
      <c r="A83" s="18" t="s">
        <v>270</v>
      </c>
      <c r="B83" s="382" t="s">
        <v>488</v>
      </c>
      <c r="C83" s="383"/>
    </row>
    <row r="84" spans="1:3" s="1" customFormat="1" ht="12" customHeight="1" thickBot="1">
      <c r="A84" s="311" t="s">
        <v>251</v>
      </c>
      <c r="B84" s="168" t="s">
        <v>271</v>
      </c>
      <c r="C84" s="173">
        <f>SUM(C85:C88)</f>
        <v>0</v>
      </c>
    </row>
    <row r="85" spans="1:3" s="1" customFormat="1" ht="12" customHeight="1">
      <c r="A85" s="277" t="s">
        <v>252</v>
      </c>
      <c r="B85" s="273" t="s">
        <v>253</v>
      </c>
      <c r="C85" s="178"/>
    </row>
    <row r="86" spans="1:3" s="1" customFormat="1" ht="12" customHeight="1">
      <c r="A86" s="278" t="s">
        <v>254</v>
      </c>
      <c r="B86" s="274" t="s">
        <v>255</v>
      </c>
      <c r="C86" s="178"/>
    </row>
    <row r="87" spans="1:3" s="1" customFormat="1" ht="12" customHeight="1">
      <c r="A87" s="278" t="s">
        <v>256</v>
      </c>
      <c r="B87" s="274" t="s">
        <v>257</v>
      </c>
      <c r="C87" s="178"/>
    </row>
    <row r="88" spans="1:3" s="1" customFormat="1" ht="12" customHeight="1" thickBot="1">
      <c r="A88" s="279" t="s">
        <v>258</v>
      </c>
      <c r="B88" s="170" t="s">
        <v>259</v>
      </c>
      <c r="C88" s="178"/>
    </row>
    <row r="89" spans="1:3" s="1" customFormat="1" ht="12" customHeight="1" thickBot="1">
      <c r="A89" s="311" t="s">
        <v>260</v>
      </c>
      <c r="B89" s="168" t="s">
        <v>400</v>
      </c>
      <c r="C89" s="309"/>
    </row>
    <row r="90" spans="1:3" s="1" customFormat="1" ht="13.5" customHeight="1" thickBot="1">
      <c r="A90" s="311" t="s">
        <v>262</v>
      </c>
      <c r="B90" s="168" t="s">
        <v>261</v>
      </c>
      <c r="C90" s="309"/>
    </row>
    <row r="91" spans="1:3" s="1" customFormat="1" ht="15.75" customHeight="1" thickBot="1">
      <c r="A91" s="311" t="s">
        <v>274</v>
      </c>
      <c r="B91" s="280" t="s">
        <v>403</v>
      </c>
      <c r="C91" s="179">
        <f>+C68+C72+C77+C80+C84+C90+C89</f>
        <v>0</v>
      </c>
    </row>
    <row r="92" spans="1:3" s="1" customFormat="1" ht="16.5" customHeight="1" thickBot="1">
      <c r="A92" s="312" t="s">
        <v>402</v>
      </c>
      <c r="B92" s="281" t="s">
        <v>404</v>
      </c>
      <c r="C92" s="179">
        <f>+C67+C91</f>
        <v>0</v>
      </c>
    </row>
    <row r="93" spans="1:3" s="1" customFormat="1" ht="10.5" customHeight="1">
      <c r="A93" s="5"/>
      <c r="B93" s="6"/>
      <c r="C93" s="180"/>
    </row>
    <row r="94" spans="1:3" ht="16.5" customHeight="1">
      <c r="A94" s="517" t="s">
        <v>41</v>
      </c>
      <c r="B94" s="517"/>
      <c r="C94" s="517"/>
    </row>
    <row r="95" spans="1:3" ht="16.5" customHeight="1" thickBot="1">
      <c r="A95" s="514" t="s">
        <v>119</v>
      </c>
      <c r="B95" s="514"/>
      <c r="C95" s="391" t="str">
        <f>C7</f>
        <v>Forintban!</v>
      </c>
    </row>
    <row r="96" spans="1:3" ht="37.5" customHeight="1" thickBot="1">
      <c r="A96" s="371" t="s">
        <v>61</v>
      </c>
      <c r="B96" s="372" t="s">
        <v>42</v>
      </c>
      <c r="C96" s="373" t="str">
        <f>+C8</f>
        <v>2019. évi előirányzat</v>
      </c>
    </row>
    <row r="97" spans="1:3" s="37" customFormat="1" ht="12" customHeight="1" thickBot="1">
      <c r="A97" s="371"/>
      <c r="B97" s="372" t="s">
        <v>418</v>
      </c>
      <c r="C97" s="373" t="s">
        <v>419</v>
      </c>
    </row>
    <row r="98" spans="1:3" ht="12" customHeight="1" thickBot="1">
      <c r="A98" s="22" t="s">
        <v>12</v>
      </c>
      <c r="B98" s="28" t="s">
        <v>362</v>
      </c>
      <c r="C98" s="172">
        <f>C99+C100+C101+C102+C103+C116</f>
        <v>60199989</v>
      </c>
    </row>
    <row r="99" spans="1:3" ht="12" customHeight="1">
      <c r="A99" s="17" t="s">
        <v>85</v>
      </c>
      <c r="B99" s="10" t="s">
        <v>43</v>
      </c>
      <c r="C99" s="174">
        <v>46641900</v>
      </c>
    </row>
    <row r="100" spans="1:3" ht="12" customHeight="1">
      <c r="A100" s="14" t="s">
        <v>86</v>
      </c>
      <c r="B100" s="8" t="s">
        <v>140</v>
      </c>
      <c r="C100" s="175">
        <v>9276375</v>
      </c>
    </row>
    <row r="101" spans="1:3" ht="12" customHeight="1">
      <c r="A101" s="14" t="s">
        <v>87</v>
      </c>
      <c r="B101" s="8" t="s">
        <v>113</v>
      </c>
      <c r="C101" s="177">
        <v>4281714</v>
      </c>
    </row>
    <row r="102" spans="1:3" ht="12" customHeight="1">
      <c r="A102" s="14" t="s">
        <v>88</v>
      </c>
      <c r="B102" s="11" t="s">
        <v>141</v>
      </c>
      <c r="C102" s="177"/>
    </row>
    <row r="103" spans="1:3" ht="12" customHeight="1">
      <c r="A103" s="14" t="s">
        <v>99</v>
      </c>
      <c r="B103" s="19" t="s">
        <v>142</v>
      </c>
      <c r="C103" s="177"/>
    </row>
    <row r="104" spans="1:3" ht="12" customHeight="1">
      <c r="A104" s="14" t="s">
        <v>89</v>
      </c>
      <c r="B104" s="8" t="s">
        <v>367</v>
      </c>
      <c r="C104" s="177"/>
    </row>
    <row r="105" spans="1:3" ht="12" customHeight="1">
      <c r="A105" s="14" t="s">
        <v>90</v>
      </c>
      <c r="B105" s="113" t="s">
        <v>366</v>
      </c>
      <c r="C105" s="177"/>
    </row>
    <row r="106" spans="1:3" ht="12" customHeight="1">
      <c r="A106" s="14" t="s">
        <v>100</v>
      </c>
      <c r="B106" s="113" t="s">
        <v>365</v>
      </c>
      <c r="C106" s="177"/>
    </row>
    <row r="107" spans="1:3" ht="12" customHeight="1">
      <c r="A107" s="14" t="s">
        <v>101</v>
      </c>
      <c r="B107" s="111" t="s">
        <v>277</v>
      </c>
      <c r="C107" s="177"/>
    </row>
    <row r="108" spans="1:3" ht="12" customHeight="1">
      <c r="A108" s="14" t="s">
        <v>102</v>
      </c>
      <c r="B108" s="112" t="s">
        <v>278</v>
      </c>
      <c r="C108" s="177"/>
    </row>
    <row r="109" spans="1:3" ht="12" customHeight="1">
      <c r="A109" s="14" t="s">
        <v>103</v>
      </c>
      <c r="B109" s="112" t="s">
        <v>279</v>
      </c>
      <c r="C109" s="177"/>
    </row>
    <row r="110" spans="1:3" ht="12" customHeight="1">
      <c r="A110" s="14" t="s">
        <v>105</v>
      </c>
      <c r="B110" s="111" t="s">
        <v>280</v>
      </c>
      <c r="C110" s="177"/>
    </row>
    <row r="111" spans="1:3" ht="12" customHeight="1">
      <c r="A111" s="14" t="s">
        <v>143</v>
      </c>
      <c r="B111" s="111" t="s">
        <v>281</v>
      </c>
      <c r="C111" s="177"/>
    </row>
    <row r="112" spans="1:3" ht="12" customHeight="1">
      <c r="A112" s="14" t="s">
        <v>275</v>
      </c>
      <c r="B112" s="112" t="s">
        <v>282</v>
      </c>
      <c r="C112" s="177"/>
    </row>
    <row r="113" spans="1:3" ht="12" customHeight="1">
      <c r="A113" s="13" t="s">
        <v>276</v>
      </c>
      <c r="B113" s="113" t="s">
        <v>283</v>
      </c>
      <c r="C113" s="177"/>
    </row>
    <row r="114" spans="1:3" ht="12" customHeight="1">
      <c r="A114" s="14" t="s">
        <v>363</v>
      </c>
      <c r="B114" s="113" t="s">
        <v>284</v>
      </c>
      <c r="C114" s="177"/>
    </row>
    <row r="115" spans="1:3" ht="12" customHeight="1">
      <c r="A115" s="16" t="s">
        <v>364</v>
      </c>
      <c r="B115" s="113" t="s">
        <v>285</v>
      </c>
      <c r="C115" s="177"/>
    </row>
    <row r="116" spans="1:3" ht="12" customHeight="1">
      <c r="A116" s="14" t="s">
        <v>368</v>
      </c>
      <c r="B116" s="11" t="s">
        <v>44</v>
      </c>
      <c r="C116" s="175"/>
    </row>
    <row r="117" spans="1:3" ht="12" customHeight="1">
      <c r="A117" s="14" t="s">
        <v>369</v>
      </c>
      <c r="B117" s="8" t="s">
        <v>371</v>
      </c>
      <c r="C117" s="175"/>
    </row>
    <row r="118" spans="1:3" ht="12" customHeight="1" thickBot="1">
      <c r="A118" s="18" t="s">
        <v>370</v>
      </c>
      <c r="B118" s="325" t="s">
        <v>372</v>
      </c>
      <c r="C118" s="181"/>
    </row>
    <row r="119" spans="1:3" ht="12" customHeight="1" thickBot="1">
      <c r="A119" s="322" t="s">
        <v>13</v>
      </c>
      <c r="B119" s="323" t="s">
        <v>286</v>
      </c>
      <c r="C119" s="324">
        <f>+C120+C122+C124</f>
        <v>500000</v>
      </c>
    </row>
    <row r="120" spans="1:3" ht="12" customHeight="1">
      <c r="A120" s="15" t="s">
        <v>91</v>
      </c>
      <c r="B120" s="8" t="s">
        <v>160</v>
      </c>
      <c r="C120" s="176">
        <v>500000</v>
      </c>
    </row>
    <row r="121" spans="1:3" ht="12" customHeight="1">
      <c r="A121" s="15" t="s">
        <v>92</v>
      </c>
      <c r="B121" s="12" t="s">
        <v>290</v>
      </c>
      <c r="C121" s="176"/>
    </row>
    <row r="122" spans="1:3" ht="12" customHeight="1">
      <c r="A122" s="15" t="s">
        <v>93</v>
      </c>
      <c r="B122" s="12" t="s">
        <v>144</v>
      </c>
      <c r="C122" s="175"/>
    </row>
    <row r="123" spans="1:3" ht="12" customHeight="1">
      <c r="A123" s="15" t="s">
        <v>94</v>
      </c>
      <c r="B123" s="12" t="s">
        <v>291</v>
      </c>
      <c r="C123" s="156"/>
    </row>
    <row r="124" spans="1:3" ht="12" customHeight="1">
      <c r="A124" s="15" t="s">
        <v>95</v>
      </c>
      <c r="B124" s="170" t="s">
        <v>490</v>
      </c>
      <c r="C124" s="156"/>
    </row>
    <row r="125" spans="1:3" ht="12" customHeight="1">
      <c r="A125" s="15" t="s">
        <v>104</v>
      </c>
      <c r="B125" s="169" t="s">
        <v>353</v>
      </c>
      <c r="C125" s="156"/>
    </row>
    <row r="126" spans="1:3" ht="12" customHeight="1">
      <c r="A126" s="15" t="s">
        <v>106</v>
      </c>
      <c r="B126" s="272" t="s">
        <v>296</v>
      </c>
      <c r="C126" s="156"/>
    </row>
    <row r="127" spans="1:3" ht="15.75">
      <c r="A127" s="15" t="s">
        <v>145</v>
      </c>
      <c r="B127" s="112" t="s">
        <v>279</v>
      </c>
      <c r="C127" s="156"/>
    </row>
    <row r="128" spans="1:3" ht="12" customHeight="1">
      <c r="A128" s="15" t="s">
        <v>146</v>
      </c>
      <c r="B128" s="112" t="s">
        <v>295</v>
      </c>
      <c r="C128" s="156"/>
    </row>
    <row r="129" spans="1:3" ht="12" customHeight="1">
      <c r="A129" s="15" t="s">
        <v>147</v>
      </c>
      <c r="B129" s="112" t="s">
        <v>294</v>
      </c>
      <c r="C129" s="156"/>
    </row>
    <row r="130" spans="1:3" ht="12" customHeight="1">
      <c r="A130" s="15" t="s">
        <v>287</v>
      </c>
      <c r="B130" s="112" t="s">
        <v>282</v>
      </c>
      <c r="C130" s="156"/>
    </row>
    <row r="131" spans="1:3" ht="12" customHeight="1">
      <c r="A131" s="15" t="s">
        <v>288</v>
      </c>
      <c r="B131" s="112" t="s">
        <v>293</v>
      </c>
      <c r="C131" s="156"/>
    </row>
    <row r="132" spans="1:3" ht="16.5" thickBot="1">
      <c r="A132" s="13" t="s">
        <v>289</v>
      </c>
      <c r="B132" s="112" t="s">
        <v>292</v>
      </c>
      <c r="C132" s="158"/>
    </row>
    <row r="133" spans="1:3" ht="12" customHeight="1" thickBot="1">
      <c r="A133" s="20" t="s">
        <v>14</v>
      </c>
      <c r="B133" s="100" t="s">
        <v>373</v>
      </c>
      <c r="C133" s="173">
        <f>+C98+C119</f>
        <v>60699989</v>
      </c>
    </row>
    <row r="134" spans="1:3" ht="12" customHeight="1" thickBot="1">
      <c r="A134" s="20" t="s">
        <v>15</v>
      </c>
      <c r="B134" s="100" t="s">
        <v>374</v>
      </c>
      <c r="C134" s="173">
        <f>+C135+C136+C137</f>
        <v>0</v>
      </c>
    </row>
    <row r="135" spans="1:3" ht="12" customHeight="1">
      <c r="A135" s="15" t="s">
        <v>194</v>
      </c>
      <c r="B135" s="12" t="s">
        <v>381</v>
      </c>
      <c r="C135" s="156"/>
    </row>
    <row r="136" spans="1:3" ht="12" customHeight="1">
      <c r="A136" s="15" t="s">
        <v>195</v>
      </c>
      <c r="B136" s="12" t="s">
        <v>382</v>
      </c>
      <c r="C136" s="156"/>
    </row>
    <row r="137" spans="1:3" ht="12" customHeight="1" thickBot="1">
      <c r="A137" s="13" t="s">
        <v>196</v>
      </c>
      <c r="B137" s="12" t="s">
        <v>383</v>
      </c>
      <c r="C137" s="156"/>
    </row>
    <row r="138" spans="1:3" ht="12" customHeight="1" thickBot="1">
      <c r="A138" s="20" t="s">
        <v>16</v>
      </c>
      <c r="B138" s="100" t="s">
        <v>375</v>
      </c>
      <c r="C138" s="173">
        <f>SUM(C139:C144)</f>
        <v>0</v>
      </c>
    </row>
    <row r="139" spans="1:3" ht="12" customHeight="1">
      <c r="A139" s="15" t="s">
        <v>78</v>
      </c>
      <c r="B139" s="9" t="s">
        <v>384</v>
      </c>
      <c r="C139" s="156"/>
    </row>
    <row r="140" spans="1:3" ht="12" customHeight="1">
      <c r="A140" s="15" t="s">
        <v>79</v>
      </c>
      <c r="B140" s="9" t="s">
        <v>376</v>
      </c>
      <c r="C140" s="156"/>
    </row>
    <row r="141" spans="1:3" ht="12" customHeight="1">
      <c r="A141" s="15" t="s">
        <v>80</v>
      </c>
      <c r="B141" s="9" t="s">
        <v>377</v>
      </c>
      <c r="C141" s="156"/>
    </row>
    <row r="142" spans="1:3" ht="12" customHeight="1">
      <c r="A142" s="15" t="s">
        <v>132</v>
      </c>
      <c r="B142" s="9" t="s">
        <v>378</v>
      </c>
      <c r="C142" s="156"/>
    </row>
    <row r="143" spans="1:3" ht="12" customHeight="1" thickBot="1">
      <c r="A143" s="13" t="s">
        <v>133</v>
      </c>
      <c r="B143" s="7" t="s">
        <v>379</v>
      </c>
      <c r="C143" s="158"/>
    </row>
    <row r="144" spans="1:3" ht="12" customHeight="1" thickBot="1">
      <c r="A144" s="379" t="s">
        <v>134</v>
      </c>
      <c r="B144" s="384" t="s">
        <v>380</v>
      </c>
      <c r="C144" s="385"/>
    </row>
    <row r="145" spans="1:3" ht="12" customHeight="1" thickBot="1">
      <c r="A145" s="20" t="s">
        <v>17</v>
      </c>
      <c r="B145" s="100" t="s">
        <v>388</v>
      </c>
      <c r="C145" s="179">
        <f>+C146+C147+C148+C149</f>
        <v>0</v>
      </c>
    </row>
    <row r="146" spans="1:3" ht="12" customHeight="1">
      <c r="A146" s="15" t="s">
        <v>81</v>
      </c>
      <c r="B146" s="9" t="s">
        <v>297</v>
      </c>
      <c r="C146" s="156"/>
    </row>
    <row r="147" spans="1:3" ht="12" customHeight="1">
      <c r="A147" s="15" t="s">
        <v>82</v>
      </c>
      <c r="B147" s="9" t="s">
        <v>298</v>
      </c>
      <c r="C147" s="156"/>
    </row>
    <row r="148" spans="1:3" ht="12" customHeight="1" thickBot="1">
      <c r="A148" s="13" t="s">
        <v>214</v>
      </c>
      <c r="B148" s="7" t="s">
        <v>389</v>
      </c>
      <c r="C148" s="158"/>
    </row>
    <row r="149" spans="1:3" ht="12" customHeight="1" thickBot="1">
      <c r="A149" s="379" t="s">
        <v>215</v>
      </c>
      <c r="B149" s="384" t="s">
        <v>316</v>
      </c>
      <c r="C149" s="385"/>
    </row>
    <row r="150" spans="1:3" ht="12" customHeight="1" thickBot="1">
      <c r="A150" s="20" t="s">
        <v>18</v>
      </c>
      <c r="B150" s="100" t="s">
        <v>390</v>
      </c>
      <c r="C150" s="182">
        <f>SUM(C151:C155)</f>
        <v>0</v>
      </c>
    </row>
    <row r="151" spans="1:3" ht="12" customHeight="1">
      <c r="A151" s="15" t="s">
        <v>83</v>
      </c>
      <c r="B151" s="9" t="s">
        <v>385</v>
      </c>
      <c r="C151" s="156"/>
    </row>
    <row r="152" spans="1:3" ht="12" customHeight="1">
      <c r="A152" s="15" t="s">
        <v>84</v>
      </c>
      <c r="B152" s="9" t="s">
        <v>392</v>
      </c>
      <c r="C152" s="156"/>
    </row>
    <row r="153" spans="1:3" ht="12" customHeight="1">
      <c r="A153" s="15" t="s">
        <v>226</v>
      </c>
      <c r="B153" s="9" t="s">
        <v>387</v>
      </c>
      <c r="C153" s="156"/>
    </row>
    <row r="154" spans="1:3" ht="12" customHeight="1">
      <c r="A154" s="15" t="s">
        <v>227</v>
      </c>
      <c r="B154" s="9" t="s">
        <v>435</v>
      </c>
      <c r="C154" s="156"/>
    </row>
    <row r="155" spans="1:3" ht="12" customHeight="1" thickBot="1">
      <c r="A155" s="15" t="s">
        <v>391</v>
      </c>
      <c r="B155" s="9" t="s">
        <v>394</v>
      </c>
      <c r="C155" s="156"/>
    </row>
    <row r="156" spans="1:3" ht="12" customHeight="1" thickBot="1">
      <c r="A156" s="20" t="s">
        <v>19</v>
      </c>
      <c r="B156" s="100" t="s">
        <v>395</v>
      </c>
      <c r="C156" s="326"/>
    </row>
    <row r="157" spans="1:3" ht="12" customHeight="1" thickBot="1">
      <c r="A157" s="20" t="s">
        <v>20</v>
      </c>
      <c r="B157" s="100" t="s">
        <v>396</v>
      </c>
      <c r="C157" s="326"/>
    </row>
    <row r="158" spans="1:9" ht="15" customHeight="1" thickBot="1">
      <c r="A158" s="20" t="s">
        <v>21</v>
      </c>
      <c r="B158" s="100" t="s">
        <v>398</v>
      </c>
      <c r="C158" s="386">
        <f>+C134+C138+C145+C150+C156+C157</f>
        <v>0</v>
      </c>
      <c r="F158" s="38"/>
      <c r="G158" s="101"/>
      <c r="H158" s="101"/>
      <c r="I158" s="101"/>
    </row>
    <row r="159" spans="1:3" s="1" customFormat="1" ht="17.25" customHeight="1" thickBot="1">
      <c r="A159" s="171" t="s">
        <v>22</v>
      </c>
      <c r="B159" s="387" t="s">
        <v>397</v>
      </c>
      <c r="C159" s="386">
        <f>+C133+C158</f>
        <v>60699989</v>
      </c>
    </row>
    <row r="160" spans="1:3" ht="15.75" customHeight="1">
      <c r="A160" s="388"/>
      <c r="B160" s="388"/>
      <c r="C160" s="447">
        <f>C92-C159</f>
        <v>-60699989</v>
      </c>
    </row>
    <row r="161" spans="1:3" ht="15.75">
      <c r="A161" s="515" t="s">
        <v>299</v>
      </c>
      <c r="B161" s="515"/>
      <c r="C161" s="515"/>
    </row>
    <row r="162" spans="1:3" ht="15" customHeight="1" thickBot="1">
      <c r="A162" s="516" t="s">
        <v>120</v>
      </c>
      <c r="B162" s="516"/>
      <c r="C162" s="392" t="str">
        <f>C95</f>
        <v>Forintban!</v>
      </c>
    </row>
    <row r="163" spans="1:3" ht="13.5" customHeight="1" thickBot="1">
      <c r="A163" s="20">
        <v>1</v>
      </c>
      <c r="B163" s="27" t="s">
        <v>399</v>
      </c>
      <c r="C163" s="173">
        <f>+C67-C133</f>
        <v>-60699989</v>
      </c>
    </row>
    <row r="164" spans="1:3" ht="27.75" customHeight="1" thickBot="1">
      <c r="A164" s="20" t="s">
        <v>13</v>
      </c>
      <c r="B164" s="27" t="s">
        <v>405</v>
      </c>
      <c r="C164" s="173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1" fitToWidth="1" horizontalDpi="600" verticalDpi="600" orientation="portrait" paperSize="8" scale="51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6.875" style="39" customWidth="1"/>
    <col min="2" max="2" width="55.125" style="40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9.75" customHeight="1">
      <c r="B1" s="195" t="s">
        <v>124</v>
      </c>
      <c r="C1" s="196"/>
      <c r="D1" s="196"/>
      <c r="E1" s="196"/>
      <c r="F1" s="520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2:6" ht="13.5" thickBot="1">
      <c r="B2" s="40" t="s">
        <v>671</v>
      </c>
      <c r="E2" s="394" t="str">
        <f>CONCATENATE(ÖSSZÖNK!C7)</f>
        <v>Forintban!</v>
      </c>
      <c r="F2" s="520"/>
    </row>
    <row r="3" spans="1:6" ht="18" customHeight="1" thickBot="1">
      <c r="A3" s="518" t="s">
        <v>61</v>
      </c>
      <c r="B3" s="197" t="s">
        <v>49</v>
      </c>
      <c r="C3" s="198"/>
      <c r="D3" s="197" t="s">
        <v>50</v>
      </c>
      <c r="E3" s="199"/>
      <c r="F3" s="520"/>
    </row>
    <row r="4" spans="1:6" s="41" customFormat="1" ht="35.25" customHeight="1" thickBot="1">
      <c r="A4" s="519"/>
      <c r="B4" s="121" t="s">
        <v>54</v>
      </c>
      <c r="C4" s="122" t="str">
        <f>+ÖSSZÖNK!C8</f>
        <v>2019. évi előirányzat</v>
      </c>
      <c r="D4" s="121" t="s">
        <v>54</v>
      </c>
      <c r="E4" s="46" t="str">
        <f>+C4</f>
        <v>2019. évi előirányzat</v>
      </c>
      <c r="F4" s="520"/>
    </row>
    <row r="5" spans="1:6" s="204" customFormat="1" ht="12" customHeight="1" thickBot="1">
      <c r="A5" s="200"/>
      <c r="B5" s="201" t="s">
        <v>418</v>
      </c>
      <c r="C5" s="202" t="s">
        <v>419</v>
      </c>
      <c r="D5" s="201" t="s">
        <v>420</v>
      </c>
      <c r="E5" s="203" t="s">
        <v>422</v>
      </c>
      <c r="F5" s="520"/>
    </row>
    <row r="6" spans="1:6" ht="12.75" customHeight="1">
      <c r="A6" s="205" t="s">
        <v>12</v>
      </c>
      <c r="B6" s="206" t="s">
        <v>300</v>
      </c>
      <c r="C6" s="184">
        <v>144049665</v>
      </c>
      <c r="D6" s="206" t="s">
        <v>55</v>
      </c>
      <c r="E6" s="190">
        <v>152250224</v>
      </c>
      <c r="F6" s="520"/>
    </row>
    <row r="7" spans="1:6" ht="12.75" customHeight="1">
      <c r="A7" s="207" t="s">
        <v>13</v>
      </c>
      <c r="B7" s="208" t="s">
        <v>301</v>
      </c>
      <c r="C7" s="185">
        <v>27156114</v>
      </c>
      <c r="D7" s="208" t="s">
        <v>140</v>
      </c>
      <c r="E7" s="191">
        <v>30157889</v>
      </c>
      <c r="F7" s="520"/>
    </row>
    <row r="8" spans="1:6" ht="12.75" customHeight="1">
      <c r="A8" s="207" t="s">
        <v>14</v>
      </c>
      <c r="B8" s="208" t="s">
        <v>321</v>
      </c>
      <c r="C8" s="185"/>
      <c r="D8" s="208" t="s">
        <v>164</v>
      </c>
      <c r="E8" s="191">
        <v>71734850</v>
      </c>
      <c r="F8" s="520"/>
    </row>
    <row r="9" spans="1:6" ht="12.75" customHeight="1">
      <c r="A9" s="207" t="s">
        <v>15</v>
      </c>
      <c r="B9" s="208" t="s">
        <v>131</v>
      </c>
      <c r="C9" s="185">
        <v>75580000</v>
      </c>
      <c r="D9" s="208" t="s">
        <v>141</v>
      </c>
      <c r="E9" s="191">
        <v>3700000</v>
      </c>
      <c r="F9" s="520"/>
    </row>
    <row r="10" spans="1:6" ht="12.75" customHeight="1">
      <c r="A10" s="207" t="s">
        <v>16</v>
      </c>
      <c r="B10" s="209" t="s">
        <v>346</v>
      </c>
      <c r="C10" s="185">
        <v>7858000</v>
      </c>
      <c r="D10" s="208" t="s">
        <v>142</v>
      </c>
      <c r="E10" s="191">
        <v>26796492</v>
      </c>
      <c r="F10" s="520"/>
    </row>
    <row r="11" spans="1:6" ht="12.75" customHeight="1">
      <c r="A11" s="207" t="s">
        <v>17</v>
      </c>
      <c r="B11" s="208" t="s">
        <v>302</v>
      </c>
      <c r="C11" s="186"/>
      <c r="D11" s="208" t="s">
        <v>44</v>
      </c>
      <c r="E11" s="191">
        <v>35805887</v>
      </c>
      <c r="F11" s="520"/>
    </row>
    <row r="12" spans="1:6" ht="12.75" customHeight="1">
      <c r="A12" s="207" t="s">
        <v>18</v>
      </c>
      <c r="B12" s="208" t="s">
        <v>406</v>
      </c>
      <c r="C12" s="185"/>
      <c r="D12" s="42"/>
      <c r="E12" s="191"/>
      <c r="F12" s="520"/>
    </row>
    <row r="13" spans="1:6" ht="12.75" customHeight="1">
      <c r="A13" s="207" t="s">
        <v>19</v>
      </c>
      <c r="B13" s="42"/>
      <c r="C13" s="185"/>
      <c r="D13" s="42"/>
      <c r="E13" s="191"/>
      <c r="F13" s="520"/>
    </row>
    <row r="14" spans="1:6" ht="12.75" customHeight="1">
      <c r="A14" s="207" t="s">
        <v>20</v>
      </c>
      <c r="B14" s="283"/>
      <c r="C14" s="186"/>
      <c r="D14" s="42"/>
      <c r="E14" s="191"/>
      <c r="F14" s="520"/>
    </row>
    <row r="15" spans="1:6" ht="12.75" customHeight="1">
      <c r="A15" s="207" t="s">
        <v>21</v>
      </c>
      <c r="B15" s="42"/>
      <c r="C15" s="185"/>
      <c r="D15" s="42"/>
      <c r="E15" s="191"/>
      <c r="F15" s="520"/>
    </row>
    <row r="16" spans="1:6" ht="12.75" customHeight="1">
      <c r="A16" s="207" t="s">
        <v>22</v>
      </c>
      <c r="B16" s="42"/>
      <c r="C16" s="185"/>
      <c r="D16" s="42"/>
      <c r="E16" s="191"/>
      <c r="F16" s="520"/>
    </row>
    <row r="17" spans="1:6" ht="12.75" customHeight="1" thickBot="1">
      <c r="A17" s="207" t="s">
        <v>23</v>
      </c>
      <c r="B17" s="50"/>
      <c r="C17" s="187"/>
      <c r="D17" s="42"/>
      <c r="E17" s="192"/>
      <c r="F17" s="520"/>
    </row>
    <row r="18" spans="1:6" ht="15.75" customHeight="1" thickBot="1">
      <c r="A18" s="210" t="s">
        <v>24</v>
      </c>
      <c r="B18" s="102" t="s">
        <v>407</v>
      </c>
      <c r="C18" s="188">
        <f>C6+C7+C9+C10+C11+C13+C14+C15+C16+C17</f>
        <v>254643779</v>
      </c>
      <c r="D18" s="102" t="s">
        <v>307</v>
      </c>
      <c r="E18" s="193">
        <f>SUM(E6:E17)</f>
        <v>320445342</v>
      </c>
      <c r="F18" s="520"/>
    </row>
    <row r="19" spans="1:6" ht="12.75" customHeight="1">
      <c r="A19" s="211" t="s">
        <v>25</v>
      </c>
      <c r="B19" s="212" t="s">
        <v>304</v>
      </c>
      <c r="C19" s="328">
        <f>+C20+C21+C22+C23</f>
        <v>456939023</v>
      </c>
      <c r="D19" s="213" t="s">
        <v>148</v>
      </c>
      <c r="E19" s="194"/>
      <c r="F19" s="520"/>
    </row>
    <row r="20" spans="1:6" ht="12.75" customHeight="1">
      <c r="A20" s="214" t="s">
        <v>26</v>
      </c>
      <c r="B20" s="213" t="s">
        <v>158</v>
      </c>
      <c r="C20" s="64">
        <v>456939023</v>
      </c>
      <c r="D20" s="213" t="s">
        <v>306</v>
      </c>
      <c r="E20" s="65"/>
      <c r="F20" s="520"/>
    </row>
    <row r="21" spans="1:6" ht="12.75" customHeight="1">
      <c r="A21" s="214" t="s">
        <v>27</v>
      </c>
      <c r="B21" s="213" t="s">
        <v>159</v>
      </c>
      <c r="C21" s="64"/>
      <c r="D21" s="213" t="s">
        <v>122</v>
      </c>
      <c r="E21" s="65"/>
      <c r="F21" s="520"/>
    </row>
    <row r="22" spans="1:6" ht="12.75" customHeight="1">
      <c r="A22" s="214" t="s">
        <v>28</v>
      </c>
      <c r="B22" s="213" t="s">
        <v>163</v>
      </c>
      <c r="C22" s="64"/>
      <c r="D22" s="213" t="s">
        <v>123</v>
      </c>
      <c r="E22" s="65"/>
      <c r="F22" s="520"/>
    </row>
    <row r="23" spans="1:6" ht="12.75" customHeight="1">
      <c r="A23" s="214" t="s">
        <v>29</v>
      </c>
      <c r="B23" s="221" t="s">
        <v>169</v>
      </c>
      <c r="C23" s="64"/>
      <c r="D23" s="212" t="s">
        <v>165</v>
      </c>
      <c r="E23" s="65"/>
      <c r="F23" s="520"/>
    </row>
    <row r="24" spans="1:6" ht="12.75" customHeight="1">
      <c r="A24" s="214" t="s">
        <v>30</v>
      </c>
      <c r="B24" s="213" t="s">
        <v>305</v>
      </c>
      <c r="C24" s="215">
        <f>+C25+C26</f>
        <v>5034671</v>
      </c>
      <c r="D24" s="213" t="s">
        <v>149</v>
      </c>
      <c r="E24" s="65"/>
      <c r="F24" s="520"/>
    </row>
    <row r="25" spans="1:6" ht="12.75" customHeight="1">
      <c r="A25" s="211" t="s">
        <v>31</v>
      </c>
      <c r="B25" s="212" t="s">
        <v>303</v>
      </c>
      <c r="C25" s="189"/>
      <c r="D25" s="206" t="s">
        <v>389</v>
      </c>
      <c r="E25" s="194"/>
      <c r="F25" s="520"/>
    </row>
    <row r="26" spans="1:6" ht="12.75" customHeight="1">
      <c r="A26" s="214" t="s">
        <v>32</v>
      </c>
      <c r="B26" s="221" t="s">
        <v>601</v>
      </c>
      <c r="C26" s="64">
        <v>5034671</v>
      </c>
      <c r="D26" s="208" t="s">
        <v>395</v>
      </c>
      <c r="E26" s="65"/>
      <c r="F26" s="520"/>
    </row>
    <row r="27" spans="1:6" ht="12.75" customHeight="1">
      <c r="A27" s="207" t="s">
        <v>33</v>
      </c>
      <c r="B27" s="213" t="s">
        <v>400</v>
      </c>
      <c r="C27" s="64"/>
      <c r="D27" s="208" t="s">
        <v>396</v>
      </c>
      <c r="E27" s="65"/>
      <c r="F27" s="520"/>
    </row>
    <row r="28" spans="1:6" ht="12.75" customHeight="1" thickBot="1">
      <c r="A28" s="253" t="s">
        <v>34</v>
      </c>
      <c r="B28" s="212" t="s">
        <v>261</v>
      </c>
      <c r="C28" s="189"/>
      <c r="D28" s="285"/>
      <c r="E28" s="194"/>
      <c r="F28" s="520"/>
    </row>
    <row r="29" spans="1:6" ht="15.75" customHeight="1" thickBot="1">
      <c r="A29" s="210" t="s">
        <v>35</v>
      </c>
      <c r="B29" s="102" t="s">
        <v>408</v>
      </c>
      <c r="C29" s="188">
        <f>+C19+C24+C27+C28</f>
        <v>461973694</v>
      </c>
      <c r="D29" s="102" t="s">
        <v>410</v>
      </c>
      <c r="E29" s="193">
        <f>SUM(E19:E28)</f>
        <v>0</v>
      </c>
      <c r="F29" s="520"/>
    </row>
    <row r="30" spans="1:6" ht="13.5" thickBot="1">
      <c r="A30" s="210" t="s">
        <v>36</v>
      </c>
      <c r="B30" s="216" t="s">
        <v>409</v>
      </c>
      <c r="C30" s="217">
        <f>+C18+C29</f>
        <v>716617473</v>
      </c>
      <c r="D30" s="216" t="s">
        <v>411</v>
      </c>
      <c r="E30" s="217">
        <f>+E18+E29</f>
        <v>320445342</v>
      </c>
      <c r="F30" s="520"/>
    </row>
    <row r="31" spans="1:6" ht="13.5" thickBot="1">
      <c r="A31" s="210" t="s">
        <v>37</v>
      </c>
      <c r="B31" s="216" t="s">
        <v>126</v>
      </c>
      <c r="C31" s="217">
        <f>IF(C18-E18&lt;0,E18-C18,"-")</f>
        <v>65801563</v>
      </c>
      <c r="D31" s="216" t="s">
        <v>127</v>
      </c>
      <c r="E31" s="217" t="str">
        <f>IF(C18-E18&gt;0,C18-E18,"-")</f>
        <v>-</v>
      </c>
      <c r="F31" s="520"/>
    </row>
    <row r="32" spans="1:6" ht="13.5" thickBot="1">
      <c r="A32" s="210" t="s">
        <v>38</v>
      </c>
      <c r="B32" s="216" t="s">
        <v>482</v>
      </c>
      <c r="C32" s="217" t="str">
        <f>IF(C30-E30&lt;0,E30-C30,"-")</f>
        <v>-</v>
      </c>
      <c r="D32" s="216" t="s">
        <v>483</v>
      </c>
      <c r="E32" s="217">
        <f>IF(C30-E30&gt;0,C30-E30,"-")</f>
        <v>396172131</v>
      </c>
      <c r="F32" s="520"/>
    </row>
    <row r="33" spans="2:4" ht="18.75">
      <c r="B33" s="521"/>
      <c r="C33" s="521"/>
      <c r="D33" s="52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B2" sqref="B2"/>
    </sheetView>
  </sheetViews>
  <sheetFormatPr defaultColWidth="9.00390625" defaultRowHeight="12.75"/>
  <cols>
    <col min="1" max="1" width="6.875" style="39" customWidth="1"/>
    <col min="2" max="2" width="55.125" style="40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1.5">
      <c r="B1" s="195" t="s">
        <v>125</v>
      </c>
      <c r="C1" s="196"/>
      <c r="D1" s="196"/>
      <c r="E1" s="196"/>
      <c r="F1" s="520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2:6" ht="13.5" thickBot="1">
      <c r="B2" s="40" t="s">
        <v>672</v>
      </c>
      <c r="E2" s="393" t="str">
        <f>CONCATENATE(ÖSSZÖNK!C7)</f>
        <v>Forintban!</v>
      </c>
      <c r="F2" s="520"/>
    </row>
    <row r="3" spans="1:6" ht="13.5" thickBot="1">
      <c r="A3" s="522" t="s">
        <v>61</v>
      </c>
      <c r="B3" s="197" t="s">
        <v>49</v>
      </c>
      <c r="C3" s="198"/>
      <c r="D3" s="197" t="s">
        <v>50</v>
      </c>
      <c r="E3" s="199"/>
      <c r="F3" s="520"/>
    </row>
    <row r="4" spans="1:6" s="41" customFormat="1" ht="24.75" thickBot="1">
      <c r="A4" s="523"/>
      <c r="B4" s="121" t="s">
        <v>54</v>
      </c>
      <c r="C4" s="122" t="str">
        <f>+'MÉRLEG MŰKÖDÉSI'!C4</f>
        <v>2019. évi előirányzat</v>
      </c>
      <c r="D4" s="121" t="s">
        <v>54</v>
      </c>
      <c r="E4" s="46" t="str">
        <f>+'MÉRLEG MŰKÖDÉSI'!C4</f>
        <v>2019. évi előirányzat</v>
      </c>
      <c r="F4" s="520"/>
    </row>
    <row r="5" spans="1:6" s="41" customFormat="1" ht="13.5" thickBot="1">
      <c r="A5" s="200"/>
      <c r="B5" s="201" t="s">
        <v>418</v>
      </c>
      <c r="C5" s="202" t="s">
        <v>419</v>
      </c>
      <c r="D5" s="201" t="s">
        <v>420</v>
      </c>
      <c r="E5" s="203" t="s">
        <v>422</v>
      </c>
      <c r="F5" s="520"/>
    </row>
    <row r="6" spans="1:6" ht="12.75" customHeight="1">
      <c r="A6" s="205" t="s">
        <v>12</v>
      </c>
      <c r="B6" s="206" t="s">
        <v>308</v>
      </c>
      <c r="C6" s="184">
        <v>148219000</v>
      </c>
      <c r="D6" s="206" t="s">
        <v>160</v>
      </c>
      <c r="E6" s="190">
        <v>31292890</v>
      </c>
      <c r="F6" s="520"/>
    </row>
    <row r="7" spans="1:6" ht="12.75">
      <c r="A7" s="207" t="s">
        <v>13</v>
      </c>
      <c r="B7" s="208" t="s">
        <v>309</v>
      </c>
      <c r="C7" s="185"/>
      <c r="D7" s="208" t="s">
        <v>314</v>
      </c>
      <c r="E7" s="191">
        <v>272166519</v>
      </c>
      <c r="F7" s="520"/>
    </row>
    <row r="8" spans="1:6" ht="12.75" customHeight="1">
      <c r="A8" s="207" t="s">
        <v>14</v>
      </c>
      <c r="B8" s="208" t="s">
        <v>4</v>
      </c>
      <c r="C8" s="185"/>
      <c r="D8" s="208" t="s">
        <v>144</v>
      </c>
      <c r="E8" s="191">
        <v>510421965</v>
      </c>
      <c r="F8" s="520"/>
    </row>
    <row r="9" spans="1:6" ht="12.75" customHeight="1">
      <c r="A9" s="207" t="s">
        <v>15</v>
      </c>
      <c r="B9" s="208" t="s">
        <v>310</v>
      </c>
      <c r="C9" s="185">
        <v>2358395</v>
      </c>
      <c r="D9" s="208" t="s">
        <v>315</v>
      </c>
      <c r="E9" s="191"/>
      <c r="F9" s="520"/>
    </row>
    <row r="10" spans="1:6" ht="12.75" customHeight="1">
      <c r="A10" s="207" t="s">
        <v>16</v>
      </c>
      <c r="B10" s="208" t="s">
        <v>311</v>
      </c>
      <c r="C10" s="185"/>
      <c r="D10" s="208" t="s">
        <v>162</v>
      </c>
      <c r="E10" s="191"/>
      <c r="F10" s="520"/>
    </row>
    <row r="11" spans="1:6" ht="12.75" customHeight="1">
      <c r="A11" s="207" t="s">
        <v>17</v>
      </c>
      <c r="B11" s="208" t="s">
        <v>312</v>
      </c>
      <c r="C11" s="186"/>
      <c r="D11" s="286"/>
      <c r="E11" s="191"/>
      <c r="F11" s="520"/>
    </row>
    <row r="12" spans="1:6" ht="12.75" customHeight="1">
      <c r="A12" s="207" t="s">
        <v>18</v>
      </c>
      <c r="B12" s="42"/>
      <c r="C12" s="185"/>
      <c r="D12" s="286"/>
      <c r="E12" s="191"/>
      <c r="F12" s="520"/>
    </row>
    <row r="13" spans="1:6" ht="12.75" customHeight="1">
      <c r="A13" s="207" t="s">
        <v>19</v>
      </c>
      <c r="B13" s="42"/>
      <c r="C13" s="185"/>
      <c r="D13" s="287"/>
      <c r="E13" s="191"/>
      <c r="F13" s="520"/>
    </row>
    <row r="14" spans="1:6" ht="12.75" customHeight="1">
      <c r="A14" s="207" t="s">
        <v>20</v>
      </c>
      <c r="B14" s="284"/>
      <c r="C14" s="186"/>
      <c r="D14" s="286"/>
      <c r="E14" s="191"/>
      <c r="F14" s="520"/>
    </row>
    <row r="15" spans="1:6" ht="12.75">
      <c r="A15" s="207" t="s">
        <v>21</v>
      </c>
      <c r="B15" s="42"/>
      <c r="C15" s="186"/>
      <c r="D15" s="286"/>
      <c r="E15" s="191"/>
      <c r="F15" s="520"/>
    </row>
    <row r="16" spans="1:6" ht="12.75" customHeight="1" thickBot="1">
      <c r="A16" s="253" t="s">
        <v>22</v>
      </c>
      <c r="B16" s="285"/>
      <c r="C16" s="255"/>
      <c r="D16" s="254" t="s">
        <v>44</v>
      </c>
      <c r="E16" s="230">
        <v>35805887</v>
      </c>
      <c r="F16" s="520"/>
    </row>
    <row r="17" spans="1:6" ht="15.75" customHeight="1" thickBot="1">
      <c r="A17" s="210" t="s">
        <v>23</v>
      </c>
      <c r="B17" s="102" t="s">
        <v>322</v>
      </c>
      <c r="C17" s="188">
        <f>+C6+C8+C9+C11+C12+C13+C14+C15+C16</f>
        <v>150577395</v>
      </c>
      <c r="D17" s="102" t="s">
        <v>323</v>
      </c>
      <c r="E17" s="193">
        <f>+E6+E8+E10+E11+E12+E13+E14+E15+E16</f>
        <v>577520742</v>
      </c>
      <c r="F17" s="520"/>
    </row>
    <row r="18" spans="1:6" ht="12.75" customHeight="1">
      <c r="A18" s="205" t="s">
        <v>24</v>
      </c>
      <c r="B18" s="220" t="s">
        <v>177</v>
      </c>
      <c r="C18" s="227">
        <f>SUM(C19:C23)</f>
        <v>456939023</v>
      </c>
      <c r="D18" s="213" t="s">
        <v>148</v>
      </c>
      <c r="E18" s="63"/>
      <c r="F18" s="520"/>
    </row>
    <row r="19" spans="1:6" ht="12.75" customHeight="1">
      <c r="A19" s="207" t="s">
        <v>25</v>
      </c>
      <c r="B19" s="221" t="s">
        <v>166</v>
      </c>
      <c r="C19" s="64">
        <v>456939023</v>
      </c>
      <c r="D19" s="213" t="s">
        <v>151</v>
      </c>
      <c r="E19" s="65"/>
      <c r="F19" s="520"/>
    </row>
    <row r="20" spans="1:6" ht="12.75" customHeight="1">
      <c r="A20" s="205" t="s">
        <v>26</v>
      </c>
      <c r="B20" s="221" t="s">
        <v>167</v>
      </c>
      <c r="C20" s="64"/>
      <c r="D20" s="213" t="s">
        <v>122</v>
      </c>
      <c r="E20" s="65"/>
      <c r="F20" s="520"/>
    </row>
    <row r="21" spans="1:6" ht="12.75" customHeight="1">
      <c r="A21" s="207" t="s">
        <v>27</v>
      </c>
      <c r="B21" s="221" t="s">
        <v>168</v>
      </c>
      <c r="C21" s="64"/>
      <c r="D21" s="213" t="s">
        <v>123</v>
      </c>
      <c r="E21" s="65"/>
      <c r="F21" s="520"/>
    </row>
    <row r="22" spans="1:6" ht="12.75" customHeight="1">
      <c r="A22" s="205" t="s">
        <v>28</v>
      </c>
      <c r="B22" s="221" t="s">
        <v>169</v>
      </c>
      <c r="C22" s="64"/>
      <c r="D22" s="212" t="s">
        <v>165</v>
      </c>
      <c r="E22" s="65"/>
      <c r="F22" s="520"/>
    </row>
    <row r="23" spans="1:6" ht="12.75" customHeight="1">
      <c r="A23" s="207" t="s">
        <v>29</v>
      </c>
      <c r="B23" s="222" t="s">
        <v>170</v>
      </c>
      <c r="C23" s="64"/>
      <c r="D23" s="213" t="s">
        <v>152</v>
      </c>
      <c r="E23" s="65"/>
      <c r="F23" s="520"/>
    </row>
    <row r="24" spans="1:6" ht="12.75" customHeight="1">
      <c r="A24" s="205" t="s">
        <v>30</v>
      </c>
      <c r="B24" s="223" t="s">
        <v>171</v>
      </c>
      <c r="C24" s="215">
        <f>+C25+C26+C27+C28+C29</f>
        <v>0</v>
      </c>
      <c r="D24" s="224" t="s">
        <v>150</v>
      </c>
      <c r="E24" s="65"/>
      <c r="F24" s="520"/>
    </row>
    <row r="25" spans="1:6" ht="12.75" customHeight="1">
      <c r="A25" s="207" t="s">
        <v>31</v>
      </c>
      <c r="B25" s="222" t="s">
        <v>172</v>
      </c>
      <c r="C25" s="64"/>
      <c r="D25" s="224" t="s">
        <v>316</v>
      </c>
      <c r="E25" s="65"/>
      <c r="F25" s="520"/>
    </row>
    <row r="26" spans="1:6" ht="12.75" customHeight="1">
      <c r="A26" s="205" t="s">
        <v>32</v>
      </c>
      <c r="B26" s="222" t="s">
        <v>173</v>
      </c>
      <c r="C26" s="64"/>
      <c r="D26" s="219"/>
      <c r="E26" s="65"/>
      <c r="F26" s="520"/>
    </row>
    <row r="27" spans="1:6" ht="12.75" customHeight="1">
      <c r="A27" s="207" t="s">
        <v>33</v>
      </c>
      <c r="B27" s="221" t="s">
        <v>174</v>
      </c>
      <c r="C27" s="64"/>
      <c r="D27" s="99"/>
      <c r="E27" s="65"/>
      <c r="F27" s="520"/>
    </row>
    <row r="28" spans="1:6" ht="12.75" customHeight="1">
      <c r="A28" s="205" t="s">
        <v>34</v>
      </c>
      <c r="B28" s="225" t="s">
        <v>175</v>
      </c>
      <c r="C28" s="64"/>
      <c r="D28" s="42"/>
      <c r="E28" s="65"/>
      <c r="F28" s="520"/>
    </row>
    <row r="29" spans="1:6" ht="12.75" customHeight="1" thickBot="1">
      <c r="A29" s="207" t="s">
        <v>35</v>
      </c>
      <c r="B29" s="226" t="s">
        <v>176</v>
      </c>
      <c r="C29" s="64"/>
      <c r="D29" s="99"/>
      <c r="E29" s="65"/>
      <c r="F29" s="520"/>
    </row>
    <row r="30" spans="1:6" ht="21.75" customHeight="1" thickBot="1">
      <c r="A30" s="210" t="s">
        <v>36</v>
      </c>
      <c r="B30" s="102" t="s">
        <v>313</v>
      </c>
      <c r="C30" s="188">
        <f>+C18+C24</f>
        <v>456939023</v>
      </c>
      <c r="D30" s="102" t="s">
        <v>317</v>
      </c>
      <c r="E30" s="193">
        <f>SUM(E18:E29)</f>
        <v>0</v>
      </c>
      <c r="F30" s="520"/>
    </row>
    <row r="31" spans="1:6" ht="13.5" thickBot="1">
      <c r="A31" s="210" t="s">
        <v>37</v>
      </c>
      <c r="B31" s="216" t="s">
        <v>318</v>
      </c>
      <c r="C31" s="217">
        <f>+C17+C30</f>
        <v>607516418</v>
      </c>
      <c r="D31" s="216" t="s">
        <v>319</v>
      </c>
      <c r="E31" s="217">
        <f>+E17+E30</f>
        <v>577520742</v>
      </c>
      <c r="F31" s="520"/>
    </row>
    <row r="32" spans="1:6" ht="13.5" thickBot="1">
      <c r="A32" s="210" t="s">
        <v>38</v>
      </c>
      <c r="B32" s="216" t="s">
        <v>126</v>
      </c>
      <c r="C32" s="217">
        <f>IF(C17-E17&lt;0,E17-C17,"-")</f>
        <v>426943347</v>
      </c>
      <c r="D32" s="216" t="s">
        <v>127</v>
      </c>
      <c r="E32" s="217" t="str">
        <f>IF(C17-E17&gt;0,C17-E17,"-")</f>
        <v>-</v>
      </c>
      <c r="F32" s="520"/>
    </row>
    <row r="33" spans="1:6" ht="13.5" thickBot="1">
      <c r="A33" s="210" t="s">
        <v>39</v>
      </c>
      <c r="B33" s="216" t="s">
        <v>482</v>
      </c>
      <c r="C33" s="217" t="str">
        <f>IF(C31-E31&lt;0,E31-C31,"-")</f>
        <v>-</v>
      </c>
      <c r="D33" s="216" t="s">
        <v>483</v>
      </c>
      <c r="E33" s="217">
        <f>IF(C31-E31&gt;0,C31-E31,"-")</f>
        <v>29995676</v>
      </c>
      <c r="F33" s="52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2019-02-27T14:05:44Z</cp:lastPrinted>
  <dcterms:created xsi:type="dcterms:W3CDTF">1999-10-30T10:30:45Z</dcterms:created>
  <dcterms:modified xsi:type="dcterms:W3CDTF">2019-03-05T15:21:26Z</dcterms:modified>
  <cp:category/>
  <cp:version/>
  <cp:contentType/>
  <cp:contentStatus/>
</cp:coreProperties>
</file>