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8" activeTab="12"/>
  </bookViews>
  <sheets>
    <sheet name="Borító1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,berugázás" sheetId="9" r:id="rId9"/>
    <sheet name="9.mell.felújítás" sheetId="10" r:id="rId10"/>
    <sheet name="10.mell. -tartalék" sheetId="11" r:id="rId11"/>
    <sheet name="11.mell. - közgazd.mérleg" sheetId="12" r:id="rId12"/>
    <sheet name="12.mell. -ei.felh.ütemt." sheetId="13" r:id="rId13"/>
    <sheet name="Munka1" sheetId="14" r:id="rId14"/>
  </sheets>
  <definedNames/>
  <calcPr fullCalcOnLoad="1"/>
</workbook>
</file>

<file path=xl/sharedStrings.xml><?xml version="1.0" encoding="utf-8"?>
<sst xmlns="http://schemas.openxmlformats.org/spreadsheetml/2006/main" count="625" uniqueCount="392">
  <si>
    <t>Megnevezés</t>
  </si>
  <si>
    <t>Összesen:</t>
  </si>
  <si>
    <t>létszám</t>
  </si>
  <si>
    <t>állandó</t>
  </si>
  <si>
    <t>előirányzat</t>
  </si>
  <si>
    <t>tervezett 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</si>
  <si>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</si>
  <si>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</si>
  <si>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</si>
  <si>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</si>
  <si>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</si>
  <si>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</si>
  <si>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</si>
  <si>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</si>
  <si>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</si>
  <si>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</si>
  <si>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</si>
  <si>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</si>
  <si>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</si>
  <si>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</si>
  <si>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</si>
  <si>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</si>
  <si>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</si>
  <si>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</si>
  <si>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</si>
  <si>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</si>
  <si>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</si>
  <si>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</si>
  <si>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</si>
  <si>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</si>
  <si>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</si>
  <si>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</si>
  <si>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</si>
  <si>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</si>
  <si>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</si>
  <si>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</si>
  <si>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</si>
  <si>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</si>
  <si>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</si>
  <si>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</si>
  <si>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</si>
  <si>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</si>
  <si>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</si>
  <si>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</si>
  <si>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</si>
  <si>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</si>
  <si>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</si>
  <si>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</si>
  <si>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</si>
  <si>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</si>
  <si>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</si>
  <si>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</si>
  <si>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</si>
  <si>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</si>
  <si>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</si>
  <si>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</si>
  <si>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</si>
  <si>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</si>
  <si>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</si>
  <si>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</si>
  <si>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</si>
  <si>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</si>
  <si>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</si>
  <si>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</si>
  <si>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</si>
  <si>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</si>
  <si>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</si>
  <si>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</si>
  <si>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</si>
  <si>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</si>
  <si>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</si>
  <si>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</si>
  <si>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</si>
  <si>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</si>
  <si>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</si>
  <si>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</si>
  <si>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</si>
  <si>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</si>
  <si>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</si>
  <si>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</si>
  <si>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</si>
  <si>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</si>
  <si>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</si>
  <si>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</si>
  <si>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</si>
  <si>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</si>
  <si>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</si>
  <si>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</si>
  <si>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</si>
  <si>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</si>
  <si>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</si>
  <si>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</si>
  <si>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</si>
  <si>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</si>
  <si>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</si>
  <si>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</si>
  <si>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</si>
  <si>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</si>
  <si>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</si>
  <si>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</si>
  <si>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</si>
  <si>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</si>
  <si>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</si>
  <si>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</si>
  <si>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</si>
  <si>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</si>
  <si>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</si>
  <si>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</si>
  <si>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</si>
  <si>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</si>
  <si>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</si>
  <si>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</si>
  <si>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</si>
  <si>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</si>
  <si>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</si>
  <si>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</si>
  <si>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</si>
  <si>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</si>
  <si>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</si>
  <si>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</si>
  <si>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</si>
  <si>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</si>
  <si>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</si>
  <si>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</si>
  <si>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</si>
  <si>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</si>
  <si>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</si>
  <si>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</si>
  <si>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</si>
  <si>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</si>
  <si>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</si>
  <si>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</si>
  <si>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</si>
  <si>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</si>
  <si>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</si>
  <si>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</si>
  <si>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</si>
  <si>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</si>
  <si>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</si>
  <si>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</si>
  <si>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</si>
  <si>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</si>
  <si>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</si>
  <si>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</si>
  <si>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</si>
  <si>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Lakásfenntartással, lakhatással összefüggő ellátások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</si>
  <si>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</si>
  <si>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</si>
  <si>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</si>
  <si>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</si>
  <si>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</si>
  <si>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</si>
  <si>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Sor-</t>
  </si>
  <si>
    <t>Feladat</t>
  </si>
  <si>
    <t>Mindösszesen: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</si>
  <si>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</si>
  <si>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</si>
  <si>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</si>
  <si>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</si>
  <si>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</si>
  <si>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</si>
  <si>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</si>
  <si>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</si>
  <si>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</si>
  <si>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</si>
  <si>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</si>
  <si>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</si>
  <si>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</si>
  <si>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</si>
  <si>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</si>
  <si>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</si>
  <si>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</si>
  <si>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</si>
  <si>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</si>
  <si>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</si>
  <si>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</si>
  <si>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</si>
  <si>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</si>
  <si>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</si>
  <si>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</si>
  <si>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</si>
  <si>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</si>
  <si>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</si>
  <si>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</si>
  <si>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</si>
  <si>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</si>
  <si>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</si>
  <si>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</si>
  <si>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</si>
  <si>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</si>
  <si>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</si>
  <si>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</si>
  <si>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</si>
  <si>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</si>
  <si>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</si>
  <si>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</si>
  <si>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</si>
  <si>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</si>
  <si>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</si>
  <si>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</si>
  <si>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</si>
  <si>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</si>
  <si>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</si>
  <si>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</si>
  <si>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</si>
  <si>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</si>
  <si>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</si>
  <si>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</si>
  <si>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</si>
  <si>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</si>
  <si>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</si>
  <si>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</si>
  <si>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</si>
  <si>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</si>
  <si>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</si>
  <si>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</si>
  <si>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</si>
  <si>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</si>
  <si>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</si>
  <si>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</si>
  <si>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</si>
  <si>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</si>
  <si>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</si>
  <si>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</si>
  <si>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</si>
  <si>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</si>
  <si>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</si>
  <si>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</si>
  <si>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</si>
  <si>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</si>
  <si>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</si>
  <si>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</si>
  <si>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</si>
  <si>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</si>
  <si>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</si>
  <si>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</si>
  <si>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</si>
  <si>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</si>
  <si>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</si>
  <si>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</si>
  <si>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</si>
  <si>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</si>
  <si>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</si>
  <si>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</si>
  <si>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</si>
  <si>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</si>
  <si>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</si>
  <si>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</si>
  <si>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</si>
  <si>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</si>
  <si>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</si>
  <si>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</si>
  <si>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</si>
  <si>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</si>
  <si>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</si>
  <si>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</si>
  <si>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</si>
  <si>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</si>
  <si>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</si>
  <si>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</si>
  <si>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</si>
  <si>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</si>
  <si>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</si>
  <si>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</si>
  <si>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Rendszeres gyermekvédelmi kedvezményben részesülők részére Erzsébet utalvány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</si>
  <si>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</si>
  <si>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</si>
  <si>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</si>
  <si>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</si>
  <si>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</si>
  <si>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</si>
  <si>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</si>
  <si>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</si>
  <si>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</si>
  <si>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</si>
  <si>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</si>
  <si>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</si>
  <si>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</si>
  <si>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</si>
  <si>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</si>
  <si>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Magyar Önkormányzatok Szövetsége tagdíj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</si>
  <si>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</si>
  <si>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</si>
  <si>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</si>
  <si>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</si>
  <si>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</si>
  <si>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</si>
  <si>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</si>
  <si>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Eseti ellátások</t>
  </si>
  <si>
    <t>Eseti ellátások összesen:</t>
  </si>
  <si>
    <t>Működési célú ellátások összesen:</t>
  </si>
  <si>
    <t>Ellátások összesen: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</si>
  <si>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</si>
  <si>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</si>
  <si>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</si>
  <si>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>Bögöt község Önkormányzata</t>
  </si>
  <si>
    <t xml:space="preserve">2016. évi 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</si>
  <si>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</si>
  <si>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</si>
  <si>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</si>
  <si>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</si>
  <si>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</si>
  <si>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</si>
  <si>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</si>
  <si>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</si>
  <si>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</si>
  <si>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</si>
  <si>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</si>
  <si>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</si>
  <si>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</si>
  <si>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</si>
  <si>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Gyermekek támogatása</t>
  </si>
  <si>
    <t>2016.év</t>
  </si>
  <si>
    <t>2016. ÉVI EGYÉB MŰKÖDÉSI CÉLÚ TÁMOGATÁSAI</t>
  </si>
  <si>
    <t>2016. évre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</si>
  <si>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</si>
  <si>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</si>
  <si>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</si>
  <si>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</si>
  <si>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</si>
  <si>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</si>
  <si>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</si>
  <si>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</si>
  <si>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 xml:space="preserve"> ebből: egyég tárgyi eszköz értékesítése</t>
  </si>
  <si>
    <t xml:space="preserve">         régi busz eladásából származó bevétel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</si>
  <si>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</si>
  <si>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</si>
  <si>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</si>
  <si>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</si>
  <si>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</si>
  <si>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</si>
  <si>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</si>
  <si>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</si>
  <si>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Fűnyíró kistraktor beszerzése</t>
  </si>
  <si>
    <t>066020 Zöldterület kezelés</t>
  </si>
  <si>
    <t>FELÚJÍTÁSI KIADÁSOK</t>
  </si>
  <si>
    <t>FELÚJÍTÁSOK ÖSSZESEN:</t>
  </si>
  <si>
    <t>045160 Közutak, hidak, alagutak üzemeltetése fenntartása</t>
  </si>
  <si>
    <t>Egyéb építméní felújítása</t>
  </si>
  <si>
    <t>2015.évi Önkományzatok feladatfejlesztési támogatásából áthúzódó összeg</t>
  </si>
  <si>
    <t>- utak felújítása</t>
  </si>
  <si>
    <t>Felújítási célú előzetesen felszámítottle nem vonható általános forgalmi adó</t>
  </si>
  <si>
    <t>1.sz.módosítása</t>
  </si>
  <si>
    <t>( Ft-ban)</t>
  </si>
  <si>
    <t xml:space="preserve"> Ft</t>
  </si>
  <si>
    <t>1.1.</t>
  </si>
  <si>
    <t>1.1.2</t>
  </si>
  <si>
    <t>4.1</t>
  </si>
  <si>
    <t>"12. melléklet a 15./2016. (II. 15.) önkormányzati rendelethez"</t>
  </si>
  <si>
    <t>"11.melléklet a 2./2016. (II. 15.) önkormányzati rendelethez"</t>
  </si>
  <si>
    <t>"10. melléklet a 2./2016. (II.15.) önkormányzati rendelethez"</t>
  </si>
  <si>
    <t>"9 sz. melléklet a 2./2016.(II.15.) sz. önkormányzati rendelethez"</t>
  </si>
  <si>
    <t>"8 sz. melléklet a 2./2016.(II.15.) sz. önkormányzati rendelethez"</t>
  </si>
  <si>
    <t>"7. melléklet  a  2./2016. (II. 15.) önkormányzati rendelethez"</t>
  </si>
  <si>
    <t>"6. melléklet  a 2./2016. (II. 15.) önkormányzati rendelethez"</t>
  </si>
  <si>
    <t>"5. melléklet  a  2./2016. (II.15.) önkormányzati rendelethez"</t>
  </si>
  <si>
    <t>"4. melléklet  a 2./2016. (II.15.) önkormányzati rendelethez"</t>
  </si>
  <si>
    <t>"3. melléklet  a 2./2016. (II.15.) önkormányzati rendelethez"</t>
  </si>
  <si>
    <t>"2. melléklet  a 2./2016. (II. 15.) önkormányzati rendelethez"</t>
  </si>
  <si>
    <t>"1. melléklet  a 2./2016. (II. 15.) önkormányzati rendelethez"</t>
  </si>
  <si>
    <t>041233</t>
  </si>
  <si>
    <t>Hosszabb időtartamú közfoglalkoztatás</t>
  </si>
  <si>
    <t xml:space="preserve"> Tartalék</t>
  </si>
  <si>
    <t>Költségvetési maradvbányból képzett tartalék</t>
  </si>
  <si>
    <t>Hosszabb időtartamú közfogllkoztatás</t>
  </si>
  <si>
    <t>018030</t>
  </si>
  <si>
    <t>Támogatási célú finanszírozási műveletek</t>
  </si>
  <si>
    <t>2016. évi bérkompenzáció</t>
  </si>
  <si>
    <t xml:space="preserve">6. </t>
  </si>
  <si>
    <t>Működési költségvetési kiegészítő támogatás</t>
  </si>
  <si>
    <t>Közfoglalkoztatottak támogatása</t>
  </si>
  <si>
    <t>- A helyi önkorm.előző évi elszamolásaból származó kiadásai</t>
  </si>
  <si>
    <t>(Ft.ban)</t>
  </si>
  <si>
    <t>(Ft-ban)</t>
  </si>
  <si>
    <t>tervezett  előirányzat   ( Ft)</t>
  </si>
  <si>
    <t xml:space="preserve"> tartalék</t>
  </si>
  <si>
    <t xml:space="preserve"> - államháztártáson belülre </t>
  </si>
  <si>
    <t>költségvetési rendelete</t>
  </si>
  <si>
    <t>ELVONÁSOK ÉS BEFIZETÉSEK</t>
  </si>
  <si>
    <t>2015. évi lakásfenntartási támogatás visszfizetése</t>
  </si>
  <si>
    <t>1. melléklet  a 9/2016. (V.30.) önkormányzati rendelethez</t>
  </si>
  <si>
    <t>2. melléklet  a 9/2016. (V.30.) önkormányzati rendelethez</t>
  </si>
  <si>
    <t>3. melléklet  a 9/2016. (V.30.) önkormányzati rendelethez</t>
  </si>
  <si>
    <t>4. melléklet  a 9/2016. (V.30.) önkormányzati rendelethez</t>
  </si>
  <si>
    <t>5. melléklet  a  9/2016. (V.30.) önkormányzati rendelethez</t>
  </si>
  <si>
    <t>6. melléklet  a 9/2016. (V.30.) önkormányzati rendelethez</t>
  </si>
  <si>
    <t>7. melléklet  a  9/2016. (V.30.) önkormányzati rendelethez</t>
  </si>
  <si>
    <t>8 sz. melléklet a 9/2016.(V.30.) sz. önkormányzati rendelethez</t>
  </si>
  <si>
    <t>9 sz. melléklet a 9/2016.(V.30.) sz. önkormányzati rendelethez</t>
  </si>
  <si>
    <t>10. melléklet a 9/2016. (V.30.) önkormányzati rendelethez</t>
  </si>
  <si>
    <t>11.melléklet a 9/2016. (V.30.) önkormányzati rendelethez</t>
  </si>
  <si>
    <t>12. melléklet a 9/2016. (V.30.)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</si>
</sst>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</numFmts>
  <fonts count="6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59" applyFont="1">
      <alignment/>
      <protection/>
    </xf>
    <xf numFmtId="3" fontId="8" fillId="0" borderId="0" xfId="0" applyNumberFormat="1" applyFont="1" applyAlignment="1">
      <alignment/>
    </xf>
    <xf numFmtId="0" fontId="10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8" fillId="0" borderId="11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  <xf numFmtId="0" fontId="9" fillId="0" borderId="13" xfId="59" applyFont="1" applyBorder="1">
      <alignment/>
      <protection/>
    </xf>
    <xf numFmtId="0" fontId="8" fillId="0" borderId="14" xfId="59" applyFont="1" applyBorder="1" applyAlignment="1">
      <alignment horizontal="center"/>
      <protection/>
    </xf>
    <xf numFmtId="0" fontId="8" fillId="0" borderId="15" xfId="59" applyFont="1" applyBorder="1" applyAlignment="1">
      <alignment horizontal="center"/>
      <protection/>
    </xf>
    <xf numFmtId="0" fontId="8" fillId="0" borderId="0" xfId="59" applyFont="1">
      <alignment/>
      <protection/>
    </xf>
    <xf numFmtId="0" fontId="11" fillId="0" borderId="0" xfId="59" applyFont="1">
      <alignment/>
      <protection/>
    </xf>
    <xf numFmtId="0" fontId="12" fillId="0" borderId="0" xfId="59" applyFont="1">
      <alignment/>
      <protection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57" applyFont="1">
      <alignment/>
      <protection/>
    </xf>
    <xf numFmtId="168" fontId="12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6" xfId="57" applyFont="1" applyBorder="1" applyAlignment="1">
      <alignment horizontal="left"/>
      <protection/>
    </xf>
    <xf numFmtId="0" fontId="10" fillId="0" borderId="16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0" fontId="10" fillId="0" borderId="15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68" fontId="13" fillId="0" borderId="0" xfId="40" applyNumberFormat="1" applyFont="1" applyAlignment="1">
      <alignment wrapText="1"/>
    </xf>
    <xf numFmtId="168" fontId="13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3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7" xfId="59" applyFont="1" applyBorder="1" applyAlignment="1" quotePrefix="1">
      <alignment horizontal="center" vertical="center" wrapText="1"/>
      <protection/>
    </xf>
    <xf numFmtId="0" fontId="9" fillId="0" borderId="18" xfId="59" applyFont="1" applyBorder="1" applyAlignment="1">
      <alignment horizontal="left" wrapText="1"/>
      <protection/>
    </xf>
    <xf numFmtId="0" fontId="9" fillId="0" borderId="19" xfId="60" applyFont="1" applyBorder="1">
      <alignment/>
      <protection/>
    </xf>
    <xf numFmtId="0" fontId="9" fillId="0" borderId="20" xfId="60" applyFont="1" applyBorder="1">
      <alignment/>
      <protection/>
    </xf>
    <xf numFmtId="0" fontId="9" fillId="0" borderId="21" xfId="59" applyFont="1" applyBorder="1" applyAlignment="1" quotePrefix="1">
      <alignment horizontal="center" vertical="center" wrapText="1"/>
      <protection/>
    </xf>
    <xf numFmtId="0" fontId="9" fillId="0" borderId="22" xfId="60" applyFont="1" applyBorder="1">
      <alignment/>
      <protection/>
    </xf>
    <xf numFmtId="0" fontId="9" fillId="0" borderId="23" xfId="60" applyFont="1" applyBorder="1">
      <alignment/>
      <protection/>
    </xf>
    <xf numFmtId="0" fontId="9" fillId="0" borderId="24" xfId="60" applyFont="1" applyBorder="1">
      <alignment/>
      <protection/>
    </xf>
    <xf numFmtId="0" fontId="9" fillId="0" borderId="18" xfId="60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59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9" fillId="0" borderId="24" xfId="59" applyFont="1" applyBorder="1" applyAlignment="1">
      <alignment horizontal="right"/>
      <protection/>
    </xf>
    <xf numFmtId="0" fontId="9" fillId="0" borderId="19" xfId="59" applyFont="1" applyBorder="1" applyAlignment="1">
      <alignment horizontal="right"/>
      <protection/>
    </xf>
    <xf numFmtId="0" fontId="9" fillId="0" borderId="19" xfId="59" applyFont="1" applyBorder="1">
      <alignment/>
      <protection/>
    </xf>
    <xf numFmtId="0" fontId="10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0" xfId="0" applyFont="1" applyAlignment="1">
      <alignment/>
    </xf>
    <xf numFmtId="0" fontId="6" fillId="0" borderId="1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0" fontId="4" fillId="0" borderId="15" xfId="57" applyFont="1" applyBorder="1" applyAlignment="1">
      <alignment horizontal="center"/>
      <protection/>
    </xf>
    <xf numFmtId="0" fontId="6" fillId="0" borderId="16" xfId="57" applyFont="1" applyBorder="1">
      <alignment/>
      <protection/>
    </xf>
    <xf numFmtId="168" fontId="6" fillId="0" borderId="15" xfId="40" applyNumberFormat="1" applyFont="1" applyBorder="1" applyAlignment="1">
      <alignment/>
    </xf>
    <xf numFmtId="0" fontId="6" fillId="0" borderId="0" xfId="57" applyFont="1">
      <alignment/>
      <protection/>
    </xf>
    <xf numFmtId="0" fontId="10" fillId="0" borderId="25" xfId="57" applyFont="1" applyBorder="1" applyAlignment="1">
      <alignment horizontal="right"/>
      <protection/>
    </xf>
    <xf numFmtId="0" fontId="10" fillId="0" borderId="26" xfId="57" applyFont="1" applyBorder="1" applyAlignment="1">
      <alignment wrapText="1"/>
      <protection/>
    </xf>
    <xf numFmtId="168" fontId="10" fillId="0" borderId="25" xfId="40" applyNumberFormat="1" applyFont="1" applyBorder="1" applyAlignment="1">
      <alignment/>
    </xf>
    <xf numFmtId="168" fontId="13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9" xfId="57" applyFont="1" applyBorder="1" applyAlignment="1">
      <alignment horizontal="right"/>
      <protection/>
    </xf>
    <xf numFmtId="0" fontId="10" fillId="0" borderId="19" xfId="57" applyFont="1" applyBorder="1" applyAlignment="1">
      <alignment/>
      <protection/>
    </xf>
    <xf numFmtId="168" fontId="10" fillId="0" borderId="19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5" xfId="57" applyFont="1" applyBorder="1">
      <alignment/>
      <protection/>
    </xf>
    <xf numFmtId="168" fontId="6" fillId="0" borderId="25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9" xfId="0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25" xfId="58" applyFont="1" applyBorder="1" applyAlignment="1">
      <alignment horizontal="right"/>
      <protection/>
    </xf>
    <xf numFmtId="0" fontId="6" fillId="0" borderId="25" xfId="58" applyFont="1" applyBorder="1">
      <alignment/>
      <protection/>
    </xf>
    <xf numFmtId="168" fontId="6" fillId="0" borderId="25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9" fillId="0" borderId="0" xfId="59" applyFont="1" applyAlignment="1">
      <alignment horizontal="left" wrapText="1"/>
      <protection/>
    </xf>
    <xf numFmtId="0" fontId="6" fillId="0" borderId="14" xfId="57" applyFont="1" applyBorder="1" applyAlignment="1">
      <alignment horizontal="center"/>
      <protection/>
    </xf>
    <xf numFmtId="0" fontId="9" fillId="0" borderId="27" xfId="60" applyFont="1" applyBorder="1">
      <alignment/>
      <protection/>
    </xf>
    <xf numFmtId="0" fontId="16" fillId="0" borderId="25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164" fontId="9" fillId="0" borderId="23" xfId="60" applyNumberFormat="1" applyFont="1" applyBorder="1">
      <alignment/>
      <protection/>
    </xf>
    <xf numFmtId="164" fontId="9" fillId="0" borderId="19" xfId="60" applyNumberFormat="1" applyFont="1" applyBorder="1">
      <alignment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8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7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8" fillId="0" borderId="31" xfId="60" applyFont="1" applyBorder="1">
      <alignment/>
      <protection/>
    </xf>
    <xf numFmtId="0" fontId="8" fillId="0" borderId="25" xfId="60" applyFont="1" applyBorder="1">
      <alignment/>
      <protection/>
    </xf>
    <xf numFmtId="168" fontId="4" fillId="0" borderId="25" xfId="40" applyNumberFormat="1" applyFont="1" applyBorder="1" applyAlignment="1">
      <alignment/>
    </xf>
    <xf numFmtId="0" fontId="9" fillId="0" borderId="32" xfId="59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9" fillId="0" borderId="20" xfId="59" applyFont="1" applyBorder="1" applyAlignment="1">
      <alignment horizontal="right"/>
      <protection/>
    </xf>
    <xf numFmtId="0" fontId="15" fillId="0" borderId="19" xfId="59" applyFont="1" applyBorder="1">
      <alignment/>
      <protection/>
    </xf>
    <xf numFmtId="0" fontId="15" fillId="0" borderId="23" xfId="59" applyFont="1" applyBorder="1">
      <alignment/>
      <protection/>
    </xf>
    <xf numFmtId="0" fontId="9" fillId="0" borderId="23" xfId="59" applyFont="1" applyBorder="1">
      <alignment/>
      <protection/>
    </xf>
    <xf numFmtId="0" fontId="9" fillId="0" borderId="30" xfId="59" applyFont="1" applyBorder="1">
      <alignment/>
      <protection/>
    </xf>
    <xf numFmtId="0" fontId="8" fillId="0" borderId="31" xfId="59" applyFont="1" applyBorder="1">
      <alignment/>
      <protection/>
    </xf>
    <xf numFmtId="0" fontId="8" fillId="0" borderId="25" xfId="59" applyFont="1" applyBorder="1">
      <alignment/>
      <protection/>
    </xf>
    <xf numFmtId="0" fontId="8" fillId="0" borderId="31" xfId="59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4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168" fontId="10" fillId="0" borderId="36" xfId="40" applyNumberFormat="1" applyFont="1" applyBorder="1" applyAlignment="1">
      <alignment horizontal="center"/>
    </xf>
    <xf numFmtId="168" fontId="10" fillId="0" borderId="37" xfId="40" applyNumberFormat="1" applyFont="1" applyBorder="1" applyAlignment="1">
      <alignment horizontal="center"/>
    </xf>
    <xf numFmtId="168" fontId="10" fillId="0" borderId="38" xfId="4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168" fontId="10" fillId="0" borderId="15" xfId="40" applyNumberFormat="1" applyFont="1" applyBorder="1" applyAlignment="1">
      <alignment/>
    </xf>
    <xf numFmtId="168" fontId="10" fillId="0" borderId="39" xfId="40" applyNumberFormat="1" applyFont="1" applyBorder="1" applyAlignment="1">
      <alignment/>
    </xf>
    <xf numFmtId="168" fontId="10" fillId="0" borderId="40" xfId="40" applyNumberFormat="1" applyFont="1" applyBorder="1" applyAlignment="1">
      <alignment/>
    </xf>
    <xf numFmtId="168" fontId="10" fillId="0" borderId="41" xfId="4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168" fontId="10" fillId="0" borderId="19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0" fontId="10" fillId="0" borderId="19" xfId="0" applyFont="1" applyBorder="1" applyAlignment="1">
      <alignment/>
    </xf>
    <xf numFmtId="168" fontId="10" fillId="0" borderId="19" xfId="40" applyNumberFormat="1" applyFont="1" applyBorder="1" applyAlignment="1">
      <alignment/>
    </xf>
    <xf numFmtId="168" fontId="21" fillId="0" borderId="19" xfId="40" applyNumberFormat="1" applyFont="1" applyFill="1" applyBorder="1" applyAlignment="1">
      <alignment/>
    </xf>
    <xf numFmtId="168" fontId="21" fillId="0" borderId="23" xfId="40" applyNumberFormat="1" applyFont="1" applyFill="1" applyBorder="1" applyAlignment="1">
      <alignment/>
    </xf>
    <xf numFmtId="168" fontId="10" fillId="0" borderId="19" xfId="40" applyNumberFormat="1" applyFont="1" applyFill="1" applyBorder="1" applyAlignment="1">
      <alignment/>
    </xf>
    <xf numFmtId="168" fontId="10" fillId="0" borderId="23" xfId="40" applyNumberFormat="1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6" fillId="0" borderId="27" xfId="0" applyFont="1" applyBorder="1" applyAlignment="1">
      <alignment/>
    </xf>
    <xf numFmtId="168" fontId="10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5" xfId="0" applyFont="1" applyBorder="1" applyAlignment="1">
      <alignment/>
    </xf>
    <xf numFmtId="0" fontId="6" fillId="0" borderId="31" xfId="0" applyFont="1" applyBorder="1" applyAlignment="1">
      <alignment/>
    </xf>
    <xf numFmtId="168" fontId="10" fillId="0" borderId="47" xfId="40" applyNumberFormat="1" applyFont="1" applyBorder="1" applyAlignment="1">
      <alignment/>
    </xf>
    <xf numFmtId="168" fontId="10" fillId="0" borderId="48" xfId="40" applyNumberFormat="1" applyFont="1" applyBorder="1" applyAlignment="1">
      <alignment/>
    </xf>
    <xf numFmtId="0" fontId="10" fillId="0" borderId="19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9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center" wrapText="1"/>
    </xf>
    <xf numFmtId="0" fontId="0" fillId="0" borderId="50" xfId="0" applyBorder="1" applyAlignment="1">
      <alignment wrapText="1"/>
    </xf>
    <xf numFmtId="0" fontId="24" fillId="0" borderId="51" xfId="0" applyFont="1" applyBorder="1" applyAlignment="1">
      <alignment horizont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0" fillId="0" borderId="52" xfId="0" applyBorder="1" applyAlignment="1">
      <alignment/>
    </xf>
    <xf numFmtId="0" fontId="0" fillId="0" borderId="0" xfId="0" applyAlignment="1" quotePrefix="1">
      <alignment/>
    </xf>
    <xf numFmtId="0" fontId="8" fillId="0" borderId="25" xfId="59" applyFont="1" applyBorder="1" applyAlignment="1">
      <alignment horizontal="right"/>
      <protection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10" fillId="0" borderId="26" xfId="57" applyFont="1" applyBorder="1">
      <alignment/>
      <protection/>
    </xf>
    <xf numFmtId="0" fontId="10" fillId="0" borderId="25" xfId="57" applyFont="1" applyBorder="1" applyAlignment="1">
      <alignment horizontal="right"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quotePrefix="1">
      <alignment/>
      <protection/>
    </xf>
    <xf numFmtId="168" fontId="10" fillId="0" borderId="0" xfId="57" applyNumberFormat="1" applyFont="1" applyAlignment="1">
      <alignment horizontal="center"/>
      <protection/>
    </xf>
    <xf numFmtId="168" fontId="16" fillId="0" borderId="0" xfId="40" applyNumberFormat="1" applyFont="1" applyAlignment="1">
      <alignment horizontal="right"/>
    </xf>
    <xf numFmtId="168" fontId="19" fillId="0" borderId="0" xfId="40" applyNumberFormat="1" applyFont="1" applyAlignment="1">
      <alignment horizontal="right"/>
    </xf>
    <xf numFmtId="0" fontId="10" fillId="0" borderId="19" xfId="0" applyFont="1" applyBorder="1" applyAlignment="1" quotePrefix="1">
      <alignment/>
    </xf>
    <xf numFmtId="0" fontId="8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9" fillId="0" borderId="0" xfId="59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57" applyFont="1" applyAlignment="1">
      <alignment horizontal="center"/>
      <protection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0" xfId="57" applyFont="1" applyBorder="1" applyAlignment="1">
      <alignment horizontal="center" vertical="center"/>
      <protection/>
    </xf>
    <xf numFmtId="0" fontId="10" fillId="0" borderId="53" xfId="57" applyFont="1" applyBorder="1" applyAlignment="1">
      <alignment horizontal="center" vertical="center"/>
      <protection/>
    </xf>
    <xf numFmtId="0" fontId="10" fillId="0" borderId="28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6" xfId="57" applyFont="1" applyBorder="1" applyAlignment="1">
      <alignment horizontal="center" vertical="center"/>
      <protection/>
    </xf>
    <xf numFmtId="0" fontId="10" fillId="0" borderId="55" xfId="57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10" fillId="0" borderId="10" xfId="57" applyFont="1" applyBorder="1" applyAlignment="1">
      <alignment horizontal="center"/>
      <protection/>
    </xf>
    <xf numFmtId="0" fontId="10" fillId="0" borderId="53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54" xfId="57" applyFont="1" applyBorder="1" applyAlignment="1">
      <alignment horizontal="center"/>
      <protection/>
    </xf>
    <xf numFmtId="0" fontId="10" fillId="0" borderId="14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55" xfId="57" applyFont="1" applyBorder="1" applyAlignment="1">
      <alignment horizontal="center"/>
      <protection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left"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57" applyFont="1" applyAlignment="1">
      <alignment horizontal="center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15" xfId="57" applyFont="1" applyBorder="1" applyAlignment="1">
      <alignment horizontal="center" vertical="center" wrapText="1"/>
      <protection/>
    </xf>
    <xf numFmtId="168" fontId="16" fillId="0" borderId="26" xfId="40" applyNumberFormat="1" applyFont="1" applyBorder="1" applyAlignment="1">
      <alignment horizontal="center"/>
    </xf>
    <xf numFmtId="168" fontId="16" fillId="0" borderId="56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3" xfId="40" applyNumberFormat="1" applyFont="1" applyBorder="1" applyAlignment="1">
      <alignment horizontal="center"/>
    </xf>
    <xf numFmtId="168" fontId="16" fillId="0" borderId="28" xfId="40" applyNumberFormat="1" applyFont="1" applyBorder="1" applyAlignment="1">
      <alignment horizontal="center"/>
    </xf>
    <xf numFmtId="168" fontId="16" fillId="0" borderId="12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4" xfId="40" applyNumberFormat="1" applyFont="1" applyBorder="1" applyAlignment="1">
      <alignment horizontal="center"/>
    </xf>
    <xf numFmtId="168" fontId="16" fillId="0" borderId="14" xfId="40" applyNumberFormat="1" applyFont="1" applyBorder="1" applyAlignment="1">
      <alignment horizontal="center"/>
    </xf>
    <xf numFmtId="168" fontId="16" fillId="0" borderId="16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0" fontId="8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7" fillId="0" borderId="31" xfId="57" applyFont="1" applyBorder="1" applyAlignment="1">
      <alignment horizontal="center"/>
      <protection/>
    </xf>
    <xf numFmtId="0" fontId="7" fillId="0" borderId="56" xfId="57" applyFont="1" applyBorder="1" applyAlignment="1">
      <alignment horizont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60" applyFont="1" applyAlignment="1">
      <alignment horizontal="left"/>
      <protection/>
    </xf>
    <xf numFmtId="0" fontId="9" fillId="0" borderId="31" xfId="57" applyFont="1" applyBorder="1" applyAlignment="1">
      <alignment horizontal="center"/>
      <protection/>
    </xf>
    <xf numFmtId="0" fontId="9" fillId="0" borderId="26" xfId="57" applyFont="1" applyBorder="1" applyAlignment="1">
      <alignment horizontal="center"/>
      <protection/>
    </xf>
    <xf numFmtId="0" fontId="9" fillId="0" borderId="56" xfId="57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15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9" fillId="0" borderId="31" xfId="57" applyFont="1" applyBorder="1" applyAlignment="1">
      <alignment horizontal="center" wrapText="1"/>
      <protection/>
    </xf>
    <xf numFmtId="0" fontId="9" fillId="0" borderId="26" xfId="57" applyFont="1" applyBorder="1" applyAlignment="1">
      <alignment horizontal="center" wrapText="1"/>
      <protection/>
    </xf>
    <xf numFmtId="0" fontId="9" fillId="0" borderId="56" xfId="57" applyFont="1" applyBorder="1" applyAlignment="1">
      <alignment horizontal="center" wrapText="1"/>
      <protection/>
    </xf>
    <xf numFmtId="44" fontId="9" fillId="0" borderId="31" xfId="62" applyFont="1" applyBorder="1" applyAlignment="1">
      <alignment horizontal="center"/>
    </xf>
    <xf numFmtId="44" fontId="9" fillId="0" borderId="26" xfId="62" applyFont="1" applyBorder="1" applyAlignment="1">
      <alignment horizontal="center"/>
    </xf>
    <xf numFmtId="44" fontId="9" fillId="0" borderId="56" xfId="62" applyFont="1" applyBorder="1" applyAlignment="1">
      <alignment horizontal="center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/>
      <protection/>
    </xf>
    <xf numFmtId="0" fontId="7" fillId="0" borderId="54" xfId="57" applyFont="1" applyBorder="1" applyAlignment="1">
      <alignment horizontal="center"/>
      <protection/>
    </xf>
    <xf numFmtId="0" fontId="9" fillId="0" borderId="16" xfId="60" applyFont="1" applyBorder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59" applyFont="1" applyBorder="1" applyAlignment="1">
      <alignment horizontal="left" wrapText="1"/>
      <protection/>
    </xf>
    <xf numFmtId="0" fontId="10" fillId="0" borderId="0" xfId="59" applyFont="1" applyBorder="1" applyAlignment="1">
      <alignment horizontal="left" wrapText="1"/>
      <protection/>
    </xf>
    <xf numFmtId="0" fontId="8" fillId="0" borderId="5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0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8" fillId="0" borderId="0" xfId="59" applyFont="1" applyAlignment="1">
      <alignment horizontal="center"/>
      <protection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3" fillId="0" borderId="0" xfId="57" applyFont="1" applyAlignment="1">
      <alignment/>
      <protection/>
    </xf>
    <xf numFmtId="0" fontId="10" fillId="0" borderId="11" xfId="58" applyFont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0" fontId="10" fillId="0" borderId="15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3" xfId="57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22">
      <selection activeCell="Q47" sqref="Q47:S48"/>
    </sheetView>
  </sheetViews>
  <sheetFormatPr defaultColWidth="9.00390625" defaultRowHeight="12.75"/>
  <cols>
    <col min="14" max="14" width="10.625" style="0" customWidth="1"/>
  </cols>
  <sheetData>
    <row r="42" spans="14:22" ht="22.5">
      <c r="N42" s="292" t="s">
        <v>295</v>
      </c>
      <c r="O42" s="292"/>
      <c r="P42" s="292"/>
      <c r="Q42" s="292"/>
      <c r="R42" s="292"/>
      <c r="S42" s="292"/>
      <c r="T42" s="292"/>
      <c r="U42" s="292"/>
      <c r="V42" s="292"/>
    </row>
    <row r="43" spans="14:21" ht="22.5">
      <c r="N43" s="292"/>
      <c r="O43" s="292"/>
      <c r="P43" s="292"/>
      <c r="Q43" s="292"/>
      <c r="R43" s="292"/>
      <c r="S43" s="292"/>
      <c r="T43" s="292"/>
      <c r="U43" s="292"/>
    </row>
    <row r="44" spans="14:22" ht="22.5">
      <c r="N44" s="292" t="s">
        <v>296</v>
      </c>
      <c r="O44" s="292"/>
      <c r="P44" s="292"/>
      <c r="Q44" s="292"/>
      <c r="R44" s="292"/>
      <c r="S44" s="292"/>
      <c r="T44" s="292"/>
      <c r="U44" s="292"/>
      <c r="V44" s="292"/>
    </row>
    <row r="45" spans="14:22" ht="22.5">
      <c r="N45" s="292" t="s">
        <v>377</v>
      </c>
      <c r="O45" s="292"/>
      <c r="P45" s="292"/>
      <c r="Q45" s="292"/>
      <c r="R45" s="292"/>
      <c r="S45" s="292"/>
      <c r="T45" s="292"/>
      <c r="U45" s="292"/>
      <c r="V45" s="292"/>
    </row>
    <row r="46" spans="17:19" ht="18.75" customHeight="1">
      <c r="Q46" s="293" t="s">
        <v>342</v>
      </c>
      <c r="R46" s="294"/>
      <c r="S46" s="294"/>
    </row>
    <row r="47" spans="17:19" ht="12.75">
      <c r="Q47" s="293"/>
      <c r="R47" s="294"/>
      <c r="S47" s="294"/>
    </row>
    <row r="48" spans="17:19" ht="12.75">
      <c r="Q48" s="294"/>
      <c r="R48" s="294"/>
      <c r="S48" s="294"/>
    </row>
    <row r="53" spans="14:16" s="190" customFormat="1" ht="15.75">
      <c r="N53" s="262"/>
      <c r="O53" s="19"/>
      <c r="P53" s="22"/>
    </row>
  </sheetData>
  <sheetProtection/>
  <mergeCells count="6">
    <mergeCell ref="N45:V45"/>
    <mergeCell ref="N43:U43"/>
    <mergeCell ref="N42:V42"/>
    <mergeCell ref="N44:V44"/>
    <mergeCell ref="Q47:S48"/>
    <mergeCell ref="Q46:S46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64.875" style="0" customWidth="1"/>
    <col min="2" max="2" width="10.00390625" style="0" customWidth="1"/>
    <col min="3" max="10" width="9.125" style="0" hidden="1" customWidth="1"/>
  </cols>
  <sheetData>
    <row r="2" spans="1:2" ht="12.75">
      <c r="A2" s="303" t="s">
        <v>388</v>
      </c>
      <c r="B2" s="303"/>
    </row>
    <row r="3" spans="1:2" ht="12.75">
      <c r="A3" s="304" t="s">
        <v>351</v>
      </c>
      <c r="B3" s="304"/>
    </row>
    <row r="6" spans="1:10" ht="12.75">
      <c r="A6" s="296"/>
      <c r="B6" s="296"/>
      <c r="C6" s="268"/>
      <c r="D6" s="268"/>
      <c r="E6" s="268"/>
      <c r="F6" s="268"/>
      <c r="G6" s="268"/>
      <c r="H6" s="268"/>
      <c r="I6" s="268"/>
      <c r="J6" s="268"/>
    </row>
    <row r="7" spans="1:10" ht="12.75">
      <c r="A7" s="425" t="s">
        <v>273</v>
      </c>
      <c r="B7" s="425"/>
      <c r="C7" s="425"/>
      <c r="D7" s="425"/>
      <c r="E7" s="425"/>
      <c r="F7" s="425"/>
      <c r="G7" s="425"/>
      <c r="H7" s="425"/>
      <c r="I7" s="425"/>
      <c r="J7" s="425"/>
    </row>
    <row r="8" spans="1:10" ht="12.75">
      <c r="A8" s="425" t="s">
        <v>335</v>
      </c>
      <c r="B8" s="425"/>
      <c r="C8" s="425"/>
      <c r="D8" s="425"/>
      <c r="E8" s="425"/>
      <c r="F8" s="425"/>
      <c r="G8" s="425"/>
      <c r="H8" s="425"/>
      <c r="I8" s="425"/>
      <c r="J8" s="425"/>
    </row>
    <row r="9" spans="1:10" ht="12.75">
      <c r="A9" s="425" t="s">
        <v>299</v>
      </c>
      <c r="B9" s="425"/>
      <c r="C9" s="425"/>
      <c r="D9" s="425"/>
      <c r="E9" s="425"/>
      <c r="F9" s="425"/>
      <c r="G9" s="425"/>
      <c r="H9" s="425"/>
      <c r="I9" s="425"/>
      <c r="J9" s="425"/>
    </row>
    <row r="10" spans="1:10" ht="12.75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ht="13.5" thickBot="1"/>
    <row r="12" spans="1:2" ht="40.5" thickBot="1" thickTop="1">
      <c r="A12" s="273" t="s">
        <v>0</v>
      </c>
      <c r="B12" s="272" t="s">
        <v>374</v>
      </c>
    </row>
    <row r="13" ht="13.5" thickTop="1"/>
    <row r="15" spans="1:4" ht="12.75">
      <c r="A15" s="276" t="s">
        <v>337</v>
      </c>
      <c r="D15" s="269"/>
    </row>
    <row r="17" ht="12.75">
      <c r="A17" t="s">
        <v>338</v>
      </c>
    </row>
    <row r="18" ht="12.75">
      <c r="A18" t="s">
        <v>339</v>
      </c>
    </row>
    <row r="19" spans="1:2" ht="12.75">
      <c r="A19" s="278" t="s">
        <v>340</v>
      </c>
      <c r="B19">
        <v>913000</v>
      </c>
    </row>
    <row r="20" spans="1:2" ht="12.75">
      <c r="A20" t="s">
        <v>341</v>
      </c>
      <c r="B20" s="277">
        <v>247000</v>
      </c>
    </row>
    <row r="21" spans="1:2" ht="12.75">
      <c r="A21" t="s">
        <v>328</v>
      </c>
      <c r="B21" s="270">
        <f>B19+B20</f>
        <v>1160000</v>
      </c>
    </row>
    <row r="25" spans="1:2" ht="12.75">
      <c r="A25" s="274" t="s">
        <v>336</v>
      </c>
      <c r="B25" s="275">
        <f>B21</f>
        <v>1160000</v>
      </c>
    </row>
  </sheetData>
  <sheetProtection/>
  <mergeCells count="6">
    <mergeCell ref="A7:J7"/>
    <mergeCell ref="A8:J8"/>
    <mergeCell ref="A9:J9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21" customWidth="1"/>
    <col min="2" max="2" width="74.375" style="121" customWidth="1"/>
    <col min="3" max="3" width="19.875" style="121" customWidth="1"/>
    <col min="4" max="16384" width="9.125" style="121" customWidth="1"/>
  </cols>
  <sheetData>
    <row r="1" spans="1:3" ht="15.75">
      <c r="A1" s="297" t="s">
        <v>389</v>
      </c>
      <c r="B1" s="303"/>
      <c r="C1" s="303"/>
    </row>
    <row r="2" spans="1:3" s="122" customFormat="1" ht="15.75">
      <c r="A2" s="300" t="s">
        <v>350</v>
      </c>
      <c r="B2" s="304"/>
      <c r="C2" s="304"/>
    </row>
    <row r="4" spans="1:3" ht="15.75">
      <c r="A4" s="427"/>
      <c r="B4" s="427"/>
      <c r="C4" s="427"/>
    </row>
    <row r="5" spans="1:3" ht="15.75">
      <c r="A5" s="404"/>
      <c r="B5" s="404"/>
      <c r="C5" s="404"/>
    </row>
    <row r="6" spans="1:3" ht="15.75">
      <c r="A6" s="427" t="s">
        <v>273</v>
      </c>
      <c r="B6" s="427"/>
      <c r="C6" s="427"/>
    </row>
    <row r="7" spans="1:3" ht="15.75">
      <c r="A7" s="427" t="s">
        <v>293</v>
      </c>
      <c r="B7" s="427"/>
      <c r="C7" s="427"/>
    </row>
    <row r="8" spans="1:3" ht="15.75">
      <c r="A8" s="427" t="s">
        <v>299</v>
      </c>
      <c r="B8" s="427"/>
      <c r="C8" s="427"/>
    </row>
    <row r="9" ht="16.5" thickBot="1"/>
    <row r="10" spans="1:3" s="3" customFormat="1" ht="15.75">
      <c r="A10" s="124" t="s">
        <v>152</v>
      </c>
      <c r="B10" s="125"/>
      <c r="C10" s="126" t="s">
        <v>9</v>
      </c>
    </row>
    <row r="11" spans="1:3" s="3" customFormat="1" ht="15.75">
      <c r="A11" s="127"/>
      <c r="B11" s="128" t="s">
        <v>153</v>
      </c>
      <c r="C11" s="129" t="s">
        <v>4</v>
      </c>
    </row>
    <row r="12" spans="1:3" s="3" customFormat="1" ht="16.5" thickBot="1">
      <c r="A12" s="130" t="s">
        <v>19</v>
      </c>
      <c r="B12" s="175"/>
      <c r="C12" s="131" t="s">
        <v>373</v>
      </c>
    </row>
    <row r="13" spans="1:3" s="65" customFormat="1" ht="41.25" customHeight="1" thickBot="1">
      <c r="A13" s="135" t="s">
        <v>20</v>
      </c>
      <c r="B13" s="136" t="s">
        <v>362</v>
      </c>
      <c r="C13" s="137">
        <f>1800000-63487-2000-10980</f>
        <v>1723533</v>
      </c>
    </row>
    <row r="14" spans="1:3" s="3" customFormat="1" ht="42" customHeight="1" thickBot="1">
      <c r="A14" s="284" t="s">
        <v>14</v>
      </c>
      <c r="B14" s="283" t="s">
        <v>363</v>
      </c>
      <c r="C14" s="137">
        <v>2821554</v>
      </c>
    </row>
    <row r="15" spans="1:3" s="3" customFormat="1" ht="42" customHeight="1" thickBot="1">
      <c r="A15" s="130"/>
      <c r="B15" s="132" t="s">
        <v>154</v>
      </c>
      <c r="C15" s="133">
        <f>C14+C13</f>
        <v>4545087</v>
      </c>
    </row>
    <row r="19" ht="15.75">
      <c r="A19" s="134"/>
    </row>
    <row r="20" ht="15.75">
      <c r="A20" s="134"/>
    </row>
    <row r="108" ht="15.75">
      <c r="A108" s="134"/>
    </row>
  </sheetData>
  <sheetProtection/>
  <mergeCells count="7">
    <mergeCell ref="A8:C8"/>
    <mergeCell ref="A4:C4"/>
    <mergeCell ref="A6:C6"/>
    <mergeCell ref="A7:C7"/>
    <mergeCell ref="A1:C1"/>
    <mergeCell ref="A2:C2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39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97" t="s">
        <v>390</v>
      </c>
      <c r="B1" s="303"/>
      <c r="C1" s="303"/>
    </row>
    <row r="2" spans="1:3" s="122" customFormat="1" ht="15.75">
      <c r="A2" s="429" t="s">
        <v>349</v>
      </c>
      <c r="B2" s="429"/>
      <c r="C2" s="138"/>
    </row>
    <row r="4" spans="1:3" s="105" customFormat="1" ht="15.75">
      <c r="A4" s="123"/>
      <c r="B4" s="64"/>
      <c r="C4" s="64"/>
    </row>
    <row r="5" spans="1:3" s="105" customFormat="1" ht="15.75">
      <c r="A5" s="404"/>
      <c r="B5" s="296"/>
      <c r="C5" s="296"/>
    </row>
    <row r="6" spans="1:3" ht="15.75">
      <c r="A6" s="427" t="s">
        <v>273</v>
      </c>
      <c r="B6" s="427"/>
      <c r="C6" s="427"/>
    </row>
    <row r="7" spans="1:3" ht="15.75">
      <c r="A7" s="305" t="s">
        <v>294</v>
      </c>
      <c r="B7" s="305"/>
      <c r="C7" s="305"/>
    </row>
    <row r="8" spans="1:3" ht="15.75">
      <c r="A8" s="305" t="s">
        <v>155</v>
      </c>
      <c r="B8" s="305"/>
      <c r="C8" s="305"/>
    </row>
    <row r="9" spans="1:3" ht="15.75">
      <c r="A9" s="305" t="s">
        <v>299</v>
      </c>
      <c r="B9" s="305"/>
      <c r="C9" s="305"/>
    </row>
    <row r="10" ht="16.5" thickBot="1">
      <c r="C10" s="155" t="s">
        <v>372</v>
      </c>
    </row>
    <row r="11" spans="1:3" ht="15.75">
      <c r="A11" s="141" t="s">
        <v>18</v>
      </c>
      <c r="B11" s="126"/>
      <c r="C11" s="142" t="s">
        <v>9</v>
      </c>
    </row>
    <row r="12" spans="1:3" ht="15.75">
      <c r="A12" s="127"/>
      <c r="B12" s="129" t="s">
        <v>0</v>
      </c>
      <c r="C12" s="143"/>
    </row>
    <row r="13" spans="1:3" ht="34.5" customHeight="1" thickBot="1">
      <c r="A13" s="130" t="s">
        <v>19</v>
      </c>
      <c r="B13" s="144"/>
      <c r="C13" s="145" t="s">
        <v>4</v>
      </c>
    </row>
    <row r="14" spans="1:3" ht="20.25" customHeight="1">
      <c r="A14" s="434" t="s">
        <v>156</v>
      </c>
      <c r="B14" s="434"/>
      <c r="C14" s="434"/>
    </row>
    <row r="15" spans="1:3" ht="20.25" customHeight="1">
      <c r="A15" s="146" t="s">
        <v>20</v>
      </c>
      <c r="B15" s="147" t="s">
        <v>157</v>
      </c>
      <c r="C15" s="148"/>
    </row>
    <row r="16" spans="1:3" ht="20.25" customHeight="1">
      <c r="A16" s="146"/>
      <c r="B16" s="22" t="s">
        <v>158</v>
      </c>
      <c r="C16" s="148">
        <f>16098000+48+24003+67818</f>
        <v>16189869</v>
      </c>
    </row>
    <row r="17" spans="1:5" ht="20.25" customHeight="1">
      <c r="A17" s="146"/>
      <c r="B17" s="75" t="s">
        <v>159</v>
      </c>
      <c r="C17" s="148">
        <f>1717000+812474</f>
        <v>2529474</v>
      </c>
      <c r="D17" s="72"/>
      <c r="E17" s="72"/>
    </row>
    <row r="18" spans="1:3" ht="20.25" customHeight="1">
      <c r="A18" s="146" t="s">
        <v>14</v>
      </c>
      <c r="B18" s="147" t="s">
        <v>160</v>
      </c>
      <c r="C18" s="148">
        <v>1495000</v>
      </c>
    </row>
    <row r="19" spans="1:3" ht="20.25" customHeight="1">
      <c r="A19" s="146" t="s">
        <v>21</v>
      </c>
      <c r="B19" s="147" t="s">
        <v>161</v>
      </c>
      <c r="C19" s="148">
        <v>515000</v>
      </c>
    </row>
    <row r="20" spans="1:3" ht="20.25" customHeight="1">
      <c r="A20" s="146" t="s">
        <v>61</v>
      </c>
      <c r="B20" s="149" t="s">
        <v>162</v>
      </c>
      <c r="C20" s="148"/>
    </row>
    <row r="21" spans="1:5" ht="36" customHeight="1">
      <c r="A21" s="146"/>
      <c r="B21" s="75" t="s">
        <v>163</v>
      </c>
      <c r="C21" s="148"/>
      <c r="D21" s="75"/>
      <c r="E21" s="75"/>
    </row>
    <row r="22" spans="1:3" ht="20.25" customHeight="1">
      <c r="A22" s="146"/>
      <c r="B22" s="22" t="s">
        <v>164</v>
      </c>
      <c r="C22" s="148"/>
    </row>
    <row r="23" spans="1:3" ht="36" customHeight="1">
      <c r="A23" s="150"/>
      <c r="B23" s="151" t="s">
        <v>165</v>
      </c>
      <c r="C23" s="152">
        <f>SUM(C16:C22)</f>
        <v>20729343</v>
      </c>
    </row>
    <row r="24" spans="1:3" ht="21" customHeight="1">
      <c r="A24" s="140" t="s">
        <v>62</v>
      </c>
      <c r="B24" s="147" t="s">
        <v>166</v>
      </c>
      <c r="C24" s="25">
        <f>5046000+18900+53400+639743</f>
        <v>5758043</v>
      </c>
    </row>
    <row r="25" spans="1:3" ht="21" customHeight="1">
      <c r="A25" s="140" t="s">
        <v>67</v>
      </c>
      <c r="B25" s="147" t="s">
        <v>167</v>
      </c>
      <c r="C25" s="25">
        <f>1398000+5103+14418+172731</f>
        <v>1590252</v>
      </c>
    </row>
    <row r="26" spans="1:3" ht="21" customHeight="1">
      <c r="A26" s="140" t="s">
        <v>168</v>
      </c>
      <c r="B26" s="153" t="s">
        <v>169</v>
      </c>
      <c r="C26" s="25">
        <f>9556000+48+63487+2000</f>
        <v>9621535</v>
      </c>
    </row>
    <row r="27" spans="1:3" ht="21" customHeight="1">
      <c r="A27" s="140" t="s">
        <v>170</v>
      </c>
      <c r="B27" s="153" t="s">
        <v>171</v>
      </c>
      <c r="C27" s="25">
        <v>1361000</v>
      </c>
    </row>
    <row r="28" spans="1:3" ht="21" customHeight="1">
      <c r="A28" s="140" t="s">
        <v>172</v>
      </c>
      <c r="B28" s="153" t="s">
        <v>173</v>
      </c>
      <c r="C28" s="25"/>
    </row>
    <row r="29" spans="1:3" ht="21" customHeight="1">
      <c r="A29" s="140"/>
      <c r="B29" s="153"/>
      <c r="C29" s="25"/>
    </row>
    <row r="30" spans="1:3" ht="15.75">
      <c r="A30" s="140"/>
      <c r="B30" s="154" t="s">
        <v>174</v>
      </c>
      <c r="C30" s="155">
        <v>288000</v>
      </c>
    </row>
    <row r="31" spans="1:3" ht="15.75">
      <c r="A31" s="140"/>
      <c r="B31" s="154" t="s">
        <v>175</v>
      </c>
      <c r="C31" s="139">
        <f>1800000-63487-2000-10980+2821554</f>
        <v>4545087</v>
      </c>
    </row>
    <row r="32" spans="1:5" ht="15.75">
      <c r="A32" s="140"/>
      <c r="B32" s="286" t="s">
        <v>371</v>
      </c>
      <c r="C32" s="287">
        <v>10980</v>
      </c>
      <c r="E32" s="77"/>
    </row>
    <row r="33" spans="1:6" ht="33.75" customHeight="1">
      <c r="A33" s="150"/>
      <c r="B33" s="151" t="s">
        <v>176</v>
      </c>
      <c r="C33" s="152">
        <f>SUM(C24:C32)</f>
        <v>23174897</v>
      </c>
      <c r="E33" s="77"/>
      <c r="F33" s="77"/>
    </row>
    <row r="34" spans="1:6" ht="21.75" customHeight="1">
      <c r="A34" s="146"/>
      <c r="B34" s="147"/>
      <c r="C34" s="148"/>
      <c r="E34" s="77"/>
      <c r="F34" s="77"/>
    </row>
    <row r="35" spans="1:6" ht="22.5" customHeight="1">
      <c r="A35" s="146"/>
      <c r="B35" s="147"/>
      <c r="C35" s="148"/>
      <c r="E35" s="77"/>
      <c r="F35" s="77"/>
    </row>
    <row r="36" spans="1:3" ht="19.5" customHeight="1" thickBot="1">
      <c r="A36" s="328"/>
      <c r="B36" s="328"/>
      <c r="C36" s="328"/>
    </row>
    <row r="37" spans="1:3" ht="15.75">
      <c r="A37" s="141" t="s">
        <v>18</v>
      </c>
      <c r="B37" s="126"/>
      <c r="C37" s="142" t="s">
        <v>9</v>
      </c>
    </row>
    <row r="38" spans="1:3" ht="15.75">
      <c r="A38" s="127"/>
      <c r="B38" s="129" t="s">
        <v>0</v>
      </c>
      <c r="C38" s="143"/>
    </row>
    <row r="39" spans="1:3" ht="15.75" customHeight="1" thickBot="1">
      <c r="A39" s="130" t="s">
        <v>19</v>
      </c>
      <c r="B39" s="144"/>
      <c r="C39" s="145" t="s">
        <v>4</v>
      </c>
    </row>
    <row r="40" spans="1:3" ht="21" customHeight="1">
      <c r="A40" s="428" t="s">
        <v>177</v>
      </c>
      <c r="B40" s="428"/>
      <c r="C40" s="428"/>
    </row>
    <row r="41" spans="1:2" ht="21" customHeight="1">
      <c r="A41" s="140" t="s">
        <v>178</v>
      </c>
      <c r="B41" s="55" t="s">
        <v>179</v>
      </c>
    </row>
    <row r="42" spans="1:3" ht="16.5" customHeight="1">
      <c r="A42" s="140" t="s">
        <v>180</v>
      </c>
      <c r="B42" s="55" t="s">
        <v>181</v>
      </c>
      <c r="C42" s="139">
        <v>1800000</v>
      </c>
    </row>
    <row r="43" spans="1:2" ht="15" customHeight="1">
      <c r="A43" s="140" t="s">
        <v>182</v>
      </c>
      <c r="B43" s="149" t="s">
        <v>183</v>
      </c>
    </row>
    <row r="44" spans="1:2" ht="30" customHeight="1">
      <c r="A44" s="140"/>
      <c r="B44" s="99" t="s">
        <v>184</v>
      </c>
    </row>
    <row r="45" spans="1:2" ht="15.75" customHeight="1">
      <c r="A45" s="140"/>
      <c r="B45" s="44" t="s">
        <v>185</v>
      </c>
    </row>
    <row r="46" spans="1:5" ht="32.25" customHeight="1">
      <c r="A46" s="150"/>
      <c r="B46" s="151" t="s">
        <v>186</v>
      </c>
      <c r="C46" s="152">
        <f>SUM(C41:C45)</f>
        <v>1800000</v>
      </c>
      <c r="E46" s="77"/>
    </row>
    <row r="47" spans="1:3" ht="21" customHeight="1">
      <c r="A47" s="140" t="s">
        <v>187</v>
      </c>
      <c r="B47" s="55" t="s">
        <v>188</v>
      </c>
      <c r="C47" s="139">
        <v>1016000</v>
      </c>
    </row>
    <row r="48" spans="1:3" ht="21" customHeight="1">
      <c r="A48" s="140" t="s">
        <v>189</v>
      </c>
      <c r="B48" s="55" t="s">
        <v>190</v>
      </c>
      <c r="C48" s="139">
        <v>1160000</v>
      </c>
    </row>
    <row r="49" spans="1:2" ht="18.75" customHeight="1">
      <c r="A49" s="140" t="s">
        <v>191</v>
      </c>
      <c r="B49" s="149" t="s">
        <v>192</v>
      </c>
    </row>
    <row r="50" spans="1:2" ht="33" customHeight="1">
      <c r="A50" s="140"/>
      <c r="B50" s="99" t="s">
        <v>193</v>
      </c>
    </row>
    <row r="51" spans="1:2" ht="18" customHeight="1">
      <c r="A51" s="140"/>
      <c r="B51" s="154" t="s">
        <v>194</v>
      </c>
    </row>
    <row r="52" spans="1:2" ht="18" customHeight="1">
      <c r="A52" s="140"/>
      <c r="B52" s="154" t="s">
        <v>175</v>
      </c>
    </row>
    <row r="53" spans="1:6" s="9" customFormat="1" ht="27" customHeight="1" thickBot="1">
      <c r="A53" s="150"/>
      <c r="B53" s="151" t="s">
        <v>195</v>
      </c>
      <c r="C53" s="152">
        <f>SUM(C47:C52)</f>
        <v>2176000</v>
      </c>
      <c r="F53" s="156"/>
    </row>
    <row r="54" spans="1:3" s="9" customFormat="1" ht="27" customHeight="1" thickBot="1">
      <c r="A54" s="157"/>
      <c r="B54" s="158" t="s">
        <v>196</v>
      </c>
      <c r="C54" s="159">
        <f>C23+C46</f>
        <v>22529343</v>
      </c>
    </row>
    <row r="55" spans="1:6" s="9" customFormat="1" ht="27" customHeight="1" thickBot="1">
      <c r="A55" s="157"/>
      <c r="B55" s="158" t="s">
        <v>197</v>
      </c>
      <c r="C55" s="159">
        <f>C33+C53</f>
        <v>25350897</v>
      </c>
      <c r="F55" s="156"/>
    </row>
    <row r="56" spans="1:3" s="9" customFormat="1" ht="15.75">
      <c r="A56" s="160"/>
      <c r="B56" s="161"/>
      <c r="C56" s="162"/>
    </row>
    <row r="57" spans="1:3" s="163" customFormat="1" ht="16.5" thickBot="1">
      <c r="A57" s="161"/>
      <c r="B57" s="172"/>
      <c r="C57" s="173"/>
    </row>
    <row r="58" spans="1:3" s="163" customFormat="1" ht="19.5" customHeight="1">
      <c r="A58" s="141" t="s">
        <v>18</v>
      </c>
      <c r="B58" s="430" t="s">
        <v>0</v>
      </c>
      <c r="C58" s="142" t="s">
        <v>9</v>
      </c>
    </row>
    <row r="59" spans="1:3" s="163" customFormat="1" ht="15.75">
      <c r="A59" s="127"/>
      <c r="B59" s="431"/>
      <c r="C59" s="143"/>
    </row>
    <row r="60" spans="1:3" s="163" customFormat="1" ht="12" customHeight="1" thickBot="1">
      <c r="A60" s="130" t="s">
        <v>19</v>
      </c>
      <c r="B60" s="432"/>
      <c r="C60" s="145" t="s">
        <v>4</v>
      </c>
    </row>
    <row r="61" spans="1:3" s="163" customFormat="1" ht="15.75">
      <c r="A61" s="161"/>
      <c r="B61" s="172"/>
      <c r="C61" s="173"/>
    </row>
    <row r="62" spans="1:3" ht="15" customHeight="1">
      <c r="A62" s="433" t="s">
        <v>198</v>
      </c>
      <c r="B62" s="433"/>
      <c r="C62" s="433"/>
    </row>
    <row r="63" spans="1:3" ht="15" customHeight="1">
      <c r="A63" s="164"/>
      <c r="B63" s="164"/>
      <c r="C63" s="164"/>
    </row>
    <row r="64" spans="1:3" ht="20.25" customHeight="1">
      <c r="A64" s="150" t="s">
        <v>199</v>
      </c>
      <c r="B64" s="165" t="s">
        <v>200</v>
      </c>
      <c r="C64" s="152">
        <f>913446+2821554</f>
        <v>3735000</v>
      </c>
    </row>
    <row r="65" spans="1:3" ht="21" customHeight="1">
      <c r="A65" s="150"/>
      <c r="B65" s="265" t="s">
        <v>201</v>
      </c>
      <c r="C65" s="166">
        <f>SUM(C64:C64)</f>
        <v>3735000</v>
      </c>
    </row>
    <row r="66" spans="1:3" ht="15.75">
      <c r="A66" s="146" t="s">
        <v>202</v>
      </c>
      <c r="B66" s="165" t="s">
        <v>319</v>
      </c>
      <c r="C66" s="152">
        <v>913446</v>
      </c>
    </row>
    <row r="67" spans="1:3" s="167" customFormat="1" ht="27" customHeight="1" thickBot="1">
      <c r="A67" s="150"/>
      <c r="B67" s="265" t="s">
        <v>204</v>
      </c>
      <c r="C67" s="166">
        <f>SUM(C66:C66)</f>
        <v>913446</v>
      </c>
    </row>
    <row r="68" spans="1:5" s="167" customFormat="1" ht="27" customHeight="1" thickBot="1">
      <c r="A68" s="168"/>
      <c r="B68" s="169" t="s">
        <v>205</v>
      </c>
      <c r="C68" s="170">
        <f>C54+C65</f>
        <v>26264343</v>
      </c>
      <c r="E68" s="171"/>
    </row>
    <row r="69" spans="1:5" ht="27" customHeight="1" thickBot="1">
      <c r="A69" s="168"/>
      <c r="B69" s="169" t="s">
        <v>206</v>
      </c>
      <c r="C69" s="170">
        <f>C55+C67</f>
        <v>26264343</v>
      </c>
      <c r="E69" s="171"/>
    </row>
  </sheetData>
  <sheetProtection/>
  <mergeCells count="12">
    <mergeCell ref="B58:B60"/>
    <mergeCell ref="A62:C62"/>
    <mergeCell ref="A7:C7"/>
    <mergeCell ref="A8:C8"/>
    <mergeCell ref="A9:C9"/>
    <mergeCell ref="A14:C14"/>
    <mergeCell ref="A36:C36"/>
    <mergeCell ref="A40:C40"/>
    <mergeCell ref="A1:C1"/>
    <mergeCell ref="A2:B2"/>
    <mergeCell ref="A5:C5"/>
    <mergeCell ref="A6:C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A2" sqref="A2:O2"/>
    </sheetView>
  </sheetViews>
  <sheetFormatPr defaultColWidth="9.00390625" defaultRowHeight="12.75"/>
  <cols>
    <col min="1" max="1" width="5.125" style="44" customWidth="1"/>
    <col min="2" max="2" width="43.625" style="44" customWidth="1"/>
    <col min="3" max="15" width="15.375" style="25" customWidth="1"/>
    <col min="16" max="16" width="12.625" style="44" bestFit="1" customWidth="1"/>
    <col min="17" max="16384" width="9.125" style="44" customWidth="1"/>
  </cols>
  <sheetData>
    <row r="1" spans="3:15" s="260" customFormat="1" ht="15.75"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78" customFormat="1" ht="15.75">
      <c r="A2" s="336" t="s">
        <v>391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ht="15.75">
      <c r="A3" s="337" t="s">
        <v>348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2:15" ht="15.75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2:15" ht="15.75"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2:15" ht="15.75">
      <c r="B6" s="298" t="s">
        <v>273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2:15" ht="15.75">
      <c r="B7" s="298" t="s">
        <v>223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2:15" ht="15.75">
      <c r="B8" s="298" t="s">
        <v>299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3:15" ht="16.5" thickBot="1">
      <c r="C9" s="26"/>
      <c r="D9" s="26"/>
      <c r="E9" s="26"/>
      <c r="F9" s="208"/>
      <c r="G9" s="26"/>
      <c r="H9" s="26"/>
      <c r="I9" s="26"/>
      <c r="J9" s="26"/>
      <c r="O9" s="209" t="s">
        <v>343</v>
      </c>
    </row>
    <row r="10" spans="1:15" ht="15.75">
      <c r="A10" s="210" t="s">
        <v>18</v>
      </c>
      <c r="B10" s="211"/>
      <c r="C10" s="212"/>
      <c r="D10" s="213"/>
      <c r="E10" s="214"/>
      <c r="F10" s="215"/>
      <c r="G10" s="215"/>
      <c r="H10" s="215"/>
      <c r="I10" s="215"/>
      <c r="J10" s="215"/>
      <c r="K10" s="216"/>
      <c r="L10" s="216"/>
      <c r="M10" s="216"/>
      <c r="N10" s="217"/>
      <c r="O10" s="218"/>
    </row>
    <row r="11" spans="1:15" ht="15.75">
      <c r="A11" s="219"/>
      <c r="B11" s="220" t="s">
        <v>0</v>
      </c>
      <c r="C11" s="83" t="s">
        <v>224</v>
      </c>
      <c r="D11" s="221" t="s">
        <v>225</v>
      </c>
      <c r="E11" s="222" t="s">
        <v>226</v>
      </c>
      <c r="F11" s="223" t="s">
        <v>227</v>
      </c>
      <c r="G11" s="223" t="s">
        <v>228</v>
      </c>
      <c r="H11" s="223" t="s">
        <v>229</v>
      </c>
      <c r="I11" s="223" t="s">
        <v>230</v>
      </c>
      <c r="J11" s="223" t="s">
        <v>231</v>
      </c>
      <c r="K11" s="223" t="s">
        <v>232</v>
      </c>
      <c r="L11" s="223" t="s">
        <v>233</v>
      </c>
      <c r="M11" s="223" t="s">
        <v>234</v>
      </c>
      <c r="N11" s="222" t="s">
        <v>235</v>
      </c>
      <c r="O11" s="143" t="s">
        <v>220</v>
      </c>
    </row>
    <row r="12" spans="1:15" ht="16.5" thickBot="1">
      <c r="A12" s="224" t="s">
        <v>19</v>
      </c>
      <c r="B12" s="225"/>
      <c r="C12" s="226"/>
      <c r="D12" s="227"/>
      <c r="E12" s="228"/>
      <c r="F12" s="229"/>
      <c r="G12" s="229"/>
      <c r="H12" s="229"/>
      <c r="I12" s="229"/>
      <c r="J12" s="229"/>
      <c r="K12" s="229"/>
      <c r="L12" s="229"/>
      <c r="M12" s="229"/>
      <c r="N12" s="228"/>
      <c r="O12" s="226"/>
    </row>
    <row r="13" spans="1:15" ht="28.5" customHeight="1">
      <c r="A13" s="230"/>
      <c r="B13" s="231" t="s">
        <v>236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</row>
    <row r="14" spans="1:15" ht="28.5" customHeight="1">
      <c r="A14" s="230" t="s">
        <v>20</v>
      </c>
      <c r="B14" s="231" t="s">
        <v>237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3"/>
    </row>
    <row r="15" spans="1:15" ht="28.5" customHeight="1">
      <c r="A15" s="230"/>
      <c r="B15" s="231" t="s">
        <v>238</v>
      </c>
      <c r="C15" s="232">
        <v>852000</v>
      </c>
      <c r="D15" s="232">
        <f>1386000+48</f>
        <v>1386048</v>
      </c>
      <c r="E15" s="232">
        <v>1386000</v>
      </c>
      <c r="F15" s="232">
        <f>1386000+24003+67818</f>
        <v>1477821</v>
      </c>
      <c r="G15" s="232">
        <v>1386000</v>
      </c>
      <c r="H15" s="232">
        <v>1386000</v>
      </c>
      <c r="I15" s="232">
        <v>1386000</v>
      </c>
      <c r="J15" s="232">
        <v>1386000</v>
      </c>
      <c r="K15" s="232">
        <v>1386000</v>
      </c>
      <c r="L15" s="232">
        <v>1386000</v>
      </c>
      <c r="M15" s="232">
        <v>1386000</v>
      </c>
      <c r="N15" s="232">
        <v>1386000</v>
      </c>
      <c r="O15" s="233">
        <f>SUM(C15:N15)</f>
        <v>16189869</v>
      </c>
    </row>
    <row r="16" spans="1:15" ht="28.5" customHeight="1">
      <c r="A16" s="230"/>
      <c r="B16" s="231" t="s">
        <v>239</v>
      </c>
      <c r="C16" s="232">
        <f>2000+39000</f>
        <v>41000</v>
      </c>
      <c r="D16" s="232"/>
      <c r="E16" s="232"/>
      <c r="F16" s="232"/>
      <c r="G16" s="232">
        <v>632792</v>
      </c>
      <c r="H16" s="232">
        <f>140000+179682</f>
        <v>319682</v>
      </c>
      <c r="I16" s="232"/>
      <c r="J16" s="232">
        <v>38000</v>
      </c>
      <c r="K16" s="232">
        <v>725000</v>
      </c>
      <c r="L16" s="232"/>
      <c r="M16" s="232">
        <v>38000</v>
      </c>
      <c r="N16" s="232">
        <v>735000</v>
      </c>
      <c r="O16" s="233">
        <f>SUM(C16:N16)</f>
        <v>2529474</v>
      </c>
    </row>
    <row r="17" spans="1:15" ht="28.5" customHeight="1">
      <c r="A17" s="230" t="s">
        <v>14</v>
      </c>
      <c r="B17" s="231" t="s">
        <v>240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3">
        <f aca="true" t="shared" si="0" ref="O17:O27">SUM(C17:N17)</f>
        <v>0</v>
      </c>
    </row>
    <row r="18" spans="1:15" ht="15.75">
      <c r="A18" s="230" t="s">
        <v>21</v>
      </c>
      <c r="B18" s="231" t="s">
        <v>241</v>
      </c>
      <c r="C18" s="232">
        <v>23000</v>
      </c>
      <c r="D18" s="232">
        <v>83000</v>
      </c>
      <c r="E18" s="232">
        <v>415000</v>
      </c>
      <c r="F18" s="232">
        <v>69000</v>
      </c>
      <c r="G18" s="232">
        <v>64000</v>
      </c>
      <c r="H18" s="232">
        <v>24000</v>
      </c>
      <c r="I18" s="232">
        <v>9000</v>
      </c>
      <c r="J18" s="232">
        <v>120000</v>
      </c>
      <c r="K18" s="232">
        <v>410000</v>
      </c>
      <c r="L18" s="232">
        <v>22000</v>
      </c>
      <c r="M18" s="232">
        <v>184000</v>
      </c>
      <c r="N18" s="232">
        <v>72000</v>
      </c>
      <c r="O18" s="233">
        <f t="shared" si="0"/>
        <v>1495000</v>
      </c>
    </row>
    <row r="19" spans="1:17" ht="15.75">
      <c r="A19" s="230" t="s">
        <v>61</v>
      </c>
      <c r="B19" s="231" t="s">
        <v>242</v>
      </c>
      <c r="C19" s="232">
        <v>43000</v>
      </c>
      <c r="D19" s="232">
        <v>43000</v>
      </c>
      <c r="E19" s="232">
        <v>43000</v>
      </c>
      <c r="F19" s="232">
        <v>43000</v>
      </c>
      <c r="G19" s="232">
        <v>43000</v>
      </c>
      <c r="H19" s="232">
        <v>43000</v>
      </c>
      <c r="I19" s="232">
        <v>43000</v>
      </c>
      <c r="J19" s="232">
        <v>43000</v>
      </c>
      <c r="K19" s="232">
        <v>42000</v>
      </c>
      <c r="L19" s="232">
        <v>43000</v>
      </c>
      <c r="M19" s="232">
        <v>43000</v>
      </c>
      <c r="N19" s="232">
        <v>43000</v>
      </c>
      <c r="O19" s="233">
        <f t="shared" si="0"/>
        <v>515000</v>
      </c>
      <c r="P19" s="255"/>
      <c r="Q19" s="255"/>
    </row>
    <row r="20" spans="1:15" ht="15.75">
      <c r="A20" s="230" t="s">
        <v>62</v>
      </c>
      <c r="B20" s="234" t="s">
        <v>243</v>
      </c>
      <c r="C20" s="235">
        <v>1800000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3">
        <f t="shared" si="0"/>
        <v>1800000</v>
      </c>
    </row>
    <row r="21" spans="1:15" ht="15.75">
      <c r="A21" s="230" t="s">
        <v>67</v>
      </c>
      <c r="B21" s="234" t="s">
        <v>162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3">
        <f t="shared" si="0"/>
        <v>0</v>
      </c>
    </row>
    <row r="22" spans="1:15" ht="31.5">
      <c r="A22" s="230"/>
      <c r="B22" s="231" t="s">
        <v>244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9"/>
      <c r="O22" s="233">
        <f t="shared" si="0"/>
        <v>0</v>
      </c>
    </row>
    <row r="23" spans="1:15" ht="17.25" customHeight="1">
      <c r="A23" s="230"/>
      <c r="B23" s="231" t="s">
        <v>245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  <c r="O23" s="233">
        <f t="shared" si="0"/>
        <v>0</v>
      </c>
    </row>
    <row r="24" spans="1:15" ht="15.75">
      <c r="A24" s="230" t="s">
        <v>168</v>
      </c>
      <c r="B24" s="234" t="s">
        <v>246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9"/>
      <c r="O24" s="233">
        <f t="shared" si="0"/>
        <v>0</v>
      </c>
    </row>
    <row r="25" spans="1:15" ht="47.25">
      <c r="A25" s="230"/>
      <c r="B25" s="253" t="s">
        <v>247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233">
        <f t="shared" si="0"/>
        <v>0</v>
      </c>
    </row>
    <row r="26" spans="1:15" ht="15.75">
      <c r="A26" s="230"/>
      <c r="B26" s="231" t="s">
        <v>248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9"/>
      <c r="O26" s="233">
        <f t="shared" si="0"/>
        <v>0</v>
      </c>
    </row>
    <row r="27" spans="1:15" ht="15.75">
      <c r="A27" s="230" t="s">
        <v>170</v>
      </c>
      <c r="B27" s="234" t="s">
        <v>249</v>
      </c>
      <c r="C27" s="238">
        <v>913446</v>
      </c>
      <c r="D27" s="238"/>
      <c r="E27" s="238"/>
      <c r="F27" s="238"/>
      <c r="G27" s="238">
        <v>2821554</v>
      </c>
      <c r="H27" s="238"/>
      <c r="I27" s="238"/>
      <c r="J27" s="238"/>
      <c r="K27" s="238"/>
      <c r="L27" s="238"/>
      <c r="M27" s="238"/>
      <c r="N27" s="239"/>
      <c r="O27" s="233">
        <f t="shared" si="0"/>
        <v>3735000</v>
      </c>
    </row>
    <row r="28" spans="1:15" ht="16.5" thickBot="1">
      <c r="A28" s="240" t="s">
        <v>172</v>
      </c>
      <c r="B28" s="241" t="s">
        <v>250</v>
      </c>
      <c r="C28" s="238"/>
      <c r="D28" s="238">
        <f>C48</f>
        <v>1268952</v>
      </c>
      <c r="E28" s="238">
        <f aca="true" t="shared" si="1" ref="E28:N28">D48</f>
        <v>1369000</v>
      </c>
      <c r="F28" s="238">
        <f t="shared" si="1"/>
        <v>1088000</v>
      </c>
      <c r="G28" s="238">
        <f t="shared" si="1"/>
        <v>1172000</v>
      </c>
      <c r="H28" s="238">
        <f t="shared" si="1"/>
        <v>933533</v>
      </c>
      <c r="I28" s="238">
        <f t="shared" si="1"/>
        <v>63533</v>
      </c>
      <c r="J28" s="238">
        <f t="shared" si="1"/>
        <v>85533</v>
      </c>
      <c r="K28" s="238">
        <f t="shared" si="1"/>
        <v>219533</v>
      </c>
      <c r="L28" s="238">
        <f t="shared" si="1"/>
        <v>1301533</v>
      </c>
      <c r="M28" s="238">
        <f t="shared" si="1"/>
        <v>1329533</v>
      </c>
      <c r="N28" s="238">
        <f t="shared" si="1"/>
        <v>1255533</v>
      </c>
      <c r="O28" s="233"/>
    </row>
    <row r="29" spans="1:16" s="19" customFormat="1" ht="27.75" customHeight="1" thickBot="1">
      <c r="A29" s="242"/>
      <c r="B29" s="242" t="s">
        <v>251</v>
      </c>
      <c r="C29" s="243">
        <f aca="true" t="shared" si="2" ref="C29:N29">SUM(C15:C28)</f>
        <v>3672446</v>
      </c>
      <c r="D29" s="243">
        <f t="shared" si="2"/>
        <v>2781000</v>
      </c>
      <c r="E29" s="243">
        <f t="shared" si="2"/>
        <v>3213000</v>
      </c>
      <c r="F29" s="243">
        <f t="shared" si="2"/>
        <v>2677821</v>
      </c>
      <c r="G29" s="243">
        <f t="shared" si="2"/>
        <v>6119346</v>
      </c>
      <c r="H29" s="243">
        <f t="shared" si="2"/>
        <v>2706215</v>
      </c>
      <c r="I29" s="243">
        <f t="shared" si="2"/>
        <v>1501533</v>
      </c>
      <c r="J29" s="243">
        <f t="shared" si="2"/>
        <v>1672533</v>
      </c>
      <c r="K29" s="243">
        <f t="shared" si="2"/>
        <v>2782533</v>
      </c>
      <c r="L29" s="243">
        <f t="shared" si="2"/>
        <v>2752533</v>
      </c>
      <c r="M29" s="243">
        <f t="shared" si="2"/>
        <v>2980533</v>
      </c>
      <c r="N29" s="243">
        <f t="shared" si="2"/>
        <v>3491533</v>
      </c>
      <c r="O29" s="244">
        <f>SUM(O14:O28)</f>
        <v>26264343</v>
      </c>
      <c r="P29" s="90"/>
    </row>
    <row r="30" spans="1:15" ht="15.75">
      <c r="A30" s="245"/>
      <c r="B30" s="246" t="s">
        <v>252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47"/>
    </row>
    <row r="31" spans="1:16" ht="15.75">
      <c r="A31" s="230" t="s">
        <v>178</v>
      </c>
      <c r="B31" s="234" t="s">
        <v>120</v>
      </c>
      <c r="C31" s="232">
        <v>421000</v>
      </c>
      <c r="D31" s="232">
        <v>421000</v>
      </c>
      <c r="E31" s="232">
        <v>421000</v>
      </c>
      <c r="F31" s="232">
        <f>421000+18900+53400</f>
        <v>493300</v>
      </c>
      <c r="G31" s="232">
        <f>421000+498261</f>
        <v>919261</v>
      </c>
      <c r="H31" s="232">
        <f>421000+141482</f>
        <v>562482</v>
      </c>
      <c r="I31" s="232">
        <v>421000</v>
      </c>
      <c r="J31" s="232">
        <v>421000</v>
      </c>
      <c r="K31" s="232">
        <v>421000</v>
      </c>
      <c r="L31" s="232">
        <v>421000</v>
      </c>
      <c r="M31" s="232">
        <v>415000</v>
      </c>
      <c r="N31" s="232">
        <v>421000</v>
      </c>
      <c r="O31" s="233">
        <f aca="true" t="shared" si="3" ref="O31:O46">SUM(C31:N31)</f>
        <v>5758043</v>
      </c>
      <c r="P31" s="255"/>
    </row>
    <row r="32" spans="1:15" ht="31.5">
      <c r="A32" s="230" t="s">
        <v>180</v>
      </c>
      <c r="B32" s="253" t="s">
        <v>253</v>
      </c>
      <c r="C32" s="232">
        <v>117000</v>
      </c>
      <c r="D32" s="232">
        <v>116000</v>
      </c>
      <c r="E32" s="232">
        <v>116000</v>
      </c>
      <c r="F32" s="232">
        <f>116000+5103+14418</f>
        <v>135521</v>
      </c>
      <c r="G32" s="232">
        <f>116000+134531</f>
        <v>250531</v>
      </c>
      <c r="H32" s="232">
        <f>116000+38200</f>
        <v>154200</v>
      </c>
      <c r="I32" s="232">
        <v>116000</v>
      </c>
      <c r="J32" s="232">
        <v>116000</v>
      </c>
      <c r="K32" s="232">
        <v>116000</v>
      </c>
      <c r="L32" s="232">
        <v>116000</v>
      </c>
      <c r="M32" s="232">
        <v>121000</v>
      </c>
      <c r="N32" s="232">
        <v>116000</v>
      </c>
      <c r="O32" s="233">
        <f t="shared" si="3"/>
        <v>1590252</v>
      </c>
    </row>
    <row r="33" spans="1:17" ht="15.75">
      <c r="A33" s="230" t="s">
        <v>182</v>
      </c>
      <c r="B33" s="234" t="s">
        <v>122</v>
      </c>
      <c r="C33" s="232">
        <f>796000+48</f>
        <v>796048</v>
      </c>
      <c r="D33" s="232">
        <v>750000</v>
      </c>
      <c r="E33" s="232">
        <v>800000</v>
      </c>
      <c r="F33" s="232">
        <v>794000</v>
      </c>
      <c r="G33" s="232">
        <f>760000+63487+2000</f>
        <v>825487</v>
      </c>
      <c r="H33" s="232">
        <v>654000</v>
      </c>
      <c r="I33" s="232">
        <v>817000</v>
      </c>
      <c r="J33" s="232">
        <v>796000</v>
      </c>
      <c r="K33" s="232">
        <v>840000</v>
      </c>
      <c r="L33" s="232">
        <v>790000</v>
      </c>
      <c r="M33" s="232">
        <v>934000</v>
      </c>
      <c r="N33" s="232">
        <v>825000</v>
      </c>
      <c r="O33" s="233">
        <f t="shared" si="3"/>
        <v>9621535</v>
      </c>
      <c r="Q33" s="267"/>
    </row>
    <row r="34" spans="1:15" ht="15.75">
      <c r="A34" s="230" t="s">
        <v>187</v>
      </c>
      <c r="B34" s="234" t="s">
        <v>123</v>
      </c>
      <c r="C34" s="232">
        <v>115000</v>
      </c>
      <c r="D34" s="232">
        <v>115000</v>
      </c>
      <c r="E34" s="232">
        <v>110000</v>
      </c>
      <c r="F34" s="232">
        <v>62000</v>
      </c>
      <c r="G34" s="232">
        <v>62000</v>
      </c>
      <c r="H34" s="232">
        <v>62000</v>
      </c>
      <c r="I34" s="232">
        <v>62000</v>
      </c>
      <c r="J34" s="232">
        <v>120000</v>
      </c>
      <c r="K34" s="232">
        <v>61000</v>
      </c>
      <c r="L34" s="232">
        <v>62000</v>
      </c>
      <c r="M34" s="232">
        <v>124000</v>
      </c>
      <c r="N34" s="232">
        <v>406000</v>
      </c>
      <c r="O34" s="233">
        <f t="shared" si="3"/>
        <v>1361000</v>
      </c>
    </row>
    <row r="35" spans="1:15" ht="15.75">
      <c r="A35" s="230" t="s">
        <v>189</v>
      </c>
      <c r="B35" s="234" t="s">
        <v>254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3"/>
    </row>
    <row r="36" spans="1:15" ht="15.75">
      <c r="A36" s="230"/>
      <c r="B36" s="290" t="s">
        <v>376</v>
      </c>
      <c r="C36" s="232"/>
      <c r="D36" s="232"/>
      <c r="E36" s="232"/>
      <c r="F36" s="232"/>
      <c r="G36" s="232">
        <v>10980</v>
      </c>
      <c r="H36" s="232"/>
      <c r="I36" s="232"/>
      <c r="J36" s="232"/>
      <c r="K36" s="232"/>
      <c r="L36" s="232"/>
      <c r="M36" s="232"/>
      <c r="N36" s="232"/>
      <c r="O36" s="233">
        <f t="shared" si="3"/>
        <v>10980</v>
      </c>
    </row>
    <row r="37" spans="1:16" ht="15.75">
      <c r="A37" s="230"/>
      <c r="B37" s="234" t="s">
        <v>256</v>
      </c>
      <c r="C37" s="232">
        <v>41000</v>
      </c>
      <c r="D37" s="232">
        <f>10000</f>
        <v>10000</v>
      </c>
      <c r="E37" s="232">
        <f>43000</f>
        <v>43000</v>
      </c>
      <c r="F37" s="232">
        <f>21000</f>
        <v>21000</v>
      </c>
      <c r="G37" s="232">
        <v>46000</v>
      </c>
      <c r="H37" s="232">
        <v>50000</v>
      </c>
      <c r="I37" s="232"/>
      <c r="J37" s="232"/>
      <c r="K37" s="232">
        <f>43000</f>
        <v>43000</v>
      </c>
      <c r="L37" s="232">
        <v>34000</v>
      </c>
      <c r="M37" s="232"/>
      <c r="N37" s="232"/>
      <c r="O37" s="233">
        <f t="shared" si="3"/>
        <v>288000</v>
      </c>
      <c r="P37" s="255"/>
    </row>
    <row r="38" spans="1:15" ht="15.75">
      <c r="A38" s="230" t="s">
        <v>191</v>
      </c>
      <c r="B38" s="234" t="s">
        <v>126</v>
      </c>
      <c r="C38" s="232"/>
      <c r="D38" s="232"/>
      <c r="E38" s="232">
        <v>635000</v>
      </c>
      <c r="F38" s="232"/>
      <c r="G38" s="232">
        <v>250000</v>
      </c>
      <c r="H38" s="232"/>
      <c r="I38" s="232"/>
      <c r="J38" s="232"/>
      <c r="K38" s="232"/>
      <c r="L38" s="232"/>
      <c r="M38" s="232">
        <v>131000</v>
      </c>
      <c r="N38" s="232"/>
      <c r="O38" s="233">
        <f t="shared" si="3"/>
        <v>1016000</v>
      </c>
    </row>
    <row r="39" spans="1:15" ht="15.75">
      <c r="A39" s="230" t="s">
        <v>199</v>
      </c>
      <c r="B39" s="234" t="s">
        <v>38</v>
      </c>
      <c r="C39" s="232"/>
      <c r="D39" s="232"/>
      <c r="E39" s="232"/>
      <c r="F39" s="232"/>
      <c r="G39" s="232"/>
      <c r="H39" s="232">
        <v>1160000</v>
      </c>
      <c r="I39" s="232"/>
      <c r="J39" s="232"/>
      <c r="K39" s="232"/>
      <c r="L39" s="232"/>
      <c r="M39" s="232"/>
      <c r="N39" s="232"/>
      <c r="O39" s="233">
        <f t="shared" si="3"/>
        <v>1160000</v>
      </c>
    </row>
    <row r="40" spans="1:15" ht="20.25" customHeight="1">
      <c r="A40" s="230" t="s">
        <v>202</v>
      </c>
      <c r="B40" s="234" t="s">
        <v>192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>
        <f t="shared" si="3"/>
        <v>0</v>
      </c>
    </row>
    <row r="41" spans="1:15" ht="20.25" customHeight="1">
      <c r="A41" s="230"/>
      <c r="B41" s="234" t="s">
        <v>255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3">
        <f t="shared" si="3"/>
        <v>0</v>
      </c>
    </row>
    <row r="42" spans="1:15" ht="15.75">
      <c r="A42" s="230"/>
      <c r="B42" s="234" t="s">
        <v>256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3">
        <f t="shared" si="3"/>
        <v>0</v>
      </c>
    </row>
    <row r="43" spans="1:15" ht="15.75">
      <c r="A43" s="230" t="s">
        <v>203</v>
      </c>
      <c r="B43" s="234" t="s">
        <v>119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3">
        <f t="shared" si="3"/>
        <v>0</v>
      </c>
    </row>
    <row r="44" spans="1:15" ht="15.75">
      <c r="A44" s="230"/>
      <c r="B44" s="234" t="s">
        <v>320</v>
      </c>
      <c r="C44" s="232">
        <v>913446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3">
        <f t="shared" si="3"/>
        <v>913446</v>
      </c>
    </row>
    <row r="45" spans="1:15" ht="15.75">
      <c r="A45" s="230"/>
      <c r="B45" s="234" t="s">
        <v>257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3">
        <f t="shared" si="3"/>
        <v>0</v>
      </c>
    </row>
    <row r="46" spans="1:16" ht="16.5" thickBot="1">
      <c r="A46" s="230" t="s">
        <v>258</v>
      </c>
      <c r="B46" s="234" t="s">
        <v>375</v>
      </c>
      <c r="C46" s="232"/>
      <c r="D46" s="232"/>
      <c r="E46" s="232"/>
      <c r="F46" s="232"/>
      <c r="G46" s="232">
        <v>2821554</v>
      </c>
      <c r="H46" s="232"/>
      <c r="I46" s="232"/>
      <c r="J46" s="232"/>
      <c r="K46" s="232"/>
      <c r="L46" s="232"/>
      <c r="M46" s="232"/>
      <c r="N46" s="232">
        <f>1800000-76467</f>
        <v>1723533</v>
      </c>
      <c r="O46" s="233">
        <f t="shared" si="3"/>
        <v>4545087</v>
      </c>
      <c r="P46" s="255"/>
    </row>
    <row r="47" spans="1:19" s="19" customFormat="1" ht="24" customHeight="1" thickBot="1">
      <c r="A47" s="242"/>
      <c r="B47" s="242" t="s">
        <v>259</v>
      </c>
      <c r="C47" s="243">
        <f aca="true" t="shared" si="4" ref="C47:O47">SUM(C31:C46)</f>
        <v>2403494</v>
      </c>
      <c r="D47" s="243">
        <f t="shared" si="4"/>
        <v>1412000</v>
      </c>
      <c r="E47" s="243">
        <f t="shared" si="4"/>
        <v>2125000</v>
      </c>
      <c r="F47" s="243">
        <f t="shared" si="4"/>
        <v>1505821</v>
      </c>
      <c r="G47" s="243">
        <f t="shared" si="4"/>
        <v>5185813</v>
      </c>
      <c r="H47" s="243">
        <f t="shared" si="4"/>
        <v>2642682</v>
      </c>
      <c r="I47" s="243">
        <f t="shared" si="4"/>
        <v>1416000</v>
      </c>
      <c r="J47" s="243">
        <f t="shared" si="4"/>
        <v>1453000</v>
      </c>
      <c r="K47" s="243">
        <f t="shared" si="4"/>
        <v>1481000</v>
      </c>
      <c r="L47" s="243">
        <f t="shared" si="4"/>
        <v>1423000</v>
      </c>
      <c r="M47" s="243">
        <f t="shared" si="4"/>
        <v>1725000</v>
      </c>
      <c r="N47" s="243">
        <f t="shared" si="4"/>
        <v>3491533</v>
      </c>
      <c r="O47" s="244">
        <f t="shared" si="4"/>
        <v>26264343</v>
      </c>
      <c r="S47" s="248"/>
    </row>
    <row r="48" spans="1:15" ht="26.25" customHeight="1" thickBot="1">
      <c r="A48" s="249"/>
      <c r="B48" s="250" t="s">
        <v>260</v>
      </c>
      <c r="C48" s="251">
        <f aca="true" t="shared" si="5" ref="C48:N48">C29-C47</f>
        <v>1268952</v>
      </c>
      <c r="D48" s="251">
        <f t="shared" si="5"/>
        <v>1369000</v>
      </c>
      <c r="E48" s="251">
        <f t="shared" si="5"/>
        <v>1088000</v>
      </c>
      <c r="F48" s="251">
        <f t="shared" si="5"/>
        <v>1172000</v>
      </c>
      <c r="G48" s="251">
        <f t="shared" si="5"/>
        <v>933533</v>
      </c>
      <c r="H48" s="251">
        <f t="shared" si="5"/>
        <v>63533</v>
      </c>
      <c r="I48" s="251">
        <f t="shared" si="5"/>
        <v>85533</v>
      </c>
      <c r="J48" s="251">
        <f t="shared" si="5"/>
        <v>219533</v>
      </c>
      <c r="K48" s="251">
        <f t="shared" si="5"/>
        <v>1301533</v>
      </c>
      <c r="L48" s="251">
        <f t="shared" si="5"/>
        <v>1329533</v>
      </c>
      <c r="M48" s="251">
        <f t="shared" si="5"/>
        <v>1255533</v>
      </c>
      <c r="N48" s="251">
        <f t="shared" si="5"/>
        <v>0</v>
      </c>
      <c r="O48" s="252"/>
    </row>
    <row r="50" spans="3:14" ht="15.75"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</row>
  </sheetData>
  <sheetProtection/>
  <mergeCells count="7">
    <mergeCell ref="B8:O8"/>
    <mergeCell ref="B4:O4"/>
    <mergeCell ref="B5:O5"/>
    <mergeCell ref="B6:O6"/>
    <mergeCell ref="B7:O7"/>
    <mergeCell ref="A2:O2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2.25390625" style="0" customWidth="1"/>
    <col min="2" max="2" width="12.625" style="0" customWidth="1"/>
    <col min="3" max="3" width="12.375" style="0" customWidth="1"/>
    <col min="4" max="4" width="14.875" style="0" customWidth="1"/>
  </cols>
  <sheetData>
    <row r="1" ht="12.75">
      <c r="D1">
        <v>22538494</v>
      </c>
    </row>
    <row r="2" spans="1:4" ht="12.75">
      <c r="A2" s="278" t="s">
        <v>345</v>
      </c>
      <c r="B2">
        <v>24003</v>
      </c>
      <c r="C2">
        <v>24003</v>
      </c>
      <c r="D2">
        <f>D1+C2</f>
        <v>22562497</v>
      </c>
    </row>
    <row r="3" spans="1:4" ht="12.75">
      <c r="A3" s="281" t="s">
        <v>346</v>
      </c>
      <c r="B3" s="280">
        <v>67818</v>
      </c>
      <c r="C3">
        <v>67818</v>
      </c>
      <c r="D3">
        <f>D2+C3</f>
        <v>22630315</v>
      </c>
    </row>
    <row r="4" spans="1:4" ht="12.75">
      <c r="A4" s="269">
        <v>2</v>
      </c>
      <c r="B4">
        <v>76467</v>
      </c>
      <c r="D4">
        <f>D3+C4</f>
        <v>22630315</v>
      </c>
    </row>
    <row r="5" spans="1:4" ht="12.75">
      <c r="A5" s="269">
        <v>3</v>
      </c>
      <c r="B5">
        <v>2821554</v>
      </c>
      <c r="C5">
        <v>2821554</v>
      </c>
      <c r="D5">
        <f>D4+C5</f>
        <v>25451869</v>
      </c>
    </row>
    <row r="6" spans="1:5" ht="12.75">
      <c r="A6" s="282" t="s">
        <v>347</v>
      </c>
      <c r="B6">
        <v>812474</v>
      </c>
      <c r="C6">
        <v>812474</v>
      </c>
      <c r="D6">
        <f>D5+C6</f>
        <v>26264343</v>
      </c>
      <c r="E6">
        <f>D6-D1</f>
        <v>3725849</v>
      </c>
    </row>
    <row r="7" ht="12.75">
      <c r="C7">
        <f>SUM(C2:C6)</f>
        <v>3725849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64.625" style="2" customWidth="1"/>
    <col min="2" max="2" width="14.875" style="48" customWidth="1"/>
    <col min="3" max="3" width="4.875" style="2" customWidth="1"/>
    <col min="4" max="4" width="15.00390625" style="48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297" t="s">
        <v>380</v>
      </c>
      <c r="B1" s="297"/>
      <c r="C1" s="297"/>
      <c r="D1" s="297"/>
      <c r="E1" s="297"/>
    </row>
    <row r="2" spans="1:5" ht="15">
      <c r="A2" s="300" t="s">
        <v>359</v>
      </c>
      <c r="B2" s="300"/>
      <c r="C2" s="300"/>
      <c r="D2" s="300"/>
      <c r="E2" s="300"/>
    </row>
    <row r="3" spans="1:5" s="44" customFormat="1" ht="15.75">
      <c r="A3" s="299"/>
      <c r="B3" s="299"/>
      <c r="C3" s="299"/>
      <c r="D3" s="299"/>
      <c r="E3" s="299"/>
    </row>
    <row r="4" spans="1:5" s="44" customFormat="1" ht="15.75">
      <c r="A4" s="298" t="s">
        <v>273</v>
      </c>
      <c r="B4" s="298"/>
      <c r="C4" s="298"/>
      <c r="D4" s="298"/>
      <c r="E4" s="298"/>
    </row>
    <row r="5" spans="1:5" ht="15.75">
      <c r="A5" s="298" t="s">
        <v>93</v>
      </c>
      <c r="B5" s="298"/>
      <c r="C5" s="298"/>
      <c r="D5" s="298"/>
      <c r="E5" s="298"/>
    </row>
    <row r="6" spans="1:5" ht="12.75" customHeight="1">
      <c r="A6" s="295" t="s">
        <v>314</v>
      </c>
      <c r="B6" s="295"/>
      <c r="C6" s="295"/>
      <c r="D6" s="295"/>
      <c r="E6" s="295"/>
    </row>
    <row r="7" spans="1:5" s="1" customFormat="1" ht="14.25">
      <c r="A7" s="295"/>
      <c r="B7" s="296"/>
      <c r="C7" s="296"/>
      <c r="D7" s="296"/>
      <c r="E7" s="296"/>
    </row>
    <row r="8" spans="1:4" s="1" customFormat="1" ht="18.75">
      <c r="A8" s="96" t="s">
        <v>94</v>
      </c>
      <c r="B8" s="49"/>
      <c r="D8" s="97"/>
    </row>
    <row r="9" spans="1:5" ht="15.75">
      <c r="A9" s="5" t="s">
        <v>95</v>
      </c>
      <c r="B9" s="49"/>
      <c r="C9" s="1"/>
      <c r="D9" s="98">
        <f>B10+B11</f>
        <v>18719343</v>
      </c>
      <c r="E9" s="1" t="s">
        <v>344</v>
      </c>
    </row>
    <row r="10" spans="1:7" ht="15.75">
      <c r="A10" s="99" t="s">
        <v>96</v>
      </c>
      <c r="B10" s="48">
        <f>'2.mell - bevétel'!H62</f>
        <v>16189869</v>
      </c>
      <c r="C10" s="2" t="s">
        <v>344</v>
      </c>
      <c r="D10" s="41"/>
      <c r="G10" s="66"/>
    </row>
    <row r="11" spans="1:5" s="1" customFormat="1" ht="15.75" customHeight="1">
      <c r="A11" s="99" t="s">
        <v>97</v>
      </c>
      <c r="B11" s="48">
        <f>'2.mell - bevétel'!H71</f>
        <v>2529474</v>
      </c>
      <c r="C11" s="2" t="s">
        <v>344</v>
      </c>
      <c r="D11" s="41"/>
      <c r="E11" s="2"/>
    </row>
    <row r="12" spans="1:4" s="1" customFormat="1" ht="15.75">
      <c r="A12" s="5"/>
      <c r="B12" s="49"/>
      <c r="D12" s="98"/>
    </row>
    <row r="13" spans="1:5" s="1" customFormat="1" ht="15.75">
      <c r="A13" s="5" t="s">
        <v>98</v>
      </c>
      <c r="B13" s="49"/>
      <c r="D13" s="98"/>
      <c r="E13" s="1" t="s">
        <v>344</v>
      </c>
    </row>
    <row r="14" spans="1:4" s="1" customFormat="1" ht="15.75">
      <c r="A14" s="5"/>
      <c r="B14" s="49"/>
      <c r="D14" s="98"/>
    </row>
    <row r="15" spans="1:5" s="1" customFormat="1" ht="15.75">
      <c r="A15" s="5" t="s">
        <v>70</v>
      </c>
      <c r="B15" s="49"/>
      <c r="D15" s="98">
        <f>'2.mell - bevétel'!H85</f>
        <v>1495000</v>
      </c>
      <c r="E15" s="1" t="s">
        <v>344</v>
      </c>
    </row>
    <row r="16" spans="1:7" s="1" customFormat="1" ht="15.75">
      <c r="A16" s="5"/>
      <c r="B16" s="49"/>
      <c r="D16" s="98"/>
      <c r="G16" s="67"/>
    </row>
    <row r="17" spans="1:5" s="1" customFormat="1" ht="15.75">
      <c r="A17" s="5" t="s">
        <v>30</v>
      </c>
      <c r="B17" s="49"/>
      <c r="D17" s="98">
        <f>'2.mell - bevétel'!H97</f>
        <v>515000</v>
      </c>
      <c r="E17" s="1" t="s">
        <v>344</v>
      </c>
    </row>
    <row r="18" spans="1:4" s="1" customFormat="1" ht="15.75">
      <c r="A18" s="8"/>
      <c r="B18" s="50"/>
      <c r="D18" s="98"/>
    </row>
    <row r="19" spans="1:5" s="1" customFormat="1" ht="15.75">
      <c r="A19" s="5" t="s">
        <v>99</v>
      </c>
      <c r="B19" s="49"/>
      <c r="D19" s="87">
        <f>B21</f>
        <v>1800000</v>
      </c>
      <c r="E19" s="1" t="s">
        <v>344</v>
      </c>
    </row>
    <row r="20" spans="1:4" s="1" customFormat="1" ht="15.75">
      <c r="A20" s="22" t="s">
        <v>323</v>
      </c>
      <c r="B20" s="49"/>
      <c r="D20" s="87"/>
    </row>
    <row r="21" spans="1:4" s="1" customFormat="1" ht="15.75">
      <c r="A21" s="22" t="s">
        <v>324</v>
      </c>
      <c r="B21" s="49">
        <v>1800000</v>
      </c>
      <c r="C21" s="1" t="s">
        <v>344</v>
      </c>
      <c r="D21" s="87"/>
    </row>
    <row r="22" spans="1:4" s="1" customFormat="1" ht="15.75">
      <c r="A22" s="8"/>
      <c r="B22" s="49"/>
      <c r="D22" s="98"/>
    </row>
    <row r="23" spans="1:5" s="1" customFormat="1" ht="15.75">
      <c r="A23" s="5" t="s">
        <v>100</v>
      </c>
      <c r="D23" s="98">
        <f>B24+B25</f>
        <v>0</v>
      </c>
      <c r="E23" s="1" t="s">
        <v>344</v>
      </c>
    </row>
    <row r="24" spans="1:7" s="4" customFormat="1" ht="32.25">
      <c r="A24" s="99" t="s">
        <v>101</v>
      </c>
      <c r="B24" s="50">
        <v>0</v>
      </c>
      <c r="C24" s="1" t="s">
        <v>344</v>
      </c>
      <c r="D24" s="98"/>
      <c r="E24" s="1"/>
      <c r="F24" s="1"/>
      <c r="G24" s="68"/>
    </row>
    <row r="25" spans="1:7" ht="18.75">
      <c r="A25" s="44" t="s">
        <v>102</v>
      </c>
      <c r="B25" s="49">
        <v>0</v>
      </c>
      <c r="C25" s="1" t="s">
        <v>344</v>
      </c>
      <c r="D25" s="98"/>
      <c r="E25" s="1"/>
      <c r="F25" s="4"/>
      <c r="G25" s="69"/>
    </row>
    <row r="26" spans="1:5" s="1" customFormat="1" ht="15.75">
      <c r="A26" s="5" t="s">
        <v>81</v>
      </c>
      <c r="B26" s="49"/>
      <c r="D26" s="98">
        <f>B27+B28</f>
        <v>0</v>
      </c>
      <c r="E26" s="1" t="s">
        <v>344</v>
      </c>
    </row>
    <row r="27" spans="1:4" s="1" customFormat="1" ht="31.5">
      <c r="A27" s="99" t="s">
        <v>103</v>
      </c>
      <c r="B27" s="49">
        <v>0</v>
      </c>
      <c r="C27" s="1" t="s">
        <v>344</v>
      </c>
      <c r="D27" s="98"/>
    </row>
    <row r="28" spans="1:4" s="1" customFormat="1" ht="15.75">
      <c r="A28" s="44" t="s">
        <v>104</v>
      </c>
      <c r="B28" s="49">
        <v>0</v>
      </c>
      <c r="C28" s="1" t="s">
        <v>344</v>
      </c>
      <c r="D28" s="98"/>
    </row>
    <row r="29" spans="1:4" s="1" customFormat="1" ht="15.75">
      <c r="A29" s="56"/>
      <c r="D29" s="97"/>
    </row>
    <row r="30" spans="1:5" s="1" customFormat="1" ht="15.75">
      <c r="A30" s="5" t="s">
        <v>22</v>
      </c>
      <c r="D30" s="100">
        <f>SUM(D9:D29)</f>
        <v>22529343</v>
      </c>
      <c r="E30" s="1" t="s">
        <v>344</v>
      </c>
    </row>
    <row r="31" spans="1:4" s="1" customFormat="1" ht="15.75">
      <c r="A31" s="44"/>
      <c r="D31" s="97"/>
    </row>
    <row r="32" spans="1:4" s="1" customFormat="1" ht="18.75">
      <c r="A32" s="96" t="s">
        <v>105</v>
      </c>
      <c r="D32" s="97"/>
    </row>
    <row r="33" spans="1:5" s="1" customFormat="1" ht="15.75">
      <c r="A33" s="9" t="s">
        <v>7</v>
      </c>
      <c r="B33" s="49"/>
      <c r="D33" s="98">
        <f>B35+B36+B37+B38+B39</f>
        <v>23174897</v>
      </c>
      <c r="E33" s="1" t="s">
        <v>344</v>
      </c>
    </row>
    <row r="34" spans="1:4" s="1" customFormat="1" ht="15.75">
      <c r="A34" s="8" t="s">
        <v>6</v>
      </c>
      <c r="B34" s="49"/>
      <c r="D34" s="98"/>
    </row>
    <row r="35" spans="1:4" s="1" customFormat="1" ht="15.75">
      <c r="A35" s="44" t="s">
        <v>106</v>
      </c>
      <c r="B35" s="49">
        <f>'4.mell. - kiadás'!D30</f>
        <v>5758043</v>
      </c>
      <c r="C35" s="1" t="s">
        <v>344</v>
      </c>
      <c r="D35" s="98"/>
    </row>
    <row r="36" spans="1:4" s="1" customFormat="1" ht="15.75">
      <c r="A36" s="44" t="s">
        <v>107</v>
      </c>
      <c r="B36" s="49">
        <f>'4.mell. - kiadás'!E30</f>
        <v>1590252</v>
      </c>
      <c r="C36" s="1" t="s">
        <v>344</v>
      </c>
      <c r="D36" s="98"/>
    </row>
    <row r="37" spans="1:4" s="1" customFormat="1" ht="15.75">
      <c r="A37" s="44" t="s">
        <v>108</v>
      </c>
      <c r="B37" s="49">
        <f>'4.mell. - kiadás'!F30</f>
        <v>9621535</v>
      </c>
      <c r="C37" s="1" t="s">
        <v>344</v>
      </c>
      <c r="D37" s="98"/>
    </row>
    <row r="38" spans="1:4" s="1" customFormat="1" ht="15.75">
      <c r="A38" s="101" t="s">
        <v>109</v>
      </c>
      <c r="B38" s="49">
        <f>'4.mell. - kiadás'!G30</f>
        <v>1361000</v>
      </c>
      <c r="C38" s="1" t="s">
        <v>344</v>
      </c>
      <c r="D38" s="98"/>
    </row>
    <row r="39" spans="1:4" s="1" customFormat="1" ht="15.75">
      <c r="A39" s="266" t="s">
        <v>40</v>
      </c>
      <c r="B39" s="49">
        <f>'4.mell. - kiadás'!H30</f>
        <v>4844067</v>
      </c>
      <c r="C39" s="1" t="s">
        <v>344</v>
      </c>
      <c r="D39" s="98"/>
    </row>
    <row r="40" spans="1:5" s="1" customFormat="1" ht="15.75">
      <c r="A40" s="9" t="s">
        <v>8</v>
      </c>
      <c r="B40" s="49"/>
      <c r="D40" s="102">
        <f>B42+B43+B44</f>
        <v>2176000</v>
      </c>
      <c r="E40" s="1" t="s">
        <v>344</v>
      </c>
    </row>
    <row r="41" spans="1:4" s="1" customFormat="1" ht="15.75">
      <c r="A41" s="8" t="s">
        <v>6</v>
      </c>
      <c r="B41" s="49"/>
      <c r="D41" s="98"/>
    </row>
    <row r="42" spans="1:4" s="1" customFormat="1" ht="15.75">
      <c r="A42" s="44" t="s">
        <v>110</v>
      </c>
      <c r="B42" s="50">
        <v>1016000</v>
      </c>
      <c r="C42" s="1" t="s">
        <v>344</v>
      </c>
      <c r="D42" s="98"/>
    </row>
    <row r="43" spans="1:4" s="1" customFormat="1" ht="15.75">
      <c r="A43" s="44" t="s">
        <v>111</v>
      </c>
      <c r="B43" s="50">
        <v>1160000</v>
      </c>
      <c r="C43" s="1" t="s">
        <v>344</v>
      </c>
      <c r="D43" s="98"/>
    </row>
    <row r="44" spans="1:6" ht="15.75">
      <c r="A44" s="44" t="s">
        <v>41</v>
      </c>
      <c r="B44" s="50">
        <f>'4.mell. - kiadás'!L30</f>
        <v>0</v>
      </c>
      <c r="C44" s="1" t="s">
        <v>344</v>
      </c>
      <c r="D44" s="98"/>
      <c r="E44" s="1"/>
      <c r="F44" s="1"/>
    </row>
    <row r="45" spans="1:4" s="1" customFormat="1" ht="15.75">
      <c r="A45" s="44"/>
      <c r="B45" s="50"/>
      <c r="D45" s="98"/>
    </row>
    <row r="46" spans="1:5" s="1" customFormat="1" ht="15.75">
      <c r="A46" s="44" t="s">
        <v>112</v>
      </c>
      <c r="B46" s="50"/>
      <c r="D46" s="98">
        <f>B47</f>
        <v>913446</v>
      </c>
      <c r="E46" s="1" t="s">
        <v>344</v>
      </c>
    </row>
    <row r="47" spans="1:4" s="1" customFormat="1" ht="15.75">
      <c r="A47" s="44" t="s">
        <v>321</v>
      </c>
      <c r="B47" s="49">
        <v>913446</v>
      </c>
      <c r="C47" s="1" t="s">
        <v>344</v>
      </c>
      <c r="D47" s="98"/>
    </row>
    <row r="48" spans="1:6" s="4" customFormat="1" ht="18.75">
      <c r="A48" s="44" t="s">
        <v>113</v>
      </c>
      <c r="B48" s="49">
        <v>0</v>
      </c>
      <c r="C48" s="1" t="s">
        <v>344</v>
      </c>
      <c r="D48" s="98"/>
      <c r="E48" s="1"/>
      <c r="F48" s="2"/>
    </row>
    <row r="49" spans="1:6" ht="15.75">
      <c r="A49" s="44"/>
      <c r="B49" s="50"/>
      <c r="C49" s="1"/>
      <c r="D49" s="98"/>
      <c r="E49" s="1"/>
      <c r="F49" s="1"/>
    </row>
    <row r="50" spans="1:6" ht="15.75">
      <c r="A50" s="5" t="s">
        <v>23</v>
      </c>
      <c r="B50" s="50"/>
      <c r="C50" s="1"/>
      <c r="D50" s="41">
        <f>SUM(D33:D49)</f>
        <v>26264343</v>
      </c>
      <c r="E50" s="2" t="s">
        <v>344</v>
      </c>
      <c r="F50" s="1"/>
    </row>
    <row r="51" spans="1:6" ht="15.75">
      <c r="A51" s="44"/>
      <c r="B51" s="49"/>
      <c r="C51" s="1"/>
      <c r="D51" s="102"/>
      <c r="E51" s="1"/>
      <c r="F51" s="1"/>
    </row>
    <row r="52" spans="1:6" ht="18.75">
      <c r="A52" s="5" t="s">
        <v>24</v>
      </c>
      <c r="B52" s="49"/>
      <c r="C52" s="1"/>
      <c r="D52" s="41">
        <f>D30-D50</f>
        <v>-3735000</v>
      </c>
      <c r="E52" s="2" t="s">
        <v>344</v>
      </c>
      <c r="F52" s="4"/>
    </row>
    <row r="53" spans="1:4" ht="15.75">
      <c r="A53" s="44"/>
      <c r="B53" s="49"/>
      <c r="C53" s="1"/>
      <c r="D53" s="41"/>
    </row>
    <row r="54" spans="1:5" ht="32.25">
      <c r="A54" s="103" t="s">
        <v>322</v>
      </c>
      <c r="B54" s="51"/>
      <c r="C54" s="4"/>
      <c r="D54" s="41">
        <f>913446+2821554</f>
        <v>3735000</v>
      </c>
      <c r="E54" s="2" t="s">
        <v>344</v>
      </c>
    </row>
    <row r="55" spans="1:6" s="1" customFormat="1" ht="15.75">
      <c r="A55" s="44"/>
      <c r="B55" s="48"/>
      <c r="C55" s="2"/>
      <c r="D55" s="41"/>
      <c r="E55" s="2"/>
      <c r="F55" s="2"/>
    </row>
    <row r="56" spans="1:5" ht="15.75">
      <c r="A56" s="5" t="s">
        <v>39</v>
      </c>
      <c r="D56" s="41">
        <f>D52+D54</f>
        <v>0</v>
      </c>
      <c r="E56" s="2" t="s">
        <v>344</v>
      </c>
    </row>
    <row r="57" spans="1:4" s="1" customFormat="1" ht="10.5" customHeight="1">
      <c r="A57" s="3"/>
      <c r="B57" s="49"/>
      <c r="D57" s="25"/>
    </row>
    <row r="58" spans="1:5" ht="15.75">
      <c r="A58" s="3"/>
      <c r="B58" s="49"/>
      <c r="C58" s="1"/>
      <c r="D58" s="25"/>
      <c r="E58" s="5"/>
    </row>
    <row r="59" spans="1:5" ht="15.75">
      <c r="A59" s="5"/>
      <c r="D59" s="26"/>
      <c r="E59" s="5"/>
    </row>
  </sheetData>
  <sheetProtection/>
  <mergeCells count="7">
    <mergeCell ref="A7:E7"/>
    <mergeCell ref="A1:E1"/>
    <mergeCell ref="A6:E6"/>
    <mergeCell ref="A4:E4"/>
    <mergeCell ref="A3:E3"/>
    <mergeCell ref="A5:E5"/>
    <mergeCell ref="A2:E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55" customWidth="1"/>
    <col min="2" max="5" width="3.125" style="52" customWidth="1"/>
    <col min="6" max="6" width="52.125" style="8" customWidth="1"/>
    <col min="7" max="7" width="16.25390625" style="8" customWidth="1"/>
    <col min="8" max="8" width="17.125" style="8" customWidth="1"/>
    <col min="9" max="9" width="9.375" style="8" customWidth="1"/>
    <col min="10" max="16384" width="9.125" style="8" customWidth="1"/>
  </cols>
  <sheetData>
    <row r="1" spans="1:9" ht="15.75">
      <c r="A1" s="297" t="s">
        <v>381</v>
      </c>
      <c r="B1" s="303"/>
      <c r="C1" s="303"/>
      <c r="D1" s="303"/>
      <c r="E1" s="303"/>
      <c r="F1" s="303"/>
      <c r="G1" s="303"/>
      <c r="H1" s="303"/>
      <c r="I1" s="303"/>
    </row>
    <row r="2" spans="1:9" ht="15.75">
      <c r="A2" s="300" t="s">
        <v>358</v>
      </c>
      <c r="B2" s="304"/>
      <c r="C2" s="304"/>
      <c r="D2" s="304"/>
      <c r="E2" s="304"/>
      <c r="F2" s="304"/>
      <c r="G2" s="304"/>
      <c r="H2" s="304"/>
      <c r="I2" s="304"/>
    </row>
    <row r="3" spans="1:9" ht="15.75">
      <c r="A3" s="305"/>
      <c r="B3" s="305"/>
      <c r="C3" s="305"/>
      <c r="D3" s="305"/>
      <c r="E3" s="305"/>
      <c r="F3" s="305"/>
      <c r="G3" s="305"/>
      <c r="H3" s="305"/>
      <c r="I3" s="305"/>
    </row>
    <row r="4" spans="1:9" s="9" customFormat="1" ht="15.75">
      <c r="A4" s="305" t="s">
        <v>273</v>
      </c>
      <c r="B4" s="305"/>
      <c r="C4" s="305"/>
      <c r="D4" s="305"/>
      <c r="E4" s="305"/>
      <c r="F4" s="305"/>
      <c r="G4" s="305"/>
      <c r="H4" s="305"/>
      <c r="I4" s="305"/>
    </row>
    <row r="5" spans="1:9" s="9" customFormat="1" ht="15.75">
      <c r="A5" s="305" t="s">
        <v>274</v>
      </c>
      <c r="B5" s="305"/>
      <c r="C5" s="305"/>
      <c r="D5" s="305"/>
      <c r="E5" s="305"/>
      <c r="F5" s="305"/>
      <c r="G5" s="305"/>
      <c r="H5" s="305"/>
      <c r="I5" s="305"/>
    </row>
    <row r="6" spans="1:9" ht="15.75">
      <c r="A6" s="305" t="s">
        <v>299</v>
      </c>
      <c r="B6" s="305"/>
      <c r="C6" s="305"/>
      <c r="D6" s="305"/>
      <c r="E6" s="305"/>
      <c r="F6" s="305"/>
      <c r="G6" s="305"/>
      <c r="H6" s="305"/>
      <c r="I6" s="305"/>
    </row>
    <row r="7" ht="15.75" hidden="1"/>
    <row r="8" spans="1:10" ht="15.75">
      <c r="A8" s="305"/>
      <c r="B8" s="296"/>
      <c r="C8" s="296"/>
      <c r="D8" s="296"/>
      <c r="E8" s="296"/>
      <c r="F8" s="296"/>
      <c r="G8" s="296"/>
      <c r="H8" s="296"/>
      <c r="I8" s="296"/>
      <c r="J8" s="52"/>
    </row>
    <row r="9" spans="8:9" ht="16.5" thickBot="1">
      <c r="H9" s="57"/>
      <c r="I9" s="58" t="s">
        <v>343</v>
      </c>
    </row>
    <row r="10" spans="1:9" ht="15.75">
      <c r="A10" s="324" t="s">
        <v>11</v>
      </c>
      <c r="B10" s="325"/>
      <c r="C10" s="325"/>
      <c r="D10" s="325"/>
      <c r="E10" s="325"/>
      <c r="F10" s="326"/>
      <c r="G10" s="59" t="s">
        <v>9</v>
      </c>
      <c r="H10" s="59" t="s">
        <v>9</v>
      </c>
      <c r="I10" s="59" t="s">
        <v>10</v>
      </c>
    </row>
    <row r="11" spans="1:9" ht="15.75">
      <c r="A11" s="327"/>
      <c r="B11" s="328"/>
      <c r="C11" s="328"/>
      <c r="D11" s="328"/>
      <c r="E11" s="328"/>
      <c r="F11" s="329"/>
      <c r="G11" s="60" t="s">
        <v>4</v>
      </c>
      <c r="H11" s="61" t="s">
        <v>4</v>
      </c>
      <c r="I11" s="60"/>
    </row>
    <row r="12" spans="1:9" ht="16.5" thickBot="1">
      <c r="A12" s="330"/>
      <c r="B12" s="331"/>
      <c r="C12" s="331"/>
      <c r="D12" s="331"/>
      <c r="E12" s="331"/>
      <c r="F12" s="332"/>
      <c r="G12" s="62" t="s">
        <v>88</v>
      </c>
      <c r="H12" s="62" t="s">
        <v>299</v>
      </c>
      <c r="I12" s="62" t="s">
        <v>12</v>
      </c>
    </row>
    <row r="13" spans="1:9" ht="32.25" customHeight="1">
      <c r="A13" s="19" t="s">
        <v>25</v>
      </c>
      <c r="B13" s="307" t="s">
        <v>43</v>
      </c>
      <c r="C13" s="307"/>
      <c r="D13" s="307"/>
      <c r="E13" s="307"/>
      <c r="F13" s="307"/>
      <c r="G13" s="72"/>
      <c r="H13" s="73"/>
      <c r="I13" s="72"/>
    </row>
    <row r="14" spans="1:9" ht="15.75">
      <c r="A14" s="19"/>
      <c r="B14" s="19" t="s">
        <v>25</v>
      </c>
      <c r="C14" s="19" t="s">
        <v>44</v>
      </c>
      <c r="D14" s="19"/>
      <c r="E14" s="19"/>
      <c r="F14" s="19"/>
      <c r="G14" s="39"/>
      <c r="H14" s="39"/>
      <c r="I14" s="19"/>
    </row>
    <row r="15" spans="1:9" ht="15.75">
      <c r="A15" s="19"/>
      <c r="B15" s="19"/>
      <c r="C15" s="19" t="s">
        <v>20</v>
      </c>
      <c r="D15" s="307" t="s">
        <v>45</v>
      </c>
      <c r="E15" s="307"/>
      <c r="F15" s="307"/>
      <c r="G15" s="73"/>
      <c r="H15" s="73"/>
      <c r="I15" s="72"/>
    </row>
    <row r="16" spans="1:9" ht="15.75">
      <c r="A16" s="19"/>
      <c r="B16" s="19"/>
      <c r="C16" s="19"/>
      <c r="D16" s="19" t="s">
        <v>20</v>
      </c>
      <c r="E16" s="307" t="s">
        <v>46</v>
      </c>
      <c r="F16" s="307"/>
      <c r="G16" s="73"/>
      <c r="H16" s="73"/>
      <c r="I16" s="72"/>
    </row>
    <row r="17" spans="1:9" ht="15.75">
      <c r="A17" s="22"/>
      <c r="B17" s="22"/>
      <c r="C17" s="22"/>
      <c r="D17" s="22"/>
      <c r="E17" s="22" t="s">
        <v>31</v>
      </c>
      <c r="F17" s="22" t="s">
        <v>26</v>
      </c>
      <c r="G17" s="38"/>
      <c r="H17" s="38"/>
      <c r="I17" s="74"/>
    </row>
    <row r="18" spans="1:9" ht="15.75">
      <c r="A18" s="22"/>
      <c r="B18" s="22"/>
      <c r="C18" s="22"/>
      <c r="D18" s="22"/>
      <c r="E18" s="22"/>
      <c r="F18" s="22" t="s">
        <v>47</v>
      </c>
      <c r="G18" s="38"/>
      <c r="I18" s="74"/>
    </row>
    <row r="19" spans="1:9" ht="31.5">
      <c r="A19" s="22"/>
      <c r="B19" s="22"/>
      <c r="C19" s="22"/>
      <c r="D19" s="22"/>
      <c r="E19" s="22" t="s">
        <v>32</v>
      </c>
      <c r="F19" s="75" t="s">
        <v>27</v>
      </c>
      <c r="G19" s="76"/>
      <c r="I19" s="74"/>
    </row>
    <row r="20" spans="1:9" ht="31.5">
      <c r="A20" s="22"/>
      <c r="B20" s="22"/>
      <c r="C20" s="22"/>
      <c r="D20" s="22"/>
      <c r="E20" s="22" t="s">
        <v>48</v>
      </c>
      <c r="F20" s="75" t="s">
        <v>49</v>
      </c>
      <c r="G20" s="38">
        <v>1075000</v>
      </c>
      <c r="H20" s="8">
        <v>1074860</v>
      </c>
      <c r="I20" s="74">
        <f>H20/G20*100</f>
        <v>99.98697674418605</v>
      </c>
    </row>
    <row r="21" spans="1:9" ht="15.75">
      <c r="A21" s="22"/>
      <c r="B21" s="22"/>
      <c r="C21" s="22"/>
      <c r="D21" s="22"/>
      <c r="E21" s="22"/>
      <c r="F21" s="22" t="s">
        <v>47</v>
      </c>
      <c r="G21" s="38"/>
      <c r="I21" s="74"/>
    </row>
    <row r="22" spans="1:9" ht="15.75">
      <c r="A22" s="22"/>
      <c r="B22" s="22"/>
      <c r="C22" s="22"/>
      <c r="D22" s="22"/>
      <c r="E22" s="22" t="s">
        <v>50</v>
      </c>
      <c r="F22" s="75" t="s">
        <v>51</v>
      </c>
      <c r="G22" s="38">
        <v>1024000</v>
      </c>
      <c r="H22" s="8">
        <v>1024000</v>
      </c>
      <c r="I22" s="74">
        <f aca="true" t="shared" si="0" ref="I22:I28">H22/G22*100</f>
        <v>100</v>
      </c>
    </row>
    <row r="23" spans="1:9" ht="15.75">
      <c r="A23" s="22"/>
      <c r="B23" s="22"/>
      <c r="C23" s="22"/>
      <c r="D23" s="22"/>
      <c r="E23" s="22"/>
      <c r="F23" s="22" t="s">
        <v>47</v>
      </c>
      <c r="G23" s="38"/>
      <c r="I23" s="74"/>
    </row>
    <row r="24" spans="1:9" ht="21" customHeight="1">
      <c r="A24" s="22"/>
      <c r="B24" s="22"/>
      <c r="C24" s="22"/>
      <c r="D24" s="22"/>
      <c r="E24" s="22" t="s">
        <v>52</v>
      </c>
      <c r="F24" s="75" t="s">
        <v>53</v>
      </c>
      <c r="G24" s="38">
        <v>100000</v>
      </c>
      <c r="H24" s="8">
        <v>100000</v>
      </c>
      <c r="I24" s="74">
        <f t="shared" si="0"/>
        <v>100</v>
      </c>
    </row>
    <row r="25" spans="1:9" ht="15.75">
      <c r="A25" s="22"/>
      <c r="B25" s="22"/>
      <c r="C25" s="22"/>
      <c r="D25" s="22"/>
      <c r="E25" s="22"/>
      <c r="F25" s="22" t="s">
        <v>47</v>
      </c>
      <c r="G25" s="38"/>
      <c r="I25" s="74"/>
    </row>
    <row r="26" spans="1:9" ht="15.75">
      <c r="A26" s="22"/>
      <c r="B26" s="22"/>
      <c r="C26" s="22"/>
      <c r="D26" s="22"/>
      <c r="E26" s="22" t="s">
        <v>54</v>
      </c>
      <c r="F26" s="75" t="s">
        <v>55</v>
      </c>
      <c r="G26" s="38">
        <v>692000</v>
      </c>
      <c r="H26" s="8">
        <v>692350</v>
      </c>
      <c r="I26" s="74">
        <f t="shared" si="0"/>
        <v>100.05057803468209</v>
      </c>
    </row>
    <row r="27" spans="1:9" s="45" customFormat="1" ht="15.75">
      <c r="A27" s="22"/>
      <c r="B27" s="22"/>
      <c r="C27" s="22"/>
      <c r="D27" s="22"/>
      <c r="E27" s="22"/>
      <c r="F27" s="22" t="s">
        <v>47</v>
      </c>
      <c r="G27" s="38"/>
      <c r="I27" s="74"/>
    </row>
    <row r="28" spans="1:9" ht="15.75">
      <c r="A28" s="22"/>
      <c r="B28" s="22"/>
      <c r="C28" s="22"/>
      <c r="D28" s="22" t="s">
        <v>33</v>
      </c>
      <c r="E28" s="22" t="s">
        <v>56</v>
      </c>
      <c r="F28" s="22"/>
      <c r="G28" s="38">
        <v>4000000</v>
      </c>
      <c r="H28" s="8">
        <v>5000000</v>
      </c>
      <c r="I28" s="74">
        <f t="shared" si="0"/>
        <v>125</v>
      </c>
    </row>
    <row r="29" spans="1:9" ht="15.75">
      <c r="A29" s="22"/>
      <c r="B29" s="22"/>
      <c r="C29" s="22"/>
      <c r="D29" s="22"/>
      <c r="E29" s="22"/>
      <c r="F29" s="22" t="s">
        <v>47</v>
      </c>
      <c r="G29" s="38"/>
      <c r="I29" s="74"/>
    </row>
    <row r="30" spans="1:9" ht="15.75">
      <c r="A30" s="22"/>
      <c r="B30" s="22"/>
      <c r="C30" s="22"/>
      <c r="D30" s="22" t="s">
        <v>34</v>
      </c>
      <c r="E30" s="22" t="s">
        <v>89</v>
      </c>
      <c r="F30" s="22"/>
      <c r="G30" s="38">
        <v>61000</v>
      </c>
      <c r="H30" s="8">
        <v>66300</v>
      </c>
      <c r="I30" s="74"/>
    </row>
    <row r="31" spans="1:9" ht="15.75">
      <c r="A31" s="22"/>
      <c r="B31" s="22"/>
      <c r="C31" s="22"/>
      <c r="D31" s="22" t="s">
        <v>90</v>
      </c>
      <c r="E31" s="22" t="s">
        <v>265</v>
      </c>
      <c r="F31" s="22"/>
      <c r="G31" s="38">
        <v>1738000</v>
      </c>
      <c r="H31" s="8">
        <v>1989378</v>
      </c>
      <c r="I31" s="74"/>
    </row>
    <row r="32" spans="1:9" s="45" customFormat="1" ht="15.75">
      <c r="A32" s="22"/>
      <c r="B32" s="22"/>
      <c r="C32" s="22"/>
      <c r="D32" s="22" t="s">
        <v>14</v>
      </c>
      <c r="E32" s="22" t="s">
        <v>57</v>
      </c>
      <c r="F32" s="22"/>
      <c r="G32" s="38"/>
      <c r="I32" s="74"/>
    </row>
    <row r="33" spans="1:9" ht="15.75">
      <c r="A33" s="22"/>
      <c r="B33" s="22"/>
      <c r="C33" s="22"/>
      <c r="D33" s="22"/>
      <c r="E33" s="22"/>
      <c r="F33" s="22" t="s">
        <v>47</v>
      </c>
      <c r="G33" s="38"/>
      <c r="I33" s="74"/>
    </row>
    <row r="34" spans="1:9" ht="15.75">
      <c r="A34" s="22"/>
      <c r="B34" s="22"/>
      <c r="C34" s="22"/>
      <c r="D34" s="22"/>
      <c r="E34" s="22"/>
      <c r="F34" s="22"/>
      <c r="G34" s="38"/>
      <c r="I34" s="74"/>
    </row>
    <row r="35" spans="1:9" ht="31.5" customHeight="1">
      <c r="A35" s="78"/>
      <c r="B35" s="78"/>
      <c r="C35" s="79"/>
      <c r="D35" s="308" t="s">
        <v>58</v>
      </c>
      <c r="E35" s="308"/>
      <c r="F35" s="308"/>
      <c r="G35" s="80">
        <f>SUM(G17:G34)</f>
        <v>8690000</v>
      </c>
      <c r="H35" s="80">
        <f>SUM(H17:H34)</f>
        <v>9946888</v>
      </c>
      <c r="I35" s="95">
        <f>H35/G35*100</f>
        <v>114.46361334867663</v>
      </c>
    </row>
    <row r="36" spans="1:9" s="45" customFormat="1" ht="15.75">
      <c r="A36" s="19"/>
      <c r="B36" s="19"/>
      <c r="C36" s="19"/>
      <c r="D36" s="71"/>
      <c r="E36" s="71"/>
      <c r="F36" s="71"/>
      <c r="G36" s="73"/>
      <c r="I36" s="74"/>
    </row>
    <row r="37" spans="1:9" ht="33" customHeight="1">
      <c r="A37" s="22"/>
      <c r="B37" s="22"/>
      <c r="C37" s="19" t="s">
        <v>21</v>
      </c>
      <c r="D37" s="307" t="s">
        <v>59</v>
      </c>
      <c r="E37" s="307"/>
      <c r="F37" s="307"/>
      <c r="G37" s="73"/>
      <c r="I37" s="74"/>
    </row>
    <row r="38" spans="1:9" ht="15.75">
      <c r="A38" s="22"/>
      <c r="B38" s="22"/>
      <c r="C38" s="22"/>
      <c r="D38" s="22" t="s">
        <v>20</v>
      </c>
      <c r="E38" s="22" t="s">
        <v>91</v>
      </c>
      <c r="F38" s="22"/>
      <c r="G38" s="38">
        <v>299000</v>
      </c>
      <c r="H38" s="38"/>
      <c r="I38" s="74"/>
    </row>
    <row r="39" spans="1:9" ht="30.75" customHeight="1">
      <c r="A39" s="22"/>
      <c r="B39" s="22"/>
      <c r="C39" s="22"/>
      <c r="D39" s="22" t="s">
        <v>14</v>
      </c>
      <c r="E39" s="306" t="s">
        <v>92</v>
      </c>
      <c r="F39" s="306"/>
      <c r="G39" s="38">
        <v>1092000</v>
      </c>
      <c r="H39" s="38">
        <v>2229720</v>
      </c>
      <c r="I39" s="74"/>
    </row>
    <row r="40" spans="1:9" ht="15.75">
      <c r="A40" s="22"/>
      <c r="B40" s="22"/>
      <c r="C40" s="22"/>
      <c r="D40" s="22" t="s">
        <v>21</v>
      </c>
      <c r="E40" s="22" t="s">
        <v>60</v>
      </c>
      <c r="F40" s="22"/>
      <c r="G40" s="38">
        <v>2777</v>
      </c>
      <c r="H40" s="38"/>
      <c r="I40" s="74">
        <f>H40/G40*100</f>
        <v>0</v>
      </c>
    </row>
    <row r="41" spans="1:9" ht="15.75">
      <c r="A41" s="22"/>
      <c r="B41" s="22"/>
      <c r="C41" s="22"/>
      <c r="D41" s="22"/>
      <c r="E41" s="22" t="s">
        <v>300</v>
      </c>
      <c r="F41" s="22" t="s">
        <v>301</v>
      </c>
      <c r="G41" s="38"/>
      <c r="H41" s="38">
        <v>221440</v>
      </c>
      <c r="I41" s="74"/>
    </row>
    <row r="42" spans="1:9" ht="15.75">
      <c r="A42" s="22"/>
      <c r="B42" s="22"/>
      <c r="C42" s="22"/>
      <c r="D42" s="22"/>
      <c r="E42" s="22" t="s">
        <v>302</v>
      </c>
      <c r="F42" s="22" t="s">
        <v>303</v>
      </c>
      <c r="G42" s="38"/>
      <c r="H42" s="38">
        <v>2500000</v>
      </c>
      <c r="I42" s="74"/>
    </row>
    <row r="43" spans="1:9" ht="15.75">
      <c r="A43" s="22"/>
      <c r="B43" s="22"/>
      <c r="C43" s="22"/>
      <c r="D43" s="22" t="s">
        <v>368</v>
      </c>
      <c r="E43" s="22"/>
      <c r="F43" s="22" t="s">
        <v>270</v>
      </c>
      <c r="G43" s="38"/>
      <c r="H43" s="38">
        <v>67818</v>
      </c>
      <c r="I43" s="74"/>
    </row>
    <row r="44" spans="1:9" ht="33.75" customHeight="1">
      <c r="A44" s="78"/>
      <c r="B44" s="78"/>
      <c r="C44" s="308" t="s">
        <v>63</v>
      </c>
      <c r="D44" s="308"/>
      <c r="E44" s="308"/>
      <c r="F44" s="308"/>
      <c r="G44" s="81">
        <f>SUM(G38:G42)</f>
        <v>1393777</v>
      </c>
      <c r="H44" s="81">
        <f>SUM(H38:H43)</f>
        <v>5018978</v>
      </c>
      <c r="I44" s="95">
        <f>H44/G44*100</f>
        <v>360.09906893283505</v>
      </c>
    </row>
    <row r="45" spans="1:9" ht="10.5" customHeight="1">
      <c r="A45" s="78"/>
      <c r="B45" s="78"/>
      <c r="C45" s="256"/>
      <c r="D45" s="256"/>
      <c r="E45" s="256"/>
      <c r="F45" s="256"/>
      <c r="G45" s="81"/>
      <c r="H45" s="81"/>
      <c r="I45" s="95"/>
    </row>
    <row r="46" spans="1:9" ht="18" customHeight="1">
      <c r="A46" s="78"/>
      <c r="B46" s="78"/>
      <c r="C46" s="256"/>
      <c r="D46" s="256"/>
      <c r="E46" s="256"/>
      <c r="F46" s="256"/>
      <c r="G46" s="81"/>
      <c r="H46" s="81"/>
      <c r="I46" s="95"/>
    </row>
    <row r="47" spans="1:9" ht="27" customHeight="1">
      <c r="A47" s="78"/>
      <c r="B47" s="78"/>
      <c r="C47" s="256"/>
      <c r="D47" s="256"/>
      <c r="E47" s="256"/>
      <c r="F47" s="256"/>
      <c r="G47" s="81"/>
      <c r="H47" s="81"/>
      <c r="I47" s="95"/>
    </row>
    <row r="48" spans="1:9" ht="22.5" customHeight="1">
      <c r="A48" s="78"/>
      <c r="B48" s="78"/>
      <c r="C48" s="256"/>
      <c r="D48" s="256"/>
      <c r="E48" s="256"/>
      <c r="F48" s="256"/>
      <c r="G48" s="81"/>
      <c r="H48" s="81"/>
      <c r="I48" s="95"/>
    </row>
    <row r="49" spans="1:9" ht="35.25" customHeight="1">
      <c r="A49" s="78"/>
      <c r="B49" s="78"/>
      <c r="C49" s="256"/>
      <c r="D49" s="256"/>
      <c r="E49" s="256"/>
      <c r="F49" s="256"/>
      <c r="G49" s="81"/>
      <c r="H49" s="81"/>
      <c r="I49" s="95"/>
    </row>
    <row r="50" spans="1:9" ht="16.5" thickBot="1">
      <c r="A50" s="78"/>
      <c r="B50" s="78"/>
      <c r="C50" s="256"/>
      <c r="D50" s="256"/>
      <c r="E50" s="256"/>
      <c r="F50" s="256"/>
      <c r="G50" s="81"/>
      <c r="H50" s="81"/>
      <c r="I50" s="95"/>
    </row>
    <row r="51" spans="1:9" ht="15.75">
      <c r="A51" s="310" t="s">
        <v>11</v>
      </c>
      <c r="B51" s="311"/>
      <c r="C51" s="311"/>
      <c r="D51" s="311"/>
      <c r="E51" s="311"/>
      <c r="F51" s="312"/>
      <c r="G51" s="59" t="s">
        <v>9</v>
      </c>
      <c r="H51" s="59" t="s">
        <v>9</v>
      </c>
      <c r="I51" s="59" t="s">
        <v>10</v>
      </c>
    </row>
    <row r="52" spans="1:9" ht="15.75">
      <c r="A52" s="313"/>
      <c r="B52" s="314"/>
      <c r="C52" s="314"/>
      <c r="D52" s="314"/>
      <c r="E52" s="314"/>
      <c r="F52" s="315"/>
      <c r="G52" s="60" t="s">
        <v>4</v>
      </c>
      <c r="H52" s="61" t="s">
        <v>4</v>
      </c>
      <c r="I52" s="60"/>
    </row>
    <row r="53" spans="1:9" ht="16.5" thickBot="1">
      <c r="A53" s="316"/>
      <c r="B53" s="317"/>
      <c r="C53" s="317"/>
      <c r="D53" s="317"/>
      <c r="E53" s="317"/>
      <c r="F53" s="318"/>
      <c r="G53" s="62" t="s">
        <v>88</v>
      </c>
      <c r="H53" s="62" t="s">
        <v>299</v>
      </c>
      <c r="I53" s="62" t="s">
        <v>12</v>
      </c>
    </row>
    <row r="54" spans="1:9" ht="12" customHeight="1">
      <c r="A54" s="22"/>
      <c r="B54" s="22"/>
      <c r="C54" s="22"/>
      <c r="D54" s="22"/>
      <c r="E54" s="22"/>
      <c r="F54" s="22"/>
      <c r="G54" s="38"/>
      <c r="H54" s="38"/>
      <c r="I54" s="74"/>
    </row>
    <row r="55" spans="1:9" ht="31.5" customHeight="1">
      <c r="A55" s="22"/>
      <c r="B55" s="22"/>
      <c r="C55" s="19" t="s">
        <v>61</v>
      </c>
      <c r="D55" s="307" t="s">
        <v>64</v>
      </c>
      <c r="E55" s="307"/>
      <c r="F55" s="307"/>
      <c r="G55" s="73"/>
      <c r="H55" s="73"/>
      <c r="I55" s="72"/>
    </row>
    <row r="56" spans="1:9" ht="15.75">
      <c r="A56" s="22"/>
      <c r="B56" s="22"/>
      <c r="C56" s="22"/>
      <c r="D56" s="22" t="s">
        <v>20</v>
      </c>
      <c r="E56" s="306" t="s">
        <v>29</v>
      </c>
      <c r="F56" s="306"/>
      <c r="G56" s="76"/>
      <c r="H56" s="76"/>
      <c r="I56" s="75"/>
    </row>
    <row r="57" spans="1:9" ht="31.5">
      <c r="A57" s="22"/>
      <c r="B57" s="22"/>
      <c r="C57" s="22"/>
      <c r="D57" s="22"/>
      <c r="E57" s="22" t="s">
        <v>34</v>
      </c>
      <c r="F57" s="75" t="s">
        <v>65</v>
      </c>
      <c r="G57" s="38">
        <v>1200000</v>
      </c>
      <c r="H57" s="76">
        <v>1200000</v>
      </c>
      <c r="I57" s="74">
        <f>H57/G57*100</f>
        <v>100</v>
      </c>
    </row>
    <row r="58" spans="1:9" ht="12" customHeight="1">
      <c r="A58" s="22"/>
      <c r="B58" s="22"/>
      <c r="C58" s="22"/>
      <c r="D58" s="22"/>
      <c r="E58" s="22"/>
      <c r="F58" s="22"/>
      <c r="G58" s="38"/>
      <c r="H58" s="38"/>
      <c r="I58" s="74"/>
    </row>
    <row r="59" spans="1:9" ht="30" customHeight="1">
      <c r="A59" s="78"/>
      <c r="B59" s="78"/>
      <c r="C59" s="308" t="s">
        <v>66</v>
      </c>
      <c r="D59" s="308"/>
      <c r="E59" s="308"/>
      <c r="F59" s="308"/>
      <c r="G59" s="81">
        <f>SUM(G57:G58)</f>
        <v>1200000</v>
      </c>
      <c r="H59" s="81">
        <f>SUM(H57:H58)</f>
        <v>1200000</v>
      </c>
      <c r="I59" s="95">
        <f>H59/G59*100</f>
        <v>100</v>
      </c>
    </row>
    <row r="60" spans="1:9" ht="14.25" customHeight="1">
      <c r="A60" s="22"/>
      <c r="B60" s="22"/>
      <c r="C60" s="19" t="s">
        <v>67</v>
      </c>
      <c r="D60" s="319" t="s">
        <v>369</v>
      </c>
      <c r="E60" s="320"/>
      <c r="F60" s="320"/>
      <c r="G60" s="38"/>
      <c r="H60" s="38"/>
      <c r="I60" s="74"/>
    </row>
    <row r="61" spans="1:9" ht="13.5" customHeight="1">
      <c r="A61" s="22"/>
      <c r="B61" s="22"/>
      <c r="C61" s="19"/>
      <c r="D61" s="84" t="s">
        <v>20</v>
      </c>
      <c r="E61" s="306" t="s">
        <v>367</v>
      </c>
      <c r="F61" s="302"/>
      <c r="G61" s="302"/>
      <c r="H61" s="285">
        <v>24003</v>
      </c>
      <c r="I61" s="76"/>
    </row>
    <row r="62" spans="1:9" ht="29.25" customHeight="1">
      <c r="A62" s="82"/>
      <c r="B62" s="307" t="s">
        <v>68</v>
      </c>
      <c r="C62" s="307"/>
      <c r="D62" s="307"/>
      <c r="E62" s="307"/>
      <c r="F62" s="307"/>
      <c r="G62" s="87">
        <f>G35+G44+G59</f>
        <v>11283777</v>
      </c>
      <c r="H62" s="87">
        <f>H35+H44+H59+H61</f>
        <v>16189869</v>
      </c>
      <c r="I62" s="88">
        <f>H62/G62*100</f>
        <v>143.4791648222045</v>
      </c>
    </row>
    <row r="63" spans="1:9" ht="12" customHeight="1">
      <c r="A63" s="82"/>
      <c r="B63" s="71"/>
      <c r="C63" s="71"/>
      <c r="D63" s="71"/>
      <c r="E63" s="71"/>
      <c r="F63" s="71"/>
      <c r="G63" s="87"/>
      <c r="H63" s="87"/>
      <c r="I63" s="88"/>
    </row>
    <row r="64" spans="1:9" ht="16.5" customHeight="1">
      <c r="A64" s="82"/>
      <c r="B64" s="71" t="s">
        <v>267</v>
      </c>
      <c r="C64" s="307" t="s">
        <v>268</v>
      </c>
      <c r="D64" s="307"/>
      <c r="E64" s="307"/>
      <c r="F64" s="307"/>
      <c r="G64" s="87"/>
      <c r="H64" s="87"/>
      <c r="I64" s="88"/>
    </row>
    <row r="65" spans="1:9" ht="15.75">
      <c r="A65" s="82"/>
      <c r="B65" s="71"/>
      <c r="C65" s="84" t="s">
        <v>20</v>
      </c>
      <c r="D65" s="306" t="s">
        <v>269</v>
      </c>
      <c r="E65" s="306"/>
      <c r="F65" s="306"/>
      <c r="G65" s="87">
        <v>2000</v>
      </c>
      <c r="H65" s="76"/>
      <c r="I65" s="88"/>
    </row>
    <row r="66" spans="1:9" ht="15.75">
      <c r="A66" s="82"/>
      <c r="B66" s="71"/>
      <c r="C66" s="84" t="s">
        <v>14</v>
      </c>
      <c r="D66" s="306" t="s">
        <v>270</v>
      </c>
      <c r="E66" s="306"/>
      <c r="F66" s="306"/>
      <c r="G66" s="87">
        <v>154000</v>
      </c>
      <c r="H66" s="76"/>
      <c r="I66" s="88"/>
    </row>
    <row r="67" spans="1:9" ht="15.75" customHeight="1">
      <c r="A67" s="82"/>
      <c r="B67" s="71"/>
      <c r="C67" s="84" t="s">
        <v>21</v>
      </c>
      <c r="D67" s="301" t="s">
        <v>261</v>
      </c>
      <c r="E67" s="301"/>
      <c r="F67" s="301"/>
      <c r="G67" s="87">
        <v>116000</v>
      </c>
      <c r="H67" s="76">
        <v>76000</v>
      </c>
      <c r="I67" s="88"/>
    </row>
    <row r="68" spans="1:9" ht="15.75">
      <c r="A68" s="82"/>
      <c r="B68" s="71"/>
      <c r="C68" s="84" t="s">
        <v>61</v>
      </c>
      <c r="D68" s="309" t="s">
        <v>304</v>
      </c>
      <c r="E68" s="304"/>
      <c r="F68" s="304"/>
      <c r="G68" s="87"/>
      <c r="H68" s="76">
        <v>1397000</v>
      </c>
      <c r="I68" s="88"/>
    </row>
    <row r="69" spans="1:9" ht="15.75">
      <c r="A69" s="82"/>
      <c r="B69" s="71"/>
      <c r="C69" s="84" t="s">
        <v>62</v>
      </c>
      <c r="D69" s="301" t="s">
        <v>305</v>
      </c>
      <c r="E69" s="301"/>
      <c r="F69" s="301"/>
      <c r="G69" s="87"/>
      <c r="H69" s="76">
        <v>244000</v>
      </c>
      <c r="I69" s="88"/>
    </row>
    <row r="70" spans="1:9" ht="15.75">
      <c r="A70" s="82"/>
      <c r="B70" s="71"/>
      <c r="C70" s="84" t="s">
        <v>67</v>
      </c>
      <c r="D70" s="301" t="s">
        <v>370</v>
      </c>
      <c r="E70" s="302"/>
      <c r="F70" s="302"/>
      <c r="G70" s="87"/>
      <c r="H70" s="76">
        <v>812474</v>
      </c>
      <c r="I70" s="88"/>
    </row>
    <row r="71" spans="1:9" ht="31.5" customHeight="1">
      <c r="A71" s="82"/>
      <c r="B71" s="307" t="s">
        <v>271</v>
      </c>
      <c r="C71" s="307"/>
      <c r="D71" s="307"/>
      <c r="E71" s="307"/>
      <c r="F71" s="307"/>
      <c r="G71" s="87">
        <f>SUM(G65:G69)</f>
        <v>272000</v>
      </c>
      <c r="H71" s="87">
        <f>SUM(H65:H70)</f>
        <v>2529474</v>
      </c>
      <c r="I71" s="88"/>
    </row>
    <row r="72" spans="1:9" ht="7.5" customHeight="1">
      <c r="A72" s="22"/>
      <c r="B72" s="22"/>
      <c r="C72" s="22"/>
      <c r="D72" s="22"/>
      <c r="E72" s="22"/>
      <c r="F72" s="22"/>
      <c r="G72" s="38"/>
      <c r="H72" s="38"/>
      <c r="I72" s="74"/>
    </row>
    <row r="73" spans="1:9" ht="36" customHeight="1">
      <c r="A73" s="307" t="s">
        <v>69</v>
      </c>
      <c r="B73" s="307"/>
      <c r="C73" s="307"/>
      <c r="D73" s="307"/>
      <c r="E73" s="307"/>
      <c r="F73" s="307"/>
      <c r="G73" s="89">
        <f>G62+G71</f>
        <v>11555777</v>
      </c>
      <c r="H73" s="89">
        <f>H62+H71</f>
        <v>18719343</v>
      </c>
      <c r="I73" s="257">
        <f>I62</f>
        <v>143.4791648222045</v>
      </c>
    </row>
    <row r="74" spans="1:9" ht="12" customHeight="1">
      <c r="A74" s="22"/>
      <c r="B74" s="22"/>
      <c r="C74" s="22"/>
      <c r="D74" s="22"/>
      <c r="E74" s="22"/>
      <c r="F74" s="22"/>
      <c r="G74" s="38"/>
      <c r="H74" s="38"/>
      <c r="I74" s="74"/>
    </row>
    <row r="75" spans="1:9" ht="15.75">
      <c r="A75" s="19" t="s">
        <v>28</v>
      </c>
      <c r="B75" s="19" t="s">
        <v>70</v>
      </c>
      <c r="C75" s="19"/>
      <c r="D75" s="19"/>
      <c r="E75" s="19"/>
      <c r="F75" s="19"/>
      <c r="G75" s="19"/>
      <c r="H75" s="39"/>
      <c r="I75" s="74"/>
    </row>
    <row r="76" spans="1:9" ht="12" customHeight="1">
      <c r="A76" s="22"/>
      <c r="B76" s="22"/>
      <c r="C76" s="22"/>
      <c r="D76" s="22"/>
      <c r="E76" s="22"/>
      <c r="F76" s="22"/>
      <c r="G76" s="38"/>
      <c r="H76" s="38"/>
      <c r="I76" s="74"/>
    </row>
    <row r="77" spans="1:9" ht="15.75">
      <c r="A77" s="19"/>
      <c r="B77" s="19" t="s">
        <v>20</v>
      </c>
      <c r="C77" s="19" t="s">
        <v>71</v>
      </c>
      <c r="D77" s="19"/>
      <c r="E77" s="19"/>
      <c r="F77" s="19"/>
      <c r="G77" s="19"/>
      <c r="H77" s="39"/>
      <c r="I77" s="74"/>
    </row>
    <row r="78" spans="1:9" s="9" customFormat="1" ht="15.75">
      <c r="A78" s="22"/>
      <c r="B78" s="22"/>
      <c r="C78" s="22" t="s">
        <v>20</v>
      </c>
      <c r="D78" s="22" t="s">
        <v>72</v>
      </c>
      <c r="E78" s="22"/>
      <c r="F78" s="22"/>
      <c r="G78" s="85">
        <v>800000</v>
      </c>
      <c r="H78" s="38">
        <v>800000</v>
      </c>
      <c r="I78" s="74">
        <f>H78/G78*100</f>
        <v>100</v>
      </c>
    </row>
    <row r="79" spans="1:9" ht="15.75">
      <c r="A79" s="19"/>
      <c r="B79" s="19" t="s">
        <v>14</v>
      </c>
      <c r="C79" s="19" t="s">
        <v>73</v>
      </c>
      <c r="D79" s="19"/>
      <c r="E79" s="19"/>
      <c r="F79" s="19"/>
      <c r="G79" s="85"/>
      <c r="H79" s="39"/>
      <c r="I79" s="74"/>
    </row>
    <row r="80" spans="1:9" ht="15.75">
      <c r="A80" s="22"/>
      <c r="B80" s="22"/>
      <c r="C80" s="22" t="s">
        <v>20</v>
      </c>
      <c r="D80" s="22" t="s">
        <v>74</v>
      </c>
      <c r="E80" s="22"/>
      <c r="F80" s="22"/>
      <c r="G80" s="85">
        <v>650000</v>
      </c>
      <c r="H80" s="38">
        <v>650000</v>
      </c>
      <c r="I80" s="74">
        <f>H80/G80*100</f>
        <v>100</v>
      </c>
    </row>
    <row r="81" spans="1:9" ht="15.75">
      <c r="A81" s="19"/>
      <c r="B81" s="19" t="s">
        <v>21</v>
      </c>
      <c r="C81" s="19" t="s">
        <v>75</v>
      </c>
      <c r="D81" s="19"/>
      <c r="E81" s="19"/>
      <c r="F81" s="19"/>
      <c r="G81" s="85"/>
      <c r="H81" s="39"/>
      <c r="I81" s="74"/>
    </row>
    <row r="82" spans="1:9" ht="15.75">
      <c r="A82" s="22"/>
      <c r="B82" s="22"/>
      <c r="C82" s="19" t="s">
        <v>20</v>
      </c>
      <c r="D82" s="22" t="s">
        <v>76</v>
      </c>
      <c r="E82" s="22"/>
      <c r="F82" s="22"/>
      <c r="G82" s="85">
        <v>5000</v>
      </c>
      <c r="H82" s="38">
        <v>5000</v>
      </c>
      <c r="I82" s="74">
        <f>H82/G82*100</f>
        <v>100</v>
      </c>
    </row>
    <row r="83" spans="1:9" ht="15.75">
      <c r="A83" s="22"/>
      <c r="B83" s="22"/>
      <c r="C83" s="19" t="s">
        <v>61</v>
      </c>
      <c r="D83" s="22" t="s">
        <v>77</v>
      </c>
      <c r="E83" s="22"/>
      <c r="F83" s="22"/>
      <c r="G83" s="85">
        <v>40000</v>
      </c>
      <c r="H83" s="38">
        <v>40000</v>
      </c>
      <c r="I83" s="74">
        <f>H83/G83*100</f>
        <v>100</v>
      </c>
    </row>
    <row r="84" spans="1:9" ht="9" customHeight="1">
      <c r="A84" s="82"/>
      <c r="B84" s="82"/>
      <c r="C84" s="82"/>
      <c r="D84" s="82"/>
      <c r="E84" s="82"/>
      <c r="F84" s="82"/>
      <c r="G84" s="85"/>
      <c r="H84" s="85"/>
      <c r="I84" s="74"/>
    </row>
    <row r="85" spans="1:9" s="9" customFormat="1" ht="15.75">
      <c r="A85" s="19" t="s">
        <v>35</v>
      </c>
      <c r="B85" s="82"/>
      <c r="C85" s="82"/>
      <c r="D85" s="82"/>
      <c r="E85" s="82"/>
      <c r="F85" s="82"/>
      <c r="G85" s="87">
        <f>G78+G80+G82+G83</f>
        <v>1495000</v>
      </c>
      <c r="H85" s="87">
        <f>H78+H80+H82+H83</f>
        <v>1495000</v>
      </c>
      <c r="I85" s="88">
        <f>H85/G85*100</f>
        <v>100</v>
      </c>
    </row>
    <row r="86" spans="1:9" ht="9" customHeight="1">
      <c r="A86" s="82"/>
      <c r="B86" s="82"/>
      <c r="C86" s="82"/>
      <c r="D86" s="82"/>
      <c r="E86" s="82"/>
      <c r="F86" s="82"/>
      <c r="G86" s="85"/>
      <c r="H86" s="85"/>
      <c r="I86" s="74"/>
    </row>
    <row r="87" spans="1:9" ht="15.75">
      <c r="A87" s="19" t="s">
        <v>78</v>
      </c>
      <c r="B87" s="19" t="s">
        <v>30</v>
      </c>
      <c r="C87" s="19"/>
      <c r="D87" s="19"/>
      <c r="E87" s="19"/>
      <c r="F87" s="19"/>
      <c r="G87" s="19"/>
      <c r="H87" s="39"/>
      <c r="I87" s="74"/>
    </row>
    <row r="88" spans="1:9" ht="9" customHeight="1">
      <c r="A88" s="82"/>
      <c r="B88" s="82"/>
      <c r="C88" s="82"/>
      <c r="D88" s="82"/>
      <c r="E88" s="82"/>
      <c r="F88" s="82"/>
      <c r="G88" s="85"/>
      <c r="H88" s="85"/>
      <c r="I88" s="74"/>
    </row>
    <row r="89" spans="1:9" ht="15.75">
      <c r="A89" s="82"/>
      <c r="B89" s="82" t="s">
        <v>20</v>
      </c>
      <c r="C89" s="86" t="s">
        <v>266</v>
      </c>
      <c r="D89" s="86"/>
      <c r="E89" s="86"/>
      <c r="F89" s="86"/>
      <c r="G89" s="85"/>
      <c r="H89" s="85"/>
      <c r="I89" s="74"/>
    </row>
    <row r="90" spans="1:9" ht="30.75" customHeight="1">
      <c r="A90" s="82"/>
      <c r="B90" s="82"/>
      <c r="C90" s="82" t="s">
        <v>20</v>
      </c>
      <c r="D90" s="321" t="s">
        <v>292</v>
      </c>
      <c r="E90" s="321"/>
      <c r="F90" s="321"/>
      <c r="G90" s="85">
        <v>76000</v>
      </c>
      <c r="H90" s="85">
        <v>54000</v>
      </c>
      <c r="I90" s="74"/>
    </row>
    <row r="91" spans="1:9" ht="15.75" customHeight="1">
      <c r="A91" s="82"/>
      <c r="B91" s="82"/>
      <c r="C91" s="82" t="s">
        <v>14</v>
      </c>
      <c r="D91" s="321" t="s">
        <v>272</v>
      </c>
      <c r="E91" s="321"/>
      <c r="F91" s="321"/>
      <c r="G91" s="85">
        <v>120000</v>
      </c>
      <c r="H91" s="85"/>
      <c r="I91" s="74"/>
    </row>
    <row r="92" spans="1:9" ht="15.75" customHeight="1">
      <c r="A92" s="82"/>
      <c r="B92" s="82"/>
      <c r="C92" s="82" t="s">
        <v>21</v>
      </c>
      <c r="D92" s="333" t="s">
        <v>306</v>
      </c>
      <c r="E92" s="334"/>
      <c r="F92" s="334"/>
      <c r="G92" s="85"/>
      <c r="H92" s="85">
        <v>5000</v>
      </c>
      <c r="I92" s="74"/>
    </row>
    <row r="93" spans="1:9" ht="15.75">
      <c r="A93" s="82"/>
      <c r="B93" s="82" t="s">
        <v>14</v>
      </c>
      <c r="C93" s="86" t="s">
        <v>79</v>
      </c>
      <c r="D93" s="86"/>
      <c r="E93" s="86"/>
      <c r="F93" s="86"/>
      <c r="G93" s="85"/>
      <c r="H93" s="85"/>
      <c r="I93" s="74"/>
    </row>
    <row r="94" spans="1:9" ht="15.75">
      <c r="A94" s="82"/>
      <c r="B94" s="82"/>
      <c r="C94" s="82" t="s">
        <v>20</v>
      </c>
      <c r="D94" s="86" t="s">
        <v>42</v>
      </c>
      <c r="E94" s="86"/>
      <c r="F94" s="86"/>
      <c r="G94" s="85">
        <v>552000</v>
      </c>
      <c r="H94" s="85">
        <v>454000</v>
      </c>
      <c r="I94" s="74">
        <f>H94/G94*100</f>
        <v>82.2463768115942</v>
      </c>
    </row>
    <row r="95" spans="1:9" ht="15.75">
      <c r="A95" s="82"/>
      <c r="B95" s="82" t="s">
        <v>21</v>
      </c>
      <c r="C95" s="86" t="s">
        <v>80</v>
      </c>
      <c r="D95" s="82"/>
      <c r="E95" s="82"/>
      <c r="F95" s="82"/>
      <c r="G95" s="85">
        <v>2000</v>
      </c>
      <c r="H95" s="85">
        <v>2000</v>
      </c>
      <c r="I95" s="74">
        <f>H95/G95*100</f>
        <v>100</v>
      </c>
    </row>
    <row r="96" spans="1:9" ht="11.25" customHeight="1">
      <c r="A96" s="82"/>
      <c r="B96" s="82"/>
      <c r="C96" s="82"/>
      <c r="D96" s="82"/>
      <c r="E96" s="82"/>
      <c r="F96" s="82"/>
      <c r="G96" s="85"/>
      <c r="H96" s="85"/>
      <c r="I96" s="74"/>
    </row>
    <row r="97" spans="1:9" ht="15.75">
      <c r="A97" s="19" t="s">
        <v>13</v>
      </c>
      <c r="B97" s="82"/>
      <c r="C97" s="82"/>
      <c r="D97" s="82"/>
      <c r="E97" s="82"/>
      <c r="F97" s="82"/>
      <c r="G97" s="87">
        <f>SUM(G90:G96)</f>
        <v>750000</v>
      </c>
      <c r="H97" s="87">
        <f>H90+H91+H94+H95+H92</f>
        <v>515000</v>
      </c>
      <c r="I97" s="88">
        <f>H97/G97*100</f>
        <v>68.66666666666667</v>
      </c>
    </row>
    <row r="98" spans="1:9" ht="10.5" customHeight="1">
      <c r="A98" s="82"/>
      <c r="B98" s="82"/>
      <c r="C98" s="82"/>
      <c r="D98" s="82"/>
      <c r="E98" s="82"/>
      <c r="F98" s="82"/>
      <c r="G98" s="85"/>
      <c r="H98" s="85"/>
      <c r="I98" s="74"/>
    </row>
    <row r="99" spans="1:9" ht="13.5" customHeight="1">
      <c r="A99" s="264" t="s">
        <v>307</v>
      </c>
      <c r="B99" s="335" t="s">
        <v>99</v>
      </c>
      <c r="C99" s="334"/>
      <c r="D99" s="334"/>
      <c r="E99" s="334"/>
      <c r="F99" s="334"/>
      <c r="G99" s="85"/>
      <c r="H99" s="85"/>
      <c r="I99" s="74"/>
    </row>
    <row r="100" spans="1:9" ht="13.5" customHeight="1">
      <c r="A100" s="82"/>
      <c r="B100" s="82" t="s">
        <v>20</v>
      </c>
      <c r="C100" s="333" t="s">
        <v>308</v>
      </c>
      <c r="D100" s="334"/>
      <c r="E100" s="334"/>
      <c r="F100" s="334"/>
      <c r="G100" s="85"/>
      <c r="H100" s="85"/>
      <c r="I100" s="74"/>
    </row>
    <row r="101" spans="1:9" ht="13.5" customHeight="1">
      <c r="A101" s="82"/>
      <c r="B101" s="82"/>
      <c r="C101" s="82" t="s">
        <v>20</v>
      </c>
      <c r="D101" s="333" t="s">
        <v>309</v>
      </c>
      <c r="E101" s="334"/>
      <c r="F101" s="334"/>
      <c r="G101" s="85"/>
      <c r="H101" s="85">
        <v>1800000</v>
      </c>
      <c r="I101" s="74"/>
    </row>
    <row r="102" spans="1:9" ht="9" customHeight="1">
      <c r="A102" s="82"/>
      <c r="B102" s="82"/>
      <c r="C102" s="82"/>
      <c r="D102" s="86"/>
      <c r="E102" s="263"/>
      <c r="F102" s="263"/>
      <c r="G102" s="85"/>
      <c r="H102" s="85"/>
      <c r="I102" s="74"/>
    </row>
    <row r="103" spans="1:9" ht="13.5" customHeight="1">
      <c r="A103" s="322" t="s">
        <v>310</v>
      </c>
      <c r="B103" s="323"/>
      <c r="C103" s="323"/>
      <c r="D103" s="323"/>
      <c r="E103" s="323"/>
      <c r="F103" s="323"/>
      <c r="G103" s="85"/>
      <c r="H103" s="87">
        <v>1800000</v>
      </c>
      <c r="I103" s="74"/>
    </row>
    <row r="104" spans="1:9" ht="9.75" customHeight="1">
      <c r="A104" s="82"/>
      <c r="B104" s="82"/>
      <c r="C104" s="82"/>
      <c r="D104" s="82"/>
      <c r="E104" s="82"/>
      <c r="F104" s="82"/>
      <c r="G104" s="85"/>
      <c r="H104" s="85"/>
      <c r="I104" s="74"/>
    </row>
    <row r="105" spans="1:9" ht="17.25" customHeight="1">
      <c r="A105" s="91" t="s">
        <v>82</v>
      </c>
      <c r="B105" s="91"/>
      <c r="C105" s="91"/>
      <c r="D105" s="91"/>
      <c r="E105" s="91"/>
      <c r="F105" s="91"/>
      <c r="G105" s="90">
        <f>G97+G85+G73</f>
        <v>13800777</v>
      </c>
      <c r="H105" s="90">
        <f>H97+H85+H73+H101</f>
        <v>22529343</v>
      </c>
      <c r="I105" s="88">
        <f>H105/G105*100</f>
        <v>163.2469171844455</v>
      </c>
    </row>
    <row r="106" spans="1:9" ht="16.5">
      <c r="A106" s="91"/>
      <c r="B106" s="91"/>
      <c r="C106" s="91"/>
      <c r="D106" s="91"/>
      <c r="E106" s="91"/>
      <c r="F106" s="91"/>
      <c r="G106" s="90"/>
      <c r="H106" s="90"/>
      <c r="I106" s="88"/>
    </row>
    <row r="107" spans="2:9" ht="16.5">
      <c r="B107" s="91"/>
      <c r="C107" s="91"/>
      <c r="D107" s="91"/>
      <c r="E107" s="91"/>
      <c r="F107" s="91"/>
      <c r="G107" s="90"/>
      <c r="H107" s="90"/>
      <c r="I107" s="88"/>
    </row>
    <row r="108" spans="1:9" ht="16.5">
      <c r="A108" s="91"/>
      <c r="B108" s="91"/>
      <c r="C108" s="91"/>
      <c r="D108" s="91"/>
      <c r="E108" s="91"/>
      <c r="F108" s="91"/>
      <c r="G108" s="90"/>
      <c r="H108" s="90"/>
      <c r="I108" s="88"/>
    </row>
    <row r="109" spans="1:9" ht="16.5">
      <c r="A109" s="91"/>
      <c r="B109" s="91"/>
      <c r="C109" s="91"/>
      <c r="D109" s="91"/>
      <c r="E109" s="91"/>
      <c r="F109" s="91"/>
      <c r="G109" s="90"/>
      <c r="H109" s="90"/>
      <c r="I109" s="88"/>
    </row>
    <row r="110" spans="1:9" ht="17.25" thickBot="1">
      <c r="A110" s="91"/>
      <c r="B110" s="91"/>
      <c r="C110" s="91"/>
      <c r="D110" s="91"/>
      <c r="E110" s="91"/>
      <c r="F110" s="91"/>
      <c r="G110" s="90"/>
      <c r="H110" s="90"/>
      <c r="I110" s="88"/>
    </row>
    <row r="111" spans="1:9" ht="15.75">
      <c r="A111" s="310" t="s">
        <v>11</v>
      </c>
      <c r="B111" s="311"/>
      <c r="C111" s="311"/>
      <c r="D111" s="311"/>
      <c r="E111" s="311"/>
      <c r="F111" s="312"/>
      <c r="G111" s="59" t="s">
        <v>9</v>
      </c>
      <c r="H111" s="59" t="s">
        <v>9</v>
      </c>
      <c r="I111" s="59" t="s">
        <v>10</v>
      </c>
    </row>
    <row r="112" spans="1:9" ht="15.75">
      <c r="A112" s="313"/>
      <c r="B112" s="314"/>
      <c r="C112" s="314"/>
      <c r="D112" s="314"/>
      <c r="E112" s="314"/>
      <c r="F112" s="315"/>
      <c r="G112" s="60" t="s">
        <v>4</v>
      </c>
      <c r="H112" s="61" t="s">
        <v>4</v>
      </c>
      <c r="I112" s="60"/>
    </row>
    <row r="113" spans="1:9" ht="16.5" thickBot="1">
      <c r="A113" s="316"/>
      <c r="B113" s="317"/>
      <c r="C113" s="317"/>
      <c r="D113" s="317"/>
      <c r="E113" s="317"/>
      <c r="F113" s="318"/>
      <c r="G113" s="62" t="s">
        <v>88</v>
      </c>
      <c r="H113" s="62" t="s">
        <v>299</v>
      </c>
      <c r="I113" s="62" t="s">
        <v>12</v>
      </c>
    </row>
    <row r="114" spans="1:9" ht="16.5">
      <c r="A114" s="91"/>
      <c r="B114" s="91"/>
      <c r="C114" s="91"/>
      <c r="D114" s="91"/>
      <c r="E114" s="91"/>
      <c r="F114" s="91"/>
      <c r="G114" s="92"/>
      <c r="H114" s="92"/>
      <c r="I114" s="88"/>
    </row>
    <row r="115" spans="1:9" ht="15.75">
      <c r="A115" s="93" t="s">
        <v>83</v>
      </c>
      <c r="B115" s="307" t="s">
        <v>84</v>
      </c>
      <c r="C115" s="307"/>
      <c r="D115" s="307"/>
      <c r="E115" s="307"/>
      <c r="F115" s="307"/>
      <c r="G115" s="19"/>
      <c r="H115" s="76"/>
      <c r="I115" s="74"/>
    </row>
    <row r="116" spans="1:9" ht="15.75">
      <c r="A116" s="19"/>
      <c r="B116" s="71" t="s">
        <v>20</v>
      </c>
      <c r="C116" s="307" t="s">
        <v>85</v>
      </c>
      <c r="D116" s="307"/>
      <c r="E116" s="307"/>
      <c r="F116" s="307"/>
      <c r="G116" s="85"/>
      <c r="H116" s="76"/>
      <c r="I116" s="74"/>
    </row>
    <row r="117" spans="1:9" ht="15.75">
      <c r="A117" s="19"/>
      <c r="B117" s="71"/>
      <c r="C117" s="84" t="s">
        <v>20</v>
      </c>
      <c r="D117" s="306" t="s">
        <v>86</v>
      </c>
      <c r="E117" s="306"/>
      <c r="F117" s="306"/>
      <c r="G117" s="85">
        <v>1163000</v>
      </c>
      <c r="H117" s="85">
        <f>913446+2821554</f>
        <v>3735000</v>
      </c>
      <c r="I117" s="74">
        <f>H117/G117*100</f>
        <v>321.15219260533104</v>
      </c>
    </row>
    <row r="118" spans="1:9" ht="15.75">
      <c r="A118" s="22"/>
      <c r="B118" s="22"/>
      <c r="C118" s="22"/>
      <c r="D118" s="22"/>
      <c r="E118" s="22"/>
      <c r="F118" s="22"/>
      <c r="G118" s="44"/>
      <c r="H118" s="38"/>
      <c r="I118" s="74"/>
    </row>
    <row r="119" spans="1:9" ht="16.5">
      <c r="A119" s="91" t="s">
        <v>84</v>
      </c>
      <c r="B119" s="91"/>
      <c r="C119" s="91"/>
      <c r="D119" s="91"/>
      <c r="E119" s="91"/>
      <c r="F119" s="91"/>
      <c r="G119" s="94">
        <f>G117</f>
        <v>1163000</v>
      </c>
      <c r="H119" s="92">
        <f>H117</f>
        <v>3735000</v>
      </c>
      <c r="I119" s="74">
        <f>H119/G119*100</f>
        <v>321.15219260533104</v>
      </c>
    </row>
    <row r="120" spans="1:9" ht="15.75">
      <c r="A120" s="22"/>
      <c r="B120" s="22"/>
      <c r="C120" s="22"/>
      <c r="D120" s="22"/>
      <c r="E120" s="22"/>
      <c r="F120" s="22"/>
      <c r="G120" s="44"/>
      <c r="H120" s="22"/>
      <c r="I120" s="74"/>
    </row>
    <row r="121" spans="1:9" ht="18.75">
      <c r="A121" s="21" t="s">
        <v>87</v>
      </c>
      <c r="B121" s="21"/>
      <c r="C121" s="21"/>
      <c r="D121" s="21"/>
      <c r="E121" s="21"/>
      <c r="F121" s="21"/>
      <c r="G121" s="94">
        <f>G105+G119</f>
        <v>14963777</v>
      </c>
      <c r="H121" s="90">
        <f>H105+H119</f>
        <v>26264343</v>
      </c>
      <c r="I121" s="88">
        <f>H121/G121*100</f>
        <v>175.5194761322626</v>
      </c>
    </row>
    <row r="122" spans="7:9" ht="15.75">
      <c r="G122" s="6"/>
      <c r="H122" s="6"/>
      <c r="I122" s="7"/>
    </row>
    <row r="123" spans="7:9" ht="15.75">
      <c r="G123" s="63"/>
      <c r="H123" s="77"/>
      <c r="I123" s="11"/>
    </row>
    <row r="124" ht="9" customHeight="1">
      <c r="I124" s="11"/>
    </row>
    <row r="125" spans="1:9" s="9" customFormat="1" ht="15.75">
      <c r="A125" s="54"/>
      <c r="B125" s="53"/>
      <c r="C125" s="53"/>
      <c r="D125" s="53"/>
      <c r="E125" s="53"/>
      <c r="H125" s="77"/>
      <c r="I125" s="10"/>
    </row>
    <row r="126" ht="9" customHeight="1">
      <c r="I126" s="11"/>
    </row>
    <row r="127" ht="9" customHeight="1">
      <c r="I127" s="11"/>
    </row>
    <row r="133" ht="15.75">
      <c r="I133" s="11"/>
    </row>
    <row r="138" ht="15.75">
      <c r="I138" s="11"/>
    </row>
  </sheetData>
  <sheetProtection/>
  <mergeCells count="42">
    <mergeCell ref="A10:F12"/>
    <mergeCell ref="A3:I3"/>
    <mergeCell ref="A4:I4"/>
    <mergeCell ref="A5:I5"/>
    <mergeCell ref="A6:I6"/>
    <mergeCell ref="C116:F116"/>
    <mergeCell ref="D92:F92"/>
    <mergeCell ref="B99:F99"/>
    <mergeCell ref="C100:F100"/>
    <mergeCell ref="D101:F101"/>
    <mergeCell ref="D117:F117"/>
    <mergeCell ref="B115:F115"/>
    <mergeCell ref="D90:F90"/>
    <mergeCell ref="A111:F113"/>
    <mergeCell ref="A103:F103"/>
    <mergeCell ref="B71:F71"/>
    <mergeCell ref="D91:F91"/>
    <mergeCell ref="A73:F73"/>
    <mergeCell ref="D15:F15"/>
    <mergeCell ref="C44:F44"/>
    <mergeCell ref="A51:F53"/>
    <mergeCell ref="E61:G61"/>
    <mergeCell ref="E16:F16"/>
    <mergeCell ref="D37:F37"/>
    <mergeCell ref="D60:F60"/>
    <mergeCell ref="D65:F65"/>
    <mergeCell ref="D66:F66"/>
    <mergeCell ref="D67:F67"/>
    <mergeCell ref="D69:F69"/>
    <mergeCell ref="D68:F68"/>
    <mergeCell ref="D35:F35"/>
    <mergeCell ref="D55:F55"/>
    <mergeCell ref="D70:F70"/>
    <mergeCell ref="A1:I1"/>
    <mergeCell ref="A2:I2"/>
    <mergeCell ref="A8:I8"/>
    <mergeCell ref="E39:F39"/>
    <mergeCell ref="B62:F62"/>
    <mergeCell ref="B13:F13"/>
    <mergeCell ref="E56:F56"/>
    <mergeCell ref="C59:F59"/>
    <mergeCell ref="C64:F64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9.125" style="190" customWidth="1"/>
    <col min="2" max="2" width="61.125" style="190" customWidth="1"/>
    <col min="3" max="6" width="26.25390625" style="190" customWidth="1"/>
    <col min="7" max="16384" width="9.125" style="190" customWidth="1"/>
  </cols>
  <sheetData>
    <row r="2" spans="1:6" s="181" customFormat="1" ht="15.75">
      <c r="A2" s="336" t="s">
        <v>382</v>
      </c>
      <c r="B2" s="303"/>
      <c r="C2" s="303"/>
      <c r="D2" s="303"/>
      <c r="E2" s="303"/>
      <c r="F2" s="303"/>
    </row>
    <row r="3" spans="1:6" s="65" customFormat="1" ht="15" customHeight="1">
      <c r="A3" s="337" t="s">
        <v>357</v>
      </c>
      <c r="B3" s="304"/>
      <c r="C3" s="304"/>
      <c r="D3" s="304"/>
      <c r="E3" s="304"/>
      <c r="F3" s="304"/>
    </row>
    <row r="4" spans="2:6" s="184" customFormat="1" ht="15" customHeight="1">
      <c r="B4" s="338"/>
      <c r="C4" s="296"/>
      <c r="D4" s="296"/>
      <c r="E4" s="296"/>
      <c r="F4" s="296"/>
    </row>
    <row r="5" spans="2:6" s="121" customFormat="1" ht="15" customHeight="1">
      <c r="B5" s="338" t="s">
        <v>273</v>
      </c>
      <c r="C5" s="338"/>
      <c r="D5" s="338"/>
      <c r="E5" s="338"/>
      <c r="F5" s="338"/>
    </row>
    <row r="6" spans="2:6" s="121" customFormat="1" ht="15.75">
      <c r="B6" s="359" t="s">
        <v>207</v>
      </c>
      <c r="C6" s="359"/>
      <c r="D6" s="359"/>
      <c r="E6" s="359"/>
      <c r="F6" s="359"/>
    </row>
    <row r="7" spans="2:6" s="121" customFormat="1" ht="15" customHeight="1">
      <c r="B7" s="338" t="s">
        <v>299</v>
      </c>
      <c r="C7" s="338"/>
      <c r="D7" s="338"/>
      <c r="E7" s="338"/>
      <c r="F7" s="338"/>
    </row>
    <row r="8" spans="2:6" s="181" customFormat="1" ht="12" customHeight="1" thickBot="1">
      <c r="B8" s="182"/>
      <c r="C8" s="185"/>
      <c r="D8" s="186"/>
      <c r="E8" s="186"/>
      <c r="F8" s="288" t="s">
        <v>373</v>
      </c>
    </row>
    <row r="9" spans="1:6" s="181" customFormat="1" ht="16.5" customHeight="1" thickBot="1">
      <c r="A9" s="339" t="s">
        <v>115</v>
      </c>
      <c r="B9" s="342" t="s">
        <v>116</v>
      </c>
      <c r="C9" s="345" t="s">
        <v>208</v>
      </c>
      <c r="D9" s="348" t="s">
        <v>209</v>
      </c>
      <c r="E9" s="348"/>
      <c r="F9" s="349"/>
    </row>
    <row r="10" spans="1:6" s="181" customFormat="1" ht="33" customHeight="1" thickBot="1">
      <c r="A10" s="340"/>
      <c r="B10" s="343"/>
      <c r="C10" s="346"/>
      <c r="D10" s="187" t="s">
        <v>210</v>
      </c>
      <c r="E10" s="188" t="s">
        <v>211</v>
      </c>
      <c r="F10" s="189" t="s">
        <v>212</v>
      </c>
    </row>
    <row r="11" spans="1:6" s="181" customFormat="1" ht="22.5" customHeight="1">
      <c r="A11" s="340"/>
      <c r="B11" s="343"/>
      <c r="C11" s="346"/>
      <c r="D11" s="350" t="s">
        <v>213</v>
      </c>
      <c r="E11" s="351"/>
      <c r="F11" s="352"/>
    </row>
    <row r="12" spans="1:6" ht="12.75">
      <c r="A12" s="340"/>
      <c r="B12" s="343"/>
      <c r="C12" s="346"/>
      <c r="D12" s="353"/>
      <c r="E12" s="354"/>
      <c r="F12" s="355"/>
    </row>
    <row r="13" spans="1:6" ht="3" customHeight="1" thickBot="1">
      <c r="A13" s="341"/>
      <c r="B13" s="344"/>
      <c r="C13" s="347"/>
      <c r="D13" s="356"/>
      <c r="E13" s="357"/>
      <c r="F13" s="358"/>
    </row>
    <row r="14" spans="1:6" ht="30">
      <c r="A14" s="259" t="s">
        <v>132</v>
      </c>
      <c r="B14" s="258" t="s">
        <v>133</v>
      </c>
      <c r="C14" s="191">
        <f aca="true" t="shared" si="0" ref="C14:C23">SUM(D14:F14)</f>
        <v>7000</v>
      </c>
      <c r="D14" s="191">
        <f>7000</f>
        <v>7000</v>
      </c>
      <c r="E14" s="191">
        <f>913446-913446</f>
        <v>0</v>
      </c>
      <c r="F14" s="192"/>
    </row>
    <row r="15" spans="1:6" ht="15">
      <c r="A15" s="259" t="s">
        <v>134</v>
      </c>
      <c r="B15" s="258" t="s">
        <v>298</v>
      </c>
      <c r="C15" s="191">
        <f t="shared" si="0"/>
        <v>5000</v>
      </c>
      <c r="D15" s="191">
        <v>5000</v>
      </c>
      <c r="E15" s="191"/>
      <c r="F15" s="192"/>
    </row>
    <row r="16" spans="1:6" ht="15">
      <c r="A16" s="110" t="s">
        <v>135</v>
      </c>
      <c r="B16" s="107" t="s">
        <v>136</v>
      </c>
      <c r="C16" s="193">
        <f t="shared" si="0"/>
        <v>54000</v>
      </c>
      <c r="D16" s="193"/>
      <c r="E16" s="193">
        <v>54000</v>
      </c>
      <c r="F16" s="194"/>
    </row>
    <row r="17" spans="1:6" ht="15">
      <c r="A17" s="110" t="s">
        <v>214</v>
      </c>
      <c r="B17" s="107" t="s">
        <v>215</v>
      </c>
      <c r="C17" s="193">
        <f t="shared" si="0"/>
        <v>17830869</v>
      </c>
      <c r="D17" s="193">
        <f>17739000+48+67818+24003</f>
        <v>17830869</v>
      </c>
      <c r="E17" s="193"/>
      <c r="F17" s="194"/>
    </row>
    <row r="18" spans="1:6" ht="15">
      <c r="A18" s="198" t="s">
        <v>365</v>
      </c>
      <c r="B18" s="107" t="s">
        <v>366</v>
      </c>
      <c r="C18" s="193">
        <f t="shared" si="0"/>
        <v>3735000</v>
      </c>
      <c r="D18" s="193">
        <f>913446+2821554</f>
        <v>3735000</v>
      </c>
      <c r="E18" s="193"/>
      <c r="F18" s="194"/>
    </row>
    <row r="19" spans="1:6" ht="15">
      <c r="A19" s="198" t="s">
        <v>360</v>
      </c>
      <c r="B19" s="107" t="s">
        <v>361</v>
      </c>
      <c r="C19" s="193">
        <f t="shared" si="0"/>
        <v>812474</v>
      </c>
      <c r="D19" s="193">
        <v>812474</v>
      </c>
      <c r="E19" s="193"/>
      <c r="F19" s="194"/>
    </row>
    <row r="20" spans="1:6" ht="15">
      <c r="A20" s="198">
        <v>104051</v>
      </c>
      <c r="B20" s="107" t="s">
        <v>297</v>
      </c>
      <c r="C20" s="193">
        <f t="shared" si="0"/>
        <v>76000</v>
      </c>
      <c r="D20" s="193"/>
      <c r="E20" s="193"/>
      <c r="F20" s="194">
        <v>76000</v>
      </c>
    </row>
    <row r="21" spans="1:6" ht="15">
      <c r="A21" s="198">
        <v>107051</v>
      </c>
      <c r="B21" s="113" t="s">
        <v>275</v>
      </c>
      <c r="C21" s="193">
        <f t="shared" si="0"/>
        <v>454000</v>
      </c>
      <c r="D21" s="193">
        <v>454000</v>
      </c>
      <c r="E21" s="193"/>
      <c r="F21" s="194"/>
    </row>
    <row r="22" spans="1:6" ht="15">
      <c r="A22" s="198">
        <v>107055</v>
      </c>
      <c r="B22" s="114" t="s">
        <v>279</v>
      </c>
      <c r="C22" s="193">
        <f t="shared" si="0"/>
        <v>1800000</v>
      </c>
      <c r="D22" s="193"/>
      <c r="E22" s="193">
        <v>1800000</v>
      </c>
      <c r="F22" s="194"/>
    </row>
    <row r="23" spans="1:6" ht="30.75" thickBot="1">
      <c r="A23" s="198">
        <v>900020</v>
      </c>
      <c r="B23" s="107" t="s">
        <v>216</v>
      </c>
      <c r="C23" s="193">
        <f t="shared" si="0"/>
        <v>1490000</v>
      </c>
      <c r="D23" s="193">
        <v>1490000</v>
      </c>
      <c r="E23" s="193"/>
      <c r="F23" s="194"/>
    </row>
    <row r="24" spans="1:6" ht="30" customHeight="1" thickBot="1">
      <c r="A24" s="199"/>
      <c r="B24" s="199" t="s">
        <v>1</v>
      </c>
      <c r="C24" s="197">
        <f>SUM(C14:C23)</f>
        <v>26264343</v>
      </c>
      <c r="D24" s="197">
        <f>SUM(D14:D23)</f>
        <v>24334343</v>
      </c>
      <c r="E24" s="197">
        <f>SUM(E14:E23)</f>
        <v>1854000</v>
      </c>
      <c r="F24" s="197">
        <f>SUM(F14:F23)</f>
        <v>76000</v>
      </c>
    </row>
  </sheetData>
  <sheetProtection/>
  <mergeCells count="11">
    <mergeCell ref="B7:F7"/>
    <mergeCell ref="A2:F2"/>
    <mergeCell ref="A3:F3"/>
    <mergeCell ref="B4:F4"/>
    <mergeCell ref="A9:A13"/>
    <mergeCell ref="B9:B13"/>
    <mergeCell ref="C9:C13"/>
    <mergeCell ref="D9:F9"/>
    <mergeCell ref="D11:F13"/>
    <mergeCell ref="B5:F5"/>
    <mergeCell ref="B6:F6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A5" sqref="A5:S5"/>
    </sheetView>
  </sheetViews>
  <sheetFormatPr defaultColWidth="9.00390625" defaultRowHeight="12.75"/>
  <cols>
    <col min="1" max="1" width="9.125" style="12" customWidth="1"/>
    <col min="2" max="2" width="42.125" style="12" customWidth="1"/>
    <col min="3" max="3" width="10.125" style="12" customWidth="1"/>
    <col min="4" max="7" width="10.375" style="12" customWidth="1"/>
    <col min="8" max="8" width="10.25390625" style="12" customWidth="1"/>
    <col min="9" max="9" width="11.00390625" style="12" customWidth="1"/>
    <col min="10" max="11" width="10.25390625" style="12" customWidth="1"/>
    <col min="12" max="12" width="9.625" style="12" customWidth="1"/>
    <col min="13" max="13" width="10.875" style="12" customWidth="1"/>
    <col min="14" max="14" width="14.00390625" style="12" customWidth="1"/>
    <col min="15" max="15" width="9.875" style="12" customWidth="1"/>
    <col min="16" max="16" width="10.625" style="12" customWidth="1"/>
    <col min="17" max="17" width="9.625" style="12" customWidth="1"/>
    <col min="18" max="16384" width="9.125" style="12" customWidth="1"/>
  </cols>
  <sheetData>
    <row r="1" spans="1:19" ht="15.75">
      <c r="A1" s="369" t="s">
        <v>383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</row>
    <row r="2" spans="1:16" ht="15.75" customHeight="1">
      <c r="A2" s="372" t="s">
        <v>356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pans="1:19" s="104" customFormat="1" ht="15.75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s="104" customFormat="1" ht="15.75" customHeight="1">
      <c r="A4" s="363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s="104" customFormat="1" ht="15.75" customHeight="1">
      <c r="A5" s="363" t="s">
        <v>273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</row>
    <row r="6" spans="1:19" s="104" customFormat="1" ht="15.75" customHeight="1">
      <c r="A6" s="363" t="s">
        <v>114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</row>
    <row r="7" spans="1:19" s="104" customFormat="1" ht="15.75" customHeight="1">
      <c r="A7" s="363" t="s">
        <v>314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</row>
    <row r="8" spans="18:19" s="104" customFormat="1" ht="15.75" thickBot="1">
      <c r="R8" s="398" t="s">
        <v>343</v>
      </c>
      <c r="S8" s="398"/>
    </row>
    <row r="9" spans="1:19" s="105" customFormat="1" ht="20.25" customHeight="1" thickBot="1">
      <c r="A9" s="393" t="s">
        <v>115</v>
      </c>
      <c r="B9" s="376" t="s">
        <v>116</v>
      </c>
      <c r="C9" s="360" t="s">
        <v>117</v>
      </c>
      <c r="D9" s="373" t="s">
        <v>118</v>
      </c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5"/>
      <c r="R9" s="364" t="s">
        <v>2</v>
      </c>
      <c r="S9" s="365"/>
    </row>
    <row r="10" spans="1:19" s="105" customFormat="1" ht="38.25" customHeight="1" thickBot="1">
      <c r="A10" s="394"/>
      <c r="B10" s="377"/>
      <c r="C10" s="361"/>
      <c r="D10" s="390" t="s">
        <v>36</v>
      </c>
      <c r="E10" s="391"/>
      <c r="F10" s="391"/>
      <c r="G10" s="391"/>
      <c r="H10" s="391"/>
      <c r="I10" s="392"/>
      <c r="J10" s="373" t="s">
        <v>37</v>
      </c>
      <c r="K10" s="374"/>
      <c r="L10" s="374"/>
      <c r="M10" s="375"/>
      <c r="N10" s="387" t="s">
        <v>119</v>
      </c>
      <c r="O10" s="388"/>
      <c r="P10" s="388"/>
      <c r="Q10" s="389"/>
      <c r="R10" s="385" t="s">
        <v>3</v>
      </c>
      <c r="S10" s="386"/>
    </row>
    <row r="11" spans="1:19" s="105" customFormat="1" ht="21" customHeight="1" thickBot="1">
      <c r="A11" s="394"/>
      <c r="B11" s="377"/>
      <c r="C11" s="361"/>
      <c r="D11" s="360" t="s">
        <v>120</v>
      </c>
      <c r="E11" s="360" t="s">
        <v>121</v>
      </c>
      <c r="F11" s="360" t="s">
        <v>122</v>
      </c>
      <c r="G11" s="360" t="s">
        <v>123</v>
      </c>
      <c r="H11" s="360" t="s">
        <v>124</v>
      </c>
      <c r="I11" s="366" t="s">
        <v>125</v>
      </c>
      <c r="J11" s="379" t="s">
        <v>126</v>
      </c>
      <c r="K11" s="379" t="s">
        <v>38</v>
      </c>
      <c r="L11" s="360" t="s">
        <v>217</v>
      </c>
      <c r="M11" s="382" t="s">
        <v>218</v>
      </c>
      <c r="N11" s="360" t="s">
        <v>316</v>
      </c>
      <c r="O11" s="360" t="s">
        <v>127</v>
      </c>
      <c r="P11" s="360" t="s">
        <v>128</v>
      </c>
      <c r="Q11" s="382" t="s">
        <v>219</v>
      </c>
      <c r="R11" s="177" t="s">
        <v>129</v>
      </c>
      <c r="S11" s="178" t="s">
        <v>130</v>
      </c>
    </row>
    <row r="12" spans="1:19" s="105" customFormat="1" ht="18.75" customHeight="1">
      <c r="A12" s="394"/>
      <c r="B12" s="377"/>
      <c r="C12" s="361"/>
      <c r="D12" s="361"/>
      <c r="E12" s="361"/>
      <c r="F12" s="361"/>
      <c r="G12" s="361"/>
      <c r="H12" s="361"/>
      <c r="I12" s="367"/>
      <c r="J12" s="380"/>
      <c r="K12" s="380"/>
      <c r="L12" s="361"/>
      <c r="M12" s="383"/>
      <c r="N12" s="361"/>
      <c r="O12" s="361"/>
      <c r="P12" s="361"/>
      <c r="Q12" s="383"/>
      <c r="R12" s="396" t="s">
        <v>131</v>
      </c>
      <c r="S12" s="397"/>
    </row>
    <row r="13" spans="1:19" s="105" customFormat="1" ht="20.25" customHeight="1" thickBot="1">
      <c r="A13" s="395"/>
      <c r="B13" s="378"/>
      <c r="C13" s="362"/>
      <c r="D13" s="362"/>
      <c r="E13" s="362"/>
      <c r="F13" s="362"/>
      <c r="G13" s="362"/>
      <c r="H13" s="362"/>
      <c r="I13" s="368"/>
      <c r="J13" s="381"/>
      <c r="K13" s="381"/>
      <c r="L13" s="362"/>
      <c r="M13" s="384"/>
      <c r="N13" s="362"/>
      <c r="O13" s="362"/>
      <c r="P13" s="362"/>
      <c r="Q13" s="384"/>
      <c r="R13" s="385"/>
      <c r="S13" s="386"/>
    </row>
    <row r="14" spans="1:19" s="104" customFormat="1" ht="30.75" thickBot="1">
      <c r="A14" s="106" t="s">
        <v>132</v>
      </c>
      <c r="B14" s="107" t="s">
        <v>133</v>
      </c>
      <c r="C14" s="200">
        <f>I14+M14+Q14</f>
        <v>9657622</v>
      </c>
      <c r="D14" s="118">
        <v>1818000</v>
      </c>
      <c r="E14" s="119">
        <v>547000</v>
      </c>
      <c r="F14" s="119">
        <f>2394000+48+63487+2000</f>
        <v>2459535</v>
      </c>
      <c r="G14" s="119"/>
      <c r="H14" s="119">
        <f>288000+1800000-63487-2000-10980+2821554</f>
        <v>4833087</v>
      </c>
      <c r="I14" s="201">
        <f aca="true" t="shared" si="0" ref="I14:I29">SUM(D14:H14)</f>
        <v>9657622</v>
      </c>
      <c r="J14" s="120"/>
      <c r="K14" s="120"/>
      <c r="L14" s="120"/>
      <c r="M14" s="202">
        <f>SUM(J14:L14)</f>
        <v>0</v>
      </c>
      <c r="N14" s="207"/>
      <c r="O14" s="203"/>
      <c r="P14" s="204"/>
      <c r="Q14" s="204">
        <f>SUM(N14:P14)</f>
        <v>0</v>
      </c>
      <c r="R14" s="109"/>
      <c r="S14" s="176"/>
    </row>
    <row r="15" spans="1:19" s="104" customFormat="1" ht="15">
      <c r="A15" s="110" t="s">
        <v>134</v>
      </c>
      <c r="B15" s="107" t="s">
        <v>16</v>
      </c>
      <c r="C15" s="200">
        <f>I15+M15+Q15</f>
        <v>123000</v>
      </c>
      <c r="D15" s="118"/>
      <c r="E15" s="119"/>
      <c r="F15" s="119">
        <v>123000</v>
      </c>
      <c r="G15" s="119"/>
      <c r="H15" s="119"/>
      <c r="I15" s="201">
        <f t="shared" si="0"/>
        <v>123000</v>
      </c>
      <c r="J15" s="120"/>
      <c r="K15" s="120"/>
      <c r="L15" s="120"/>
      <c r="M15" s="202">
        <f>SUM(J15:L15)</f>
        <v>0</v>
      </c>
      <c r="N15" s="202"/>
      <c r="O15" s="203"/>
      <c r="P15" s="204"/>
      <c r="Q15" s="204">
        <f aca="true" t="shared" si="1" ref="Q15:Q29">SUM(N15:P15)</f>
        <v>0</v>
      </c>
      <c r="R15" s="111"/>
      <c r="S15" s="108"/>
    </row>
    <row r="16" spans="1:19" s="104" customFormat="1" ht="30">
      <c r="A16" s="110" t="s">
        <v>214</v>
      </c>
      <c r="B16" s="107" t="s">
        <v>315</v>
      </c>
      <c r="C16" s="200">
        <f aca="true" t="shared" si="2" ref="C16:C29">I16+M16+Q16</f>
        <v>924426</v>
      </c>
      <c r="D16" s="118"/>
      <c r="E16" s="119"/>
      <c r="F16" s="119"/>
      <c r="G16" s="119"/>
      <c r="H16" s="119">
        <v>10980</v>
      </c>
      <c r="I16" s="201">
        <f t="shared" si="0"/>
        <v>10980</v>
      </c>
      <c r="J16" s="120"/>
      <c r="K16" s="120"/>
      <c r="L16" s="120"/>
      <c r="M16" s="202">
        <f>SUM(J16:L16)</f>
        <v>0</v>
      </c>
      <c r="N16" s="202">
        <v>913446</v>
      </c>
      <c r="O16" s="203"/>
      <c r="P16" s="204"/>
      <c r="Q16" s="204">
        <f t="shared" si="1"/>
        <v>913446</v>
      </c>
      <c r="R16" s="111"/>
      <c r="S16" s="108"/>
    </row>
    <row r="17" spans="1:19" s="104" customFormat="1" ht="15">
      <c r="A17" s="110" t="s">
        <v>360</v>
      </c>
      <c r="B17" s="107" t="s">
        <v>361</v>
      </c>
      <c r="C17" s="200">
        <f t="shared" si="2"/>
        <v>812474</v>
      </c>
      <c r="D17" s="118">
        <v>639743</v>
      </c>
      <c r="E17" s="119">
        <v>172731</v>
      </c>
      <c r="F17" s="119"/>
      <c r="G17" s="119"/>
      <c r="H17" s="119"/>
      <c r="I17" s="201">
        <f t="shared" si="0"/>
        <v>812474</v>
      </c>
      <c r="J17" s="120"/>
      <c r="K17" s="120"/>
      <c r="L17" s="120"/>
      <c r="M17" s="202"/>
      <c r="N17" s="202"/>
      <c r="O17" s="203"/>
      <c r="P17" s="204"/>
      <c r="Q17" s="204"/>
      <c r="R17" s="111"/>
      <c r="S17" s="108"/>
    </row>
    <row r="18" spans="1:19" s="104" customFormat="1" ht="30">
      <c r="A18" s="110" t="s">
        <v>317</v>
      </c>
      <c r="B18" s="107" t="s">
        <v>318</v>
      </c>
      <c r="C18" s="200">
        <f t="shared" si="2"/>
        <v>2861000</v>
      </c>
      <c r="D18" s="118"/>
      <c r="E18" s="119"/>
      <c r="F18" s="119">
        <v>1701000</v>
      </c>
      <c r="G18" s="119"/>
      <c r="H18" s="119"/>
      <c r="I18" s="201">
        <f t="shared" si="0"/>
        <v>1701000</v>
      </c>
      <c r="J18" s="120"/>
      <c r="K18" s="120">
        <v>1160000</v>
      </c>
      <c r="L18" s="120"/>
      <c r="M18" s="202">
        <f>SUM(J18:L18)</f>
        <v>1160000</v>
      </c>
      <c r="N18" s="202"/>
      <c r="O18" s="203"/>
      <c r="P18" s="204"/>
      <c r="Q18" s="204"/>
      <c r="R18" s="111"/>
      <c r="S18" s="108"/>
    </row>
    <row r="19" spans="1:19" s="104" customFormat="1" ht="29.25" customHeight="1">
      <c r="A19" s="110" t="s">
        <v>137</v>
      </c>
      <c r="B19" s="107" t="s">
        <v>138</v>
      </c>
      <c r="C19" s="200">
        <f t="shared" si="2"/>
        <v>1119000</v>
      </c>
      <c r="D19" s="118"/>
      <c r="E19" s="119"/>
      <c r="F19" s="119">
        <v>1119000</v>
      </c>
      <c r="G19" s="120"/>
      <c r="H19" s="119"/>
      <c r="I19" s="201">
        <f t="shared" si="0"/>
        <v>1119000</v>
      </c>
      <c r="J19" s="120"/>
      <c r="K19" s="120"/>
      <c r="L19" s="120"/>
      <c r="M19" s="202">
        <f aca="true" t="shared" si="3" ref="M19:M29">SUM(J19:L19)</f>
        <v>0</v>
      </c>
      <c r="N19" s="202"/>
      <c r="O19" s="203"/>
      <c r="P19" s="204"/>
      <c r="Q19" s="204">
        <f t="shared" si="1"/>
        <v>0</v>
      </c>
      <c r="R19" s="112"/>
      <c r="S19" s="108"/>
    </row>
    <row r="20" spans="1:19" s="104" customFormat="1" ht="15">
      <c r="A20" s="110" t="s">
        <v>139</v>
      </c>
      <c r="B20" s="107" t="s">
        <v>140</v>
      </c>
      <c r="C20" s="200">
        <f t="shared" si="2"/>
        <v>1242000</v>
      </c>
      <c r="D20" s="118">
        <v>258000</v>
      </c>
      <c r="E20" s="119">
        <v>70000</v>
      </c>
      <c r="F20" s="119">
        <v>279000</v>
      </c>
      <c r="G20" s="120"/>
      <c r="H20" s="119"/>
      <c r="I20" s="201">
        <f t="shared" si="0"/>
        <v>607000</v>
      </c>
      <c r="J20" s="120">
        <v>635000</v>
      </c>
      <c r="K20" s="120"/>
      <c r="L20" s="120"/>
      <c r="M20" s="202">
        <f t="shared" si="3"/>
        <v>635000</v>
      </c>
      <c r="N20" s="202"/>
      <c r="O20" s="203"/>
      <c r="P20" s="204"/>
      <c r="Q20" s="204">
        <f t="shared" si="1"/>
        <v>0</v>
      </c>
      <c r="R20" s="112"/>
      <c r="S20" s="108"/>
    </row>
    <row r="21" spans="1:19" s="104" customFormat="1" ht="30">
      <c r="A21" s="110" t="s">
        <v>141</v>
      </c>
      <c r="B21" s="107" t="s">
        <v>142</v>
      </c>
      <c r="C21" s="200">
        <f t="shared" si="2"/>
        <v>451000</v>
      </c>
      <c r="D21" s="118"/>
      <c r="E21" s="119"/>
      <c r="F21" s="119">
        <v>451000</v>
      </c>
      <c r="G21" s="120"/>
      <c r="H21" s="119"/>
      <c r="I21" s="201">
        <f t="shared" si="0"/>
        <v>451000</v>
      </c>
      <c r="J21" s="120"/>
      <c r="K21" s="120"/>
      <c r="L21" s="120"/>
      <c r="M21" s="202">
        <f t="shared" si="3"/>
        <v>0</v>
      </c>
      <c r="N21" s="202"/>
      <c r="O21" s="203"/>
      <c r="P21" s="204"/>
      <c r="Q21" s="204">
        <f t="shared" si="1"/>
        <v>0</v>
      </c>
      <c r="R21" s="109"/>
      <c r="S21" s="108"/>
    </row>
    <row r="22" spans="1:19" s="104" customFormat="1" ht="15">
      <c r="A22" s="110" t="s">
        <v>143</v>
      </c>
      <c r="B22" s="107" t="s">
        <v>15</v>
      </c>
      <c r="C22" s="200">
        <f t="shared" si="2"/>
        <v>327000</v>
      </c>
      <c r="D22" s="118"/>
      <c r="E22" s="119"/>
      <c r="F22" s="119">
        <v>327000</v>
      </c>
      <c r="G22" s="120"/>
      <c r="H22" s="119"/>
      <c r="I22" s="201">
        <f t="shared" si="0"/>
        <v>327000</v>
      </c>
      <c r="J22" s="120"/>
      <c r="K22" s="120"/>
      <c r="L22" s="120"/>
      <c r="M22" s="202">
        <f t="shared" si="3"/>
        <v>0</v>
      </c>
      <c r="N22" s="202"/>
      <c r="O22" s="203"/>
      <c r="P22" s="204"/>
      <c r="Q22" s="204">
        <f t="shared" si="1"/>
        <v>0</v>
      </c>
      <c r="R22" s="112"/>
      <c r="S22" s="108"/>
    </row>
    <row r="23" spans="1:19" s="104" customFormat="1" ht="15">
      <c r="A23" s="110" t="s">
        <v>144</v>
      </c>
      <c r="B23" s="107" t="s">
        <v>17</v>
      </c>
      <c r="C23" s="200">
        <f t="shared" si="2"/>
        <v>1630000</v>
      </c>
      <c r="D23" s="118">
        <v>208000</v>
      </c>
      <c r="E23" s="119">
        <v>60000</v>
      </c>
      <c r="F23" s="119">
        <v>981000</v>
      </c>
      <c r="G23" s="119"/>
      <c r="H23" s="119"/>
      <c r="I23" s="201">
        <f t="shared" si="0"/>
        <v>1249000</v>
      </c>
      <c r="J23" s="120">
        <v>381000</v>
      </c>
      <c r="K23" s="120"/>
      <c r="L23" s="120"/>
      <c r="M23" s="202">
        <f t="shared" si="3"/>
        <v>381000</v>
      </c>
      <c r="N23" s="202"/>
      <c r="O23" s="203"/>
      <c r="P23" s="204"/>
      <c r="Q23" s="204">
        <f t="shared" si="1"/>
        <v>0</v>
      </c>
      <c r="R23" s="112"/>
      <c r="S23" s="108"/>
    </row>
    <row r="24" spans="1:19" s="104" customFormat="1" ht="30">
      <c r="A24" s="110" t="s">
        <v>276</v>
      </c>
      <c r="B24" s="107" t="s">
        <v>277</v>
      </c>
      <c r="C24" s="200">
        <f t="shared" si="2"/>
        <v>799000</v>
      </c>
      <c r="D24" s="118">
        <v>200000</v>
      </c>
      <c r="E24" s="119">
        <v>102000</v>
      </c>
      <c r="F24" s="119">
        <v>497000</v>
      </c>
      <c r="G24" s="119"/>
      <c r="H24" s="119"/>
      <c r="I24" s="201">
        <f t="shared" si="0"/>
        <v>799000</v>
      </c>
      <c r="J24" s="120"/>
      <c r="K24" s="120"/>
      <c r="L24" s="120"/>
      <c r="M24" s="202">
        <f t="shared" si="3"/>
        <v>0</v>
      </c>
      <c r="N24" s="202"/>
      <c r="O24" s="203"/>
      <c r="P24" s="204"/>
      <c r="Q24" s="204">
        <f t="shared" si="1"/>
        <v>0</v>
      </c>
      <c r="R24" s="112"/>
      <c r="S24" s="108"/>
    </row>
    <row r="25" spans="1:19" s="104" customFormat="1" ht="33.75" customHeight="1">
      <c r="A25" s="110">
        <v>104051</v>
      </c>
      <c r="B25" s="114" t="s">
        <v>261</v>
      </c>
      <c r="C25" s="200">
        <f t="shared" si="2"/>
        <v>76000</v>
      </c>
      <c r="D25" s="118"/>
      <c r="E25" s="119"/>
      <c r="F25" s="119"/>
      <c r="G25" s="119">
        <v>76000</v>
      </c>
      <c r="H25" s="119"/>
      <c r="I25" s="201">
        <f t="shared" si="0"/>
        <v>76000</v>
      </c>
      <c r="J25" s="120"/>
      <c r="K25" s="120"/>
      <c r="L25" s="120"/>
      <c r="M25" s="202">
        <f t="shared" si="3"/>
        <v>0</v>
      </c>
      <c r="N25" s="202"/>
      <c r="O25" s="203"/>
      <c r="P25" s="204"/>
      <c r="Q25" s="204">
        <f t="shared" si="1"/>
        <v>0</v>
      </c>
      <c r="R25" s="112"/>
      <c r="S25" s="108"/>
    </row>
    <row r="26" spans="1:19" s="104" customFormat="1" ht="30">
      <c r="A26" s="110">
        <v>106020</v>
      </c>
      <c r="B26" s="107" t="s">
        <v>145</v>
      </c>
      <c r="C26" s="200">
        <f t="shared" si="2"/>
        <v>250000</v>
      </c>
      <c r="D26" s="118"/>
      <c r="E26" s="119"/>
      <c r="F26" s="119"/>
      <c r="G26" s="119">
        <v>250000</v>
      </c>
      <c r="H26" s="119"/>
      <c r="I26" s="201">
        <f t="shared" si="0"/>
        <v>250000</v>
      </c>
      <c r="J26" s="120"/>
      <c r="K26" s="120"/>
      <c r="L26" s="120"/>
      <c r="M26" s="202">
        <f t="shared" si="3"/>
        <v>0</v>
      </c>
      <c r="N26" s="202"/>
      <c r="O26" s="203"/>
      <c r="P26" s="204"/>
      <c r="Q26" s="204">
        <f t="shared" si="1"/>
        <v>0</v>
      </c>
      <c r="R26" s="112"/>
      <c r="S26" s="108"/>
    </row>
    <row r="27" spans="1:19" s="104" customFormat="1" ht="15">
      <c r="A27" s="110" t="s">
        <v>146</v>
      </c>
      <c r="B27" s="113" t="s">
        <v>278</v>
      </c>
      <c r="C27" s="200">
        <f t="shared" si="2"/>
        <v>678000</v>
      </c>
      <c r="D27" s="118"/>
      <c r="E27" s="119"/>
      <c r="F27" s="119">
        <v>678000</v>
      </c>
      <c r="G27" s="119"/>
      <c r="H27" s="119"/>
      <c r="I27" s="201">
        <f t="shared" si="0"/>
        <v>678000</v>
      </c>
      <c r="J27" s="120"/>
      <c r="K27" s="120"/>
      <c r="L27" s="120"/>
      <c r="M27" s="202">
        <f t="shared" si="3"/>
        <v>0</v>
      </c>
      <c r="N27" s="202"/>
      <c r="O27" s="203"/>
      <c r="P27" s="204"/>
      <c r="Q27" s="204">
        <f t="shared" si="1"/>
        <v>0</v>
      </c>
      <c r="R27" s="112"/>
      <c r="S27" s="108"/>
    </row>
    <row r="28" spans="1:19" s="104" customFormat="1" ht="15">
      <c r="A28" s="110">
        <v>107055</v>
      </c>
      <c r="B28" s="114" t="s">
        <v>279</v>
      </c>
      <c r="C28" s="200">
        <f t="shared" si="2"/>
        <v>4278821</v>
      </c>
      <c r="D28" s="118">
        <f>2562000+18900+53400</f>
        <v>2634300</v>
      </c>
      <c r="E28" s="119">
        <f>619000+5103+14418</f>
        <v>638521</v>
      </c>
      <c r="F28" s="119">
        <v>1006000</v>
      </c>
      <c r="G28" s="119"/>
      <c r="H28" s="119"/>
      <c r="I28" s="201">
        <f t="shared" si="0"/>
        <v>4278821</v>
      </c>
      <c r="J28" s="120"/>
      <c r="K28" s="120"/>
      <c r="L28" s="120"/>
      <c r="M28" s="202">
        <f t="shared" si="3"/>
        <v>0</v>
      </c>
      <c r="N28" s="202"/>
      <c r="O28" s="203"/>
      <c r="P28" s="204"/>
      <c r="Q28" s="204">
        <f t="shared" si="1"/>
        <v>0</v>
      </c>
      <c r="R28" s="112">
        <v>1</v>
      </c>
      <c r="S28" s="108">
        <v>1</v>
      </c>
    </row>
    <row r="29" spans="1:19" s="104" customFormat="1" ht="30.75" thickBot="1">
      <c r="A29" s="110">
        <v>107060</v>
      </c>
      <c r="B29" s="107" t="s">
        <v>147</v>
      </c>
      <c r="C29" s="200">
        <f t="shared" si="2"/>
        <v>1035000</v>
      </c>
      <c r="D29" s="118"/>
      <c r="E29" s="119"/>
      <c r="F29" s="119"/>
      <c r="G29" s="119">
        <v>1035000</v>
      </c>
      <c r="H29" s="119"/>
      <c r="I29" s="201">
        <f t="shared" si="0"/>
        <v>1035000</v>
      </c>
      <c r="J29" s="120"/>
      <c r="K29" s="120"/>
      <c r="L29" s="120"/>
      <c r="M29" s="202">
        <f t="shared" si="3"/>
        <v>0</v>
      </c>
      <c r="N29" s="202"/>
      <c r="O29" s="203"/>
      <c r="P29" s="204"/>
      <c r="Q29" s="204">
        <f t="shared" si="1"/>
        <v>0</v>
      </c>
      <c r="R29" s="179"/>
      <c r="S29" s="180"/>
    </row>
    <row r="30" spans="1:19" s="104" customFormat="1" ht="33.75" customHeight="1" thickBot="1">
      <c r="A30" s="205"/>
      <c r="B30" s="206" t="s">
        <v>220</v>
      </c>
      <c r="C30" s="207">
        <f aca="true" t="shared" si="4" ref="C30:N30">SUM(C14:C29)</f>
        <v>26264343</v>
      </c>
      <c r="D30" s="207">
        <f t="shared" si="4"/>
        <v>5758043</v>
      </c>
      <c r="E30" s="207">
        <f t="shared" si="4"/>
        <v>1590252</v>
      </c>
      <c r="F30" s="207">
        <f t="shared" si="4"/>
        <v>9621535</v>
      </c>
      <c r="G30" s="207">
        <f t="shared" si="4"/>
        <v>1361000</v>
      </c>
      <c r="H30" s="207">
        <f t="shared" si="4"/>
        <v>4844067</v>
      </c>
      <c r="I30" s="207">
        <f t="shared" si="4"/>
        <v>23174897</v>
      </c>
      <c r="J30" s="207">
        <f t="shared" si="4"/>
        <v>1016000</v>
      </c>
      <c r="K30" s="207">
        <f t="shared" si="4"/>
        <v>1160000</v>
      </c>
      <c r="L30" s="207">
        <f t="shared" si="4"/>
        <v>0</v>
      </c>
      <c r="M30" s="207">
        <f t="shared" si="4"/>
        <v>2176000</v>
      </c>
      <c r="N30" s="207">
        <f t="shared" si="4"/>
        <v>913446</v>
      </c>
      <c r="O30" s="207"/>
      <c r="P30" s="207"/>
      <c r="Q30" s="207">
        <f>SUM(Q14:Q29)</f>
        <v>913446</v>
      </c>
      <c r="R30" s="207">
        <f>SUM(R14:R29)</f>
        <v>1</v>
      </c>
      <c r="S30" s="279">
        <f>SUM(S14:S29)</f>
        <v>1</v>
      </c>
    </row>
  </sheetData>
  <sheetProtection/>
  <mergeCells count="32">
    <mergeCell ref="A9:A13"/>
    <mergeCell ref="A3:S3"/>
    <mergeCell ref="H11:H13"/>
    <mergeCell ref="A5:S5"/>
    <mergeCell ref="R12:S13"/>
    <mergeCell ref="P11:P13"/>
    <mergeCell ref="D11:D13"/>
    <mergeCell ref="F11:F13"/>
    <mergeCell ref="R8:S8"/>
    <mergeCell ref="J10:M10"/>
    <mergeCell ref="C9:C13"/>
    <mergeCell ref="R10:S10"/>
    <mergeCell ref="N10:Q10"/>
    <mergeCell ref="E11:E13"/>
    <mergeCell ref="D10:I10"/>
    <mergeCell ref="J11:J13"/>
    <mergeCell ref="K11:K13"/>
    <mergeCell ref="L11:L13"/>
    <mergeCell ref="M11:M13"/>
    <mergeCell ref="Q11:Q13"/>
    <mergeCell ref="O11:O13"/>
    <mergeCell ref="G11:G13"/>
    <mergeCell ref="N11:N13"/>
    <mergeCell ref="A6:S6"/>
    <mergeCell ref="R9:S9"/>
    <mergeCell ref="I11:I13"/>
    <mergeCell ref="A1:S1"/>
    <mergeCell ref="A4:S4"/>
    <mergeCell ref="A2:P2"/>
    <mergeCell ref="D9:Q9"/>
    <mergeCell ref="B9:B13"/>
    <mergeCell ref="A7:S7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pane xSplit="19590" topLeftCell="G1" activePane="topLeft" state="split"/>
      <selection pane="topLeft" activeCell="B7" sqref="B7:F7"/>
      <selection pane="topRight" activeCell="G4" sqref="G4"/>
    </sheetView>
  </sheetViews>
  <sheetFormatPr defaultColWidth="9.00390625" defaultRowHeight="12.75"/>
  <cols>
    <col min="1" max="1" width="9.125" style="190" customWidth="1"/>
    <col min="2" max="2" width="63.125" style="190" customWidth="1"/>
    <col min="3" max="6" width="26.25390625" style="190" customWidth="1"/>
    <col min="7" max="16384" width="9.125" style="190" customWidth="1"/>
  </cols>
  <sheetData>
    <row r="1" spans="1:6" ht="15.75">
      <c r="A1" s="336" t="s">
        <v>384</v>
      </c>
      <c r="B1" s="303"/>
      <c r="C1" s="303"/>
      <c r="D1" s="303"/>
      <c r="E1" s="303"/>
      <c r="F1" s="303"/>
    </row>
    <row r="2" spans="1:6" s="181" customFormat="1" ht="15.75">
      <c r="A2" s="123" t="s">
        <v>355</v>
      </c>
      <c r="C2" s="182"/>
      <c r="D2" s="183"/>
      <c r="E2" s="183"/>
      <c r="F2" s="183"/>
    </row>
    <row r="3" spans="2:6" s="65" customFormat="1" ht="15" customHeight="1">
      <c r="B3" s="399"/>
      <c r="C3" s="399"/>
      <c r="D3" s="399"/>
      <c r="E3" s="399"/>
      <c r="F3" s="399"/>
    </row>
    <row r="4" spans="2:6" s="184" customFormat="1" ht="15" customHeight="1">
      <c r="B4" s="338"/>
      <c r="C4" s="294"/>
      <c r="D4" s="294"/>
      <c r="E4" s="294"/>
      <c r="F4" s="294"/>
    </row>
    <row r="5" spans="2:6" s="121" customFormat="1" ht="15" customHeight="1">
      <c r="B5" s="338" t="s">
        <v>273</v>
      </c>
      <c r="C5" s="338"/>
      <c r="D5" s="338"/>
      <c r="E5" s="338"/>
      <c r="F5" s="338"/>
    </row>
    <row r="6" spans="2:6" s="121" customFormat="1" ht="15.75">
      <c r="B6" s="359" t="s">
        <v>221</v>
      </c>
      <c r="C6" s="359"/>
      <c r="D6" s="359"/>
      <c r="E6" s="359"/>
      <c r="F6" s="359"/>
    </row>
    <row r="7" spans="2:6" s="121" customFormat="1" ht="15" customHeight="1">
      <c r="B7" s="338" t="s">
        <v>299</v>
      </c>
      <c r="C7" s="338"/>
      <c r="D7" s="338"/>
      <c r="E7" s="338"/>
      <c r="F7" s="338"/>
    </row>
    <row r="8" spans="2:6" s="181" customFormat="1" ht="12" customHeight="1" thickBot="1">
      <c r="B8" s="182"/>
      <c r="C8" s="185"/>
      <c r="D8" s="186"/>
      <c r="E8" s="186"/>
      <c r="F8" s="289" t="s">
        <v>373</v>
      </c>
    </row>
    <row r="9" spans="1:6" s="181" customFormat="1" ht="16.5" customHeight="1" thickBot="1">
      <c r="A9" s="339" t="s">
        <v>115</v>
      </c>
      <c r="B9" s="342" t="s">
        <v>116</v>
      </c>
      <c r="C9" s="345" t="s">
        <v>222</v>
      </c>
      <c r="D9" s="348" t="s">
        <v>209</v>
      </c>
      <c r="E9" s="348"/>
      <c r="F9" s="349"/>
    </row>
    <row r="10" spans="1:6" s="181" customFormat="1" ht="33" customHeight="1" thickBot="1">
      <c r="A10" s="340"/>
      <c r="B10" s="343"/>
      <c r="C10" s="346"/>
      <c r="D10" s="187" t="s">
        <v>210</v>
      </c>
      <c r="E10" s="188" t="s">
        <v>211</v>
      </c>
      <c r="F10" s="189" t="s">
        <v>212</v>
      </c>
    </row>
    <row r="11" spans="1:6" s="181" customFormat="1" ht="22.5" customHeight="1">
      <c r="A11" s="340"/>
      <c r="B11" s="343"/>
      <c r="C11" s="346"/>
      <c r="D11" s="350" t="s">
        <v>213</v>
      </c>
      <c r="E11" s="351"/>
      <c r="F11" s="352"/>
    </row>
    <row r="12" spans="1:6" ht="12.75">
      <c r="A12" s="340"/>
      <c r="B12" s="343"/>
      <c r="C12" s="346"/>
      <c r="D12" s="353"/>
      <c r="E12" s="354"/>
      <c r="F12" s="355"/>
    </row>
    <row r="13" spans="1:6" ht="3" customHeight="1" thickBot="1">
      <c r="A13" s="341"/>
      <c r="B13" s="344"/>
      <c r="C13" s="347"/>
      <c r="D13" s="356"/>
      <c r="E13" s="357"/>
      <c r="F13" s="358"/>
    </row>
    <row r="14" spans="1:6" ht="30">
      <c r="A14" s="106" t="s">
        <v>132</v>
      </c>
      <c r="B14" s="107" t="s">
        <v>133</v>
      </c>
      <c r="C14" s="191">
        <f>SUM(D14:F14)</f>
        <v>9657622</v>
      </c>
      <c r="D14" s="191">
        <f>6438000+48+2821554-10980</f>
        <v>9248622</v>
      </c>
      <c r="E14" s="191">
        <v>409000</v>
      </c>
      <c r="F14" s="191"/>
    </row>
    <row r="15" spans="1:6" ht="15">
      <c r="A15" s="110" t="s">
        <v>134</v>
      </c>
      <c r="B15" s="107" t="s">
        <v>16</v>
      </c>
      <c r="C15" s="193">
        <f aca="true" t="shared" si="0" ref="C15:C29">SUM(D15:F15)</f>
        <v>123000</v>
      </c>
      <c r="D15" s="193">
        <v>123000</v>
      </c>
      <c r="E15" s="193"/>
      <c r="F15" s="193"/>
    </row>
    <row r="16" spans="1:6" ht="15">
      <c r="A16" s="110" t="s">
        <v>214</v>
      </c>
      <c r="B16" s="107" t="s">
        <v>325</v>
      </c>
      <c r="C16" s="193">
        <f>SUM(D16:F16)</f>
        <v>924426</v>
      </c>
      <c r="D16" s="193">
        <f>913446+10980</f>
        <v>924426</v>
      </c>
      <c r="E16" s="193"/>
      <c r="F16" s="193"/>
    </row>
    <row r="17" spans="1:6" ht="15">
      <c r="A17" s="110" t="s">
        <v>360</v>
      </c>
      <c r="B17" s="107" t="s">
        <v>364</v>
      </c>
      <c r="C17" s="193">
        <f>SUM(D17:F17)</f>
        <v>812474</v>
      </c>
      <c r="D17" s="193">
        <v>812474</v>
      </c>
      <c r="E17" s="193"/>
      <c r="F17" s="193"/>
    </row>
    <row r="18" spans="1:6" ht="15">
      <c r="A18" s="110" t="s">
        <v>317</v>
      </c>
      <c r="B18" s="107" t="s">
        <v>326</v>
      </c>
      <c r="C18" s="193">
        <f>SUM(D18:F18)</f>
        <v>2861000</v>
      </c>
      <c r="D18" s="193">
        <v>2861000</v>
      </c>
      <c r="E18" s="193"/>
      <c r="F18" s="193"/>
    </row>
    <row r="19" spans="1:6" ht="15">
      <c r="A19" s="110" t="s">
        <v>137</v>
      </c>
      <c r="B19" s="107" t="s">
        <v>138</v>
      </c>
      <c r="C19" s="193">
        <f t="shared" si="0"/>
        <v>1119000</v>
      </c>
      <c r="D19" s="193">
        <v>1119000</v>
      </c>
      <c r="E19" s="193"/>
      <c r="F19" s="193"/>
    </row>
    <row r="20" spans="1:6" ht="15">
      <c r="A20" s="110" t="s">
        <v>139</v>
      </c>
      <c r="B20" s="107" t="s">
        <v>140</v>
      </c>
      <c r="C20" s="193">
        <f t="shared" si="0"/>
        <v>1242000</v>
      </c>
      <c r="D20" s="193">
        <v>1242000</v>
      </c>
      <c r="E20" s="193"/>
      <c r="F20" s="193"/>
    </row>
    <row r="21" spans="1:6" ht="15">
      <c r="A21" s="110" t="s">
        <v>141</v>
      </c>
      <c r="B21" s="107" t="s">
        <v>142</v>
      </c>
      <c r="C21" s="193">
        <f t="shared" si="0"/>
        <v>451000</v>
      </c>
      <c r="D21" s="193">
        <v>451000</v>
      </c>
      <c r="E21" s="193"/>
      <c r="F21" s="193"/>
    </row>
    <row r="22" spans="1:6" ht="15">
      <c r="A22" s="110" t="s">
        <v>143</v>
      </c>
      <c r="B22" s="107" t="s">
        <v>15</v>
      </c>
      <c r="C22" s="193">
        <f t="shared" si="0"/>
        <v>327000</v>
      </c>
      <c r="D22" s="193">
        <v>327000</v>
      </c>
      <c r="E22" s="193"/>
      <c r="F22" s="193"/>
    </row>
    <row r="23" spans="1:6" ht="15">
      <c r="A23" s="110" t="s">
        <v>144</v>
      </c>
      <c r="B23" s="107" t="s">
        <v>17</v>
      </c>
      <c r="C23" s="193">
        <f t="shared" si="0"/>
        <v>1630000</v>
      </c>
      <c r="D23" s="193">
        <v>1607000</v>
      </c>
      <c r="E23" s="193">
        <v>23000</v>
      </c>
      <c r="F23" s="193"/>
    </row>
    <row r="24" spans="1:6" ht="15">
      <c r="A24" s="110" t="s">
        <v>276</v>
      </c>
      <c r="B24" s="107" t="s">
        <v>277</v>
      </c>
      <c r="C24" s="193">
        <f t="shared" si="0"/>
        <v>799000</v>
      </c>
      <c r="D24" s="193">
        <v>497000</v>
      </c>
      <c r="E24" s="193">
        <v>302000</v>
      </c>
      <c r="F24" s="193"/>
    </row>
    <row r="25" spans="1:6" ht="15">
      <c r="A25" s="110">
        <v>104051</v>
      </c>
      <c r="B25" s="114" t="s">
        <v>261</v>
      </c>
      <c r="C25" s="193">
        <f t="shared" si="0"/>
        <v>76000</v>
      </c>
      <c r="D25" s="193"/>
      <c r="E25" s="193"/>
      <c r="F25" s="193">
        <v>76000</v>
      </c>
    </row>
    <row r="26" spans="1:6" ht="15">
      <c r="A26" s="110">
        <v>106020</v>
      </c>
      <c r="B26" s="107" t="s">
        <v>145</v>
      </c>
      <c r="C26" s="193">
        <f t="shared" si="0"/>
        <v>250000</v>
      </c>
      <c r="D26" s="193">
        <v>250000</v>
      </c>
      <c r="E26" s="193"/>
      <c r="F26" s="193"/>
    </row>
    <row r="27" spans="1:6" ht="15">
      <c r="A27" s="110" t="s">
        <v>146</v>
      </c>
      <c r="B27" s="113" t="s">
        <v>275</v>
      </c>
      <c r="C27" s="193">
        <f t="shared" si="0"/>
        <v>678000</v>
      </c>
      <c r="D27" s="193">
        <v>678000</v>
      </c>
      <c r="E27" s="193"/>
      <c r="F27" s="193"/>
    </row>
    <row r="28" spans="1:6" ht="15">
      <c r="A28" s="110">
        <v>107055</v>
      </c>
      <c r="B28" s="114" t="s">
        <v>279</v>
      </c>
      <c r="C28" s="193">
        <f t="shared" si="0"/>
        <v>4278821</v>
      </c>
      <c r="D28" s="193">
        <f>4057000+24003+67818</f>
        <v>4148821</v>
      </c>
      <c r="E28" s="193">
        <f>96000+16000+18000</f>
        <v>130000</v>
      </c>
      <c r="F28" s="193"/>
    </row>
    <row r="29" spans="1:6" ht="15.75" thickBot="1">
      <c r="A29" s="110">
        <v>107060</v>
      </c>
      <c r="B29" s="113" t="s">
        <v>147</v>
      </c>
      <c r="C29" s="193">
        <f t="shared" si="0"/>
        <v>1035000</v>
      </c>
      <c r="D29" s="193">
        <v>1035000</v>
      </c>
      <c r="E29" s="193"/>
      <c r="F29" s="193"/>
    </row>
    <row r="30" spans="1:6" ht="33" customHeight="1" thickBot="1">
      <c r="A30" s="195"/>
      <c r="B30" s="196" t="s">
        <v>1</v>
      </c>
      <c r="C30" s="197">
        <f>SUM(C14:C29)</f>
        <v>26264343</v>
      </c>
      <c r="D30" s="197">
        <f>SUM(D14:D29)</f>
        <v>25324343</v>
      </c>
      <c r="E30" s="197">
        <f>SUM(E14:E29)</f>
        <v>864000</v>
      </c>
      <c r="F30" s="197">
        <f>SUM(F14:F29)</f>
        <v>76000</v>
      </c>
    </row>
  </sheetData>
  <sheetProtection/>
  <mergeCells count="11">
    <mergeCell ref="A9:A13"/>
    <mergeCell ref="B9:B13"/>
    <mergeCell ref="C9:C13"/>
    <mergeCell ref="D9:F9"/>
    <mergeCell ref="D11:F13"/>
    <mergeCell ref="B3:F3"/>
    <mergeCell ref="B5:F5"/>
    <mergeCell ref="B6:F6"/>
    <mergeCell ref="B7:F7"/>
    <mergeCell ref="A1:F1"/>
    <mergeCell ref="B4:F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1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2" width="9.125" style="13" customWidth="1"/>
    <col min="3" max="3" width="23.125" style="13" customWidth="1"/>
    <col min="4" max="4" width="17.375" style="13" customWidth="1"/>
    <col min="5" max="5" width="14.375" style="13" customWidth="1"/>
    <col min="6" max="6" width="17.125" style="13" customWidth="1"/>
    <col min="7" max="16384" width="9.125" style="13" customWidth="1"/>
  </cols>
  <sheetData>
    <row r="1" spans="1:10" ht="15.75">
      <c r="A1" s="336" t="s">
        <v>385</v>
      </c>
      <c r="B1" s="303"/>
      <c r="C1" s="303"/>
      <c r="D1" s="303"/>
      <c r="E1" s="303"/>
      <c r="F1" s="303"/>
      <c r="G1" s="70"/>
      <c r="H1" s="70"/>
      <c r="I1" s="70"/>
      <c r="J1" s="70"/>
    </row>
    <row r="2" spans="1:6" ht="15.75">
      <c r="A2" s="337" t="s">
        <v>354</v>
      </c>
      <c r="B2" s="304"/>
      <c r="C2" s="304"/>
      <c r="D2" s="304"/>
      <c r="E2" s="304"/>
      <c r="F2" s="304"/>
    </row>
    <row r="3" spans="1:6" ht="15">
      <c r="A3" s="403"/>
      <c r="B3" s="403"/>
      <c r="C3" s="403"/>
      <c r="D3" s="403"/>
      <c r="E3" s="403"/>
      <c r="F3" s="403"/>
    </row>
    <row r="4" ht="12.75" customHeight="1"/>
    <row r="5" spans="1:6" s="22" customFormat="1" ht="15.75">
      <c r="A5" s="404" t="s">
        <v>273</v>
      </c>
      <c r="B5" s="404"/>
      <c r="C5" s="404"/>
      <c r="D5" s="404"/>
      <c r="E5" s="404"/>
      <c r="F5" s="404"/>
    </row>
    <row r="6" spans="1:6" s="22" customFormat="1" ht="15.75">
      <c r="A6" s="404" t="s">
        <v>313</v>
      </c>
      <c r="B6" s="404"/>
      <c r="C6" s="404"/>
      <c r="D6" s="404"/>
      <c r="E6" s="404"/>
      <c r="F6" s="404"/>
    </row>
    <row r="7" spans="1:6" ht="18.75">
      <c r="A7" s="405"/>
      <c r="B7" s="405"/>
      <c r="C7" s="405"/>
      <c r="D7" s="405"/>
      <c r="E7" s="405"/>
      <c r="F7" s="405"/>
    </row>
    <row r="8" ht="15">
      <c r="F8" s="115" t="s">
        <v>343</v>
      </c>
    </row>
    <row r="9" spans="1:6" ht="15">
      <c r="A9" s="411" t="s">
        <v>0</v>
      </c>
      <c r="B9" s="412"/>
      <c r="C9" s="412"/>
      <c r="D9" s="412"/>
      <c r="E9" s="413"/>
      <c r="F9" s="408" t="s">
        <v>5</v>
      </c>
    </row>
    <row r="10" spans="1:6" ht="15">
      <c r="A10" s="414"/>
      <c r="B10" s="415"/>
      <c r="C10" s="415"/>
      <c r="D10" s="415"/>
      <c r="E10" s="416"/>
      <c r="F10" s="409"/>
    </row>
    <row r="11" spans="1:6" ht="15">
      <c r="A11" s="417"/>
      <c r="B11" s="418"/>
      <c r="C11" s="418"/>
      <c r="D11" s="418"/>
      <c r="E11" s="419"/>
      <c r="F11" s="410"/>
    </row>
    <row r="12" spans="1:6" ht="15">
      <c r="A12" s="15" t="s">
        <v>148</v>
      </c>
      <c r="E12" s="23"/>
      <c r="F12" s="24"/>
    </row>
    <row r="13" spans="1:6" ht="15">
      <c r="A13" s="15"/>
      <c r="E13" s="23"/>
      <c r="F13" s="24"/>
    </row>
    <row r="14" spans="1:2" s="15" customFormat="1" ht="15">
      <c r="A14" s="115"/>
      <c r="B14" s="13"/>
    </row>
    <row r="15" spans="1:6" ht="33" customHeight="1">
      <c r="A15" s="15"/>
      <c r="B15" s="400" t="s">
        <v>149</v>
      </c>
      <c r="C15" s="400"/>
      <c r="D15" s="400"/>
      <c r="E15" s="400"/>
      <c r="F15" s="40"/>
    </row>
    <row r="16" ht="13.5" customHeight="1">
      <c r="F16" s="40"/>
    </row>
    <row r="17" spans="1:255" ht="15.75">
      <c r="A17" s="14" t="s">
        <v>20</v>
      </c>
      <c r="B17" s="407" t="s">
        <v>283</v>
      </c>
      <c r="C17" s="407"/>
      <c r="D17" s="407"/>
      <c r="E17" s="407"/>
      <c r="F17" s="40">
        <v>86000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15.75">
      <c r="A18" s="14" t="s">
        <v>14</v>
      </c>
      <c r="B18" s="407" t="s">
        <v>284</v>
      </c>
      <c r="C18" s="407"/>
      <c r="D18" s="407"/>
      <c r="E18" s="407"/>
      <c r="F18" s="40">
        <v>10000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15.75">
      <c r="A19" s="14" t="s">
        <v>21</v>
      </c>
      <c r="B19" s="420" t="s">
        <v>285</v>
      </c>
      <c r="C19" s="420"/>
      <c r="D19" s="420"/>
      <c r="E19" s="420"/>
      <c r="F19" s="40">
        <v>80000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15.75">
      <c r="A20" s="116" t="s">
        <v>20</v>
      </c>
      <c r="B20" s="406" t="s">
        <v>280</v>
      </c>
      <c r="C20" s="406"/>
      <c r="D20" s="406"/>
      <c r="E20" s="406"/>
      <c r="F20" s="40">
        <v>4000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ht="15.75">
      <c r="A21" s="117" t="s">
        <v>14</v>
      </c>
      <c r="B21" s="406" t="s">
        <v>281</v>
      </c>
      <c r="C21" s="406"/>
      <c r="D21" s="406"/>
      <c r="E21" s="406"/>
      <c r="F21" s="40">
        <v>8000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ht="15.75">
      <c r="A22" s="14" t="s">
        <v>21</v>
      </c>
      <c r="B22" s="406" t="s">
        <v>282</v>
      </c>
      <c r="C22" s="406"/>
      <c r="D22" s="406"/>
      <c r="E22" s="406"/>
      <c r="F22" s="40">
        <v>100000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6" ht="13.5" customHeight="1">
      <c r="A23" s="18"/>
      <c r="F23" s="40"/>
    </row>
    <row r="24" spans="1:8" ht="32.25" customHeight="1">
      <c r="A24" s="15"/>
      <c r="B24" s="400" t="s">
        <v>150</v>
      </c>
      <c r="C24" s="400"/>
      <c r="D24" s="400"/>
      <c r="E24" s="400"/>
      <c r="F24" s="41">
        <f>SUM(F17:F23)</f>
        <v>288000</v>
      </c>
      <c r="G24" s="17"/>
      <c r="H24" s="17"/>
    </row>
    <row r="25" spans="1:8" ht="16.5" customHeight="1">
      <c r="A25" s="15"/>
      <c r="B25" s="291"/>
      <c r="C25" s="291"/>
      <c r="D25" s="291"/>
      <c r="E25" s="291"/>
      <c r="F25" s="41"/>
      <c r="G25" s="17"/>
      <c r="H25" s="17"/>
    </row>
    <row r="26" spans="1:8" ht="16.5" customHeight="1">
      <c r="A26" s="15"/>
      <c r="B26" s="400" t="s">
        <v>378</v>
      </c>
      <c r="C26" s="302"/>
      <c r="D26" s="302"/>
      <c r="E26" s="291"/>
      <c r="F26" s="41">
        <f>F27</f>
        <v>10980</v>
      </c>
      <c r="G26" s="17"/>
      <c r="H26" s="17"/>
    </row>
    <row r="27" spans="1:8" ht="16.5" customHeight="1">
      <c r="A27" s="15"/>
      <c r="B27" s="401" t="s">
        <v>379</v>
      </c>
      <c r="C27" s="402"/>
      <c r="D27" s="402"/>
      <c r="E27" s="402"/>
      <c r="F27" s="40">
        <v>10980</v>
      </c>
      <c r="G27" s="17"/>
      <c r="H27" s="17"/>
    </row>
    <row r="28" spans="1:8" ht="12.75" customHeight="1">
      <c r="A28" s="15"/>
      <c r="F28" s="40"/>
      <c r="G28" s="17"/>
      <c r="H28" s="17"/>
    </row>
    <row r="29" spans="1:7" s="19" customFormat="1" ht="15.75">
      <c r="A29" s="15" t="s">
        <v>151</v>
      </c>
      <c r="F29" s="41">
        <f>F24+F26</f>
        <v>298980</v>
      </c>
      <c r="G29" s="20"/>
    </row>
    <row r="30" spans="1:7" s="19" customFormat="1" ht="15.75">
      <c r="A30" s="15"/>
      <c r="F30" s="41"/>
      <c r="G30" s="20"/>
    </row>
    <row r="31" s="21" customFormat="1" ht="18.75">
      <c r="F31" s="39"/>
    </row>
  </sheetData>
  <sheetProtection/>
  <mergeCells count="18">
    <mergeCell ref="B17:E17"/>
    <mergeCell ref="B18:E18"/>
    <mergeCell ref="F9:F11"/>
    <mergeCell ref="A9:E11"/>
    <mergeCell ref="B20:E20"/>
    <mergeCell ref="B21:E21"/>
    <mergeCell ref="B19:E19"/>
    <mergeCell ref="B15:E15"/>
    <mergeCell ref="B26:D26"/>
    <mergeCell ref="B27:E27"/>
    <mergeCell ref="B24:E24"/>
    <mergeCell ref="A1:F1"/>
    <mergeCell ref="A2:F2"/>
    <mergeCell ref="A3:F3"/>
    <mergeCell ref="A5:F5"/>
    <mergeCell ref="A7:F7"/>
    <mergeCell ref="A6:F6"/>
    <mergeCell ref="B22:E2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7.875" style="27" customWidth="1"/>
    <col min="2" max="2" width="17.00390625" style="27" customWidth="1"/>
    <col min="3" max="16384" width="9.125" style="27" customWidth="1"/>
  </cols>
  <sheetData>
    <row r="1" spans="1:3" ht="15.75">
      <c r="A1" s="336" t="s">
        <v>386</v>
      </c>
      <c r="B1" s="371"/>
      <c r="C1" s="70"/>
    </row>
    <row r="2" spans="1:3" ht="15">
      <c r="A2" s="423" t="s">
        <v>353</v>
      </c>
      <c r="B2" s="423"/>
      <c r="C2" s="70"/>
    </row>
    <row r="3" spans="1:2" ht="15.75" customHeight="1">
      <c r="A3" s="421"/>
      <c r="B3" s="421"/>
    </row>
    <row r="4" spans="1:2" ht="15">
      <c r="A4" s="424"/>
      <c r="B4" s="424"/>
    </row>
    <row r="5" spans="1:2" s="16" customFormat="1" ht="15.75" customHeight="1">
      <c r="A5" s="422" t="s">
        <v>273</v>
      </c>
      <c r="B5" s="422"/>
    </row>
    <row r="6" spans="1:5" s="22" customFormat="1" ht="15.75">
      <c r="A6" s="404" t="s">
        <v>287</v>
      </c>
      <c r="B6" s="404"/>
      <c r="C6" s="43"/>
      <c r="D6" s="43"/>
      <c r="E6" s="43"/>
    </row>
    <row r="7" spans="1:5" s="13" customFormat="1" ht="15">
      <c r="A7" s="403" t="s">
        <v>312</v>
      </c>
      <c r="B7" s="403"/>
      <c r="C7" s="42"/>
      <c r="D7" s="42"/>
      <c r="E7" s="42"/>
    </row>
    <row r="8" ht="15.75" customHeight="1" thickBot="1">
      <c r="B8" s="28" t="s">
        <v>343</v>
      </c>
    </row>
    <row r="9" spans="1:2" ht="15" customHeight="1">
      <c r="A9" s="29"/>
      <c r="B9" s="30" t="s">
        <v>9</v>
      </c>
    </row>
    <row r="10" spans="1:2" ht="15.75" customHeight="1">
      <c r="A10" s="31" t="s">
        <v>0</v>
      </c>
      <c r="B10" s="32"/>
    </row>
    <row r="11" spans="1:2" ht="15.75" thickBot="1">
      <c r="A11" s="33"/>
      <c r="B11" s="34" t="s">
        <v>4</v>
      </c>
    </row>
    <row r="12" ht="11.25" customHeight="1"/>
    <row r="13" ht="11.25" customHeight="1">
      <c r="B13" s="40"/>
    </row>
    <row r="14" spans="1:2" ht="15">
      <c r="A14" s="35" t="s">
        <v>288</v>
      </c>
      <c r="B14" s="40"/>
    </row>
    <row r="15" ht="15">
      <c r="B15" s="40"/>
    </row>
    <row r="16" spans="1:2" ht="30">
      <c r="A16" s="174" t="s">
        <v>262</v>
      </c>
      <c r="B16" s="40">
        <v>250000</v>
      </c>
    </row>
    <row r="17" spans="1:2" ht="15">
      <c r="A17" s="174" t="s">
        <v>263</v>
      </c>
      <c r="B17" s="40">
        <v>50000</v>
      </c>
    </row>
    <row r="18" spans="1:2" ht="15">
      <c r="A18" s="174" t="s">
        <v>286</v>
      </c>
      <c r="B18" s="40">
        <v>645000</v>
      </c>
    </row>
    <row r="19" spans="1:2" ht="15">
      <c r="A19" s="174" t="s">
        <v>311</v>
      </c>
      <c r="B19" s="40">
        <v>340000</v>
      </c>
    </row>
    <row r="20" spans="1:2" ht="30">
      <c r="A20" s="174" t="s">
        <v>264</v>
      </c>
      <c r="B20" s="40">
        <v>76000</v>
      </c>
    </row>
    <row r="21" ht="15">
      <c r="B21" s="40"/>
    </row>
    <row r="22" spans="1:2" ht="15">
      <c r="A22" s="35" t="s">
        <v>289</v>
      </c>
      <c r="B22" s="41">
        <f>SUM(B16:B21)</f>
        <v>1361000</v>
      </c>
    </row>
    <row r="23" ht="15">
      <c r="B23" s="41"/>
    </row>
    <row r="24" spans="1:2" ht="15">
      <c r="A24" s="35" t="s">
        <v>290</v>
      </c>
      <c r="B24" s="41">
        <f>B22</f>
        <v>1361000</v>
      </c>
    </row>
    <row r="26" ht="11.25" customHeight="1">
      <c r="B26" s="40"/>
    </row>
    <row r="27" spans="1:2" ht="16.5">
      <c r="A27" s="36" t="s">
        <v>291</v>
      </c>
      <c r="B27" s="47">
        <f>B24</f>
        <v>1361000</v>
      </c>
    </row>
    <row r="28" spans="1:2" s="37" customFormat="1" ht="16.5">
      <c r="A28" s="36"/>
      <c r="B28" s="46"/>
    </row>
    <row r="29" s="37" customFormat="1" ht="16.5">
      <c r="A29" s="27"/>
    </row>
  </sheetData>
  <sheetProtection/>
  <mergeCells count="7">
    <mergeCell ref="A7:B7"/>
    <mergeCell ref="A6:B6"/>
    <mergeCell ref="A3:B3"/>
    <mergeCell ref="A5:B5"/>
    <mergeCell ref="A2:B2"/>
    <mergeCell ref="A1:B1"/>
    <mergeCell ref="A4:B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6" sqref="A6:B6"/>
    </sheetView>
  </sheetViews>
  <sheetFormatPr defaultColWidth="9.00390625" defaultRowHeight="12.75"/>
  <cols>
    <col min="1" max="1" width="67.375" style="0" customWidth="1"/>
    <col min="2" max="2" width="11.75390625" style="0" customWidth="1"/>
    <col min="3" max="4" width="9.125" style="0" hidden="1" customWidth="1"/>
    <col min="5" max="5" width="6.75390625" style="0" hidden="1" customWidth="1"/>
    <col min="6" max="6" width="9.125" style="0" hidden="1" customWidth="1"/>
    <col min="7" max="7" width="1.00390625" style="0" hidden="1" customWidth="1"/>
    <col min="8" max="10" width="9.125" style="0" hidden="1" customWidth="1"/>
  </cols>
  <sheetData>
    <row r="2" spans="1:2" ht="12.75">
      <c r="A2" s="303" t="s">
        <v>387</v>
      </c>
      <c r="B2" s="303"/>
    </row>
    <row r="3" spans="1:2" ht="12.75">
      <c r="A3" s="304" t="s">
        <v>352</v>
      </c>
      <c r="B3" s="304"/>
    </row>
    <row r="6" spans="1:10" ht="12.75">
      <c r="A6" s="296"/>
      <c r="B6" s="296"/>
      <c r="C6" s="268"/>
      <c r="D6" s="268"/>
      <c r="E6" s="268"/>
      <c r="F6" s="268"/>
      <c r="G6" s="268"/>
      <c r="H6" s="268"/>
      <c r="I6" s="268"/>
      <c r="J6" s="268"/>
    </row>
    <row r="7" spans="1:10" ht="12.75">
      <c r="A7" s="425" t="s">
        <v>273</v>
      </c>
      <c r="B7" s="425"/>
      <c r="C7" s="425"/>
      <c r="D7" s="425"/>
      <c r="E7" s="425"/>
      <c r="F7" s="425"/>
      <c r="G7" s="425"/>
      <c r="H7" s="425"/>
      <c r="I7" s="425"/>
      <c r="J7" s="425"/>
    </row>
    <row r="8" spans="1:10" ht="12.75">
      <c r="A8" s="425" t="s">
        <v>327</v>
      </c>
      <c r="B8" s="425"/>
      <c r="C8" s="425"/>
      <c r="D8" s="425"/>
      <c r="E8" s="425"/>
      <c r="F8" s="425"/>
      <c r="G8" s="425"/>
      <c r="H8" s="425"/>
      <c r="I8" s="425"/>
      <c r="J8" s="425"/>
    </row>
    <row r="9" spans="1:10" ht="13.5" thickBot="1">
      <c r="A9" s="426" t="s">
        <v>299</v>
      </c>
      <c r="B9" s="426"/>
      <c r="C9" s="426"/>
      <c r="D9" s="426"/>
      <c r="E9" s="426"/>
      <c r="F9" s="426"/>
      <c r="G9" s="426"/>
      <c r="H9" s="426"/>
      <c r="I9" s="426"/>
      <c r="J9" s="426"/>
    </row>
    <row r="10" spans="1:2" ht="45" customHeight="1" thickBot="1" thickTop="1">
      <c r="A10" s="273" t="s">
        <v>0</v>
      </c>
      <c r="B10" s="272" t="s">
        <v>374</v>
      </c>
    </row>
    <row r="11" ht="13.5" thickTop="1"/>
    <row r="13" spans="1:4" ht="30.75" customHeight="1">
      <c r="A13" s="276" t="s">
        <v>334</v>
      </c>
      <c r="D13" s="269"/>
    </row>
    <row r="15" spans="1:2" ht="12.75">
      <c r="A15" t="s">
        <v>333</v>
      </c>
      <c r="B15">
        <v>500000</v>
      </c>
    </row>
    <row r="16" spans="1:2" ht="24.75" customHeight="1">
      <c r="A16" t="s">
        <v>331</v>
      </c>
      <c r="B16" s="277">
        <v>135000</v>
      </c>
    </row>
    <row r="17" spans="1:2" ht="12.75">
      <c r="A17" t="s">
        <v>328</v>
      </c>
      <c r="B17" s="270">
        <f>B15+B16</f>
        <v>635000</v>
      </c>
    </row>
    <row r="20" ht="21.75" customHeight="1">
      <c r="A20" s="274" t="s">
        <v>329</v>
      </c>
    </row>
    <row r="21" spans="1:2" ht="21.75" customHeight="1">
      <c r="A21" t="s">
        <v>330</v>
      </c>
      <c r="B21">
        <v>300000</v>
      </c>
    </row>
    <row r="22" spans="1:2" ht="24.75" customHeight="1">
      <c r="A22" t="s">
        <v>331</v>
      </c>
      <c r="B22" s="277">
        <v>81000</v>
      </c>
    </row>
    <row r="23" spans="1:2" ht="12.75">
      <c r="A23" t="s">
        <v>328</v>
      </c>
      <c r="B23">
        <f>B21+B22</f>
        <v>381000</v>
      </c>
    </row>
    <row r="25" spans="1:2" ht="12.75">
      <c r="A25" s="274" t="s">
        <v>332</v>
      </c>
      <c r="B25" s="275">
        <f>B17+B23</f>
        <v>1016000</v>
      </c>
    </row>
  </sheetData>
  <sheetProtection/>
  <mergeCells count="6">
    <mergeCell ref="A7:J7"/>
    <mergeCell ref="A8:J8"/>
    <mergeCell ref="A9:J9"/>
    <mergeCell ref="A2:B2"/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Dr. Kiss Patrik</cp:lastModifiedBy>
  <cp:lastPrinted>2016-05-23T12:19:30Z</cp:lastPrinted>
  <dcterms:created xsi:type="dcterms:W3CDTF">2002-11-26T17:22:50Z</dcterms:created>
  <dcterms:modified xsi:type="dcterms:W3CDTF">2016-06-01T13:59:42Z</dcterms:modified>
  <cp:category/>
  <cp:version/>
  <cp:contentType/>
  <cp:contentStatus/>
</cp:coreProperties>
</file>